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2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17" i="6" l="1"/>
  <c r="B16" i="6" l="1"/>
  <c r="B15" i="6"/>
  <c r="C36" i="69" l="1"/>
  <c r="C13" i="71" l="1"/>
  <c r="F21" i="37" l="1"/>
  <c r="F14" i="37"/>
  <c r="C22" i="74"/>
  <c r="C14" i="69"/>
  <c r="C14" i="62" l="1"/>
  <c r="H21" i="75"/>
  <c r="H20" i="75"/>
  <c r="G45" i="75"/>
  <c r="F45" i="75"/>
  <c r="G40" i="75"/>
  <c r="F40" i="75"/>
  <c r="G32" i="75"/>
  <c r="F32" i="75"/>
  <c r="G22" i="75"/>
  <c r="G19" i="75" s="1"/>
  <c r="F22" i="75"/>
  <c r="F19" i="75" s="1"/>
  <c r="G16" i="75"/>
  <c r="F16" i="75"/>
  <c r="G13" i="75"/>
  <c r="F13" i="75"/>
  <c r="G7" i="75"/>
  <c r="F7" i="75"/>
  <c r="D45" i="75"/>
  <c r="C45" i="75"/>
  <c r="D40" i="75"/>
  <c r="C40" i="75"/>
  <c r="D32" i="75"/>
  <c r="C32" i="75"/>
  <c r="D22" i="75"/>
  <c r="D19" i="75" s="1"/>
  <c r="C22" i="75"/>
  <c r="C19" i="75" s="1"/>
  <c r="D16" i="75"/>
  <c r="C16" i="75"/>
  <c r="D13" i="75"/>
  <c r="C13" i="75"/>
  <c r="D7" i="75"/>
  <c r="C7" i="75"/>
  <c r="E19" i="75" l="1"/>
  <c r="H19" i="75"/>
  <c r="C31" i="62"/>
  <c r="C41" i="62" s="1"/>
  <c r="G14" i="62"/>
  <c r="F14" i="62"/>
  <c r="H14" i="62" s="1"/>
  <c r="D14" i="62"/>
  <c r="D20" i="62" s="1"/>
  <c r="C20" i="62"/>
  <c r="B2" i="79"/>
  <c r="B2" i="37"/>
  <c r="B2" i="36"/>
  <c r="B2" i="74"/>
  <c r="B2" i="64"/>
  <c r="B2" i="35"/>
  <c r="B2" i="69"/>
  <c r="B2" i="77"/>
  <c r="B2" i="28"/>
  <c r="B2" i="73"/>
  <c r="B2" i="72"/>
  <c r="B2" i="52"/>
  <c r="B2" i="71"/>
  <c r="B2" i="75"/>
  <c r="B2" i="53"/>
  <c r="B2" i="62"/>
  <c r="B1" i="6"/>
  <c r="B1" i="79" l="1"/>
  <c r="B1" i="37"/>
  <c r="B1" i="36"/>
  <c r="B1" i="74"/>
  <c r="B1" i="64"/>
  <c r="B1" i="35"/>
  <c r="B1" i="69"/>
  <c r="B1" i="77"/>
  <c r="B1" i="28"/>
  <c r="B1" i="73"/>
  <c r="B1" i="72"/>
  <c r="B1" i="52"/>
  <c r="B1" i="71"/>
  <c r="B1" i="75"/>
  <c r="B1" i="53"/>
  <c r="B1" i="62"/>
  <c r="C30" i="79" l="1"/>
  <c r="C26" i="79"/>
  <c r="C18" i="79"/>
  <c r="C8" i="79"/>
  <c r="C36" i="79" l="1"/>
  <c r="C38" i="79" s="1"/>
  <c r="H14" i="74"/>
  <c r="D6" i="71"/>
  <c r="D13" i="71" s="1"/>
  <c r="C6" i="71"/>
  <c r="E8" i="37" l="1"/>
  <c r="N16" i="37"/>
  <c r="N17" i="37"/>
  <c r="N18" i="37"/>
  <c r="N19" i="37"/>
  <c r="N20" i="37"/>
  <c r="N15" i="37"/>
  <c r="N13" i="37"/>
  <c r="N10" i="37"/>
  <c r="N9" i="37"/>
  <c r="N11" i="37"/>
  <c r="N12" i="37"/>
  <c r="E19" i="37"/>
  <c r="E18" i="37"/>
  <c r="E17" i="37"/>
  <c r="E16" i="37"/>
  <c r="E15" i="37"/>
  <c r="M14" i="37"/>
  <c r="M21" i="37" s="1"/>
  <c r="L14" i="37"/>
  <c r="K14" i="37"/>
  <c r="J14" i="37"/>
  <c r="I14" i="37"/>
  <c r="H14" i="37"/>
  <c r="G14" i="37"/>
  <c r="C14" i="37"/>
  <c r="E12" i="37"/>
  <c r="E11" i="37"/>
  <c r="E10" i="37"/>
  <c r="E9" i="37"/>
  <c r="M7" i="37"/>
  <c r="L7" i="37"/>
  <c r="J7" i="37"/>
  <c r="I7" i="37"/>
  <c r="H7" i="37"/>
  <c r="G7" i="37"/>
  <c r="G21" i="37" s="1"/>
  <c r="F7" i="37"/>
  <c r="C7" i="37"/>
  <c r="H21" i="37" l="1"/>
  <c r="I21" i="37"/>
  <c r="J21" i="37"/>
  <c r="L21" i="37"/>
  <c r="N14" i="37"/>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E21" i="75"/>
  <c r="E20"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D54" i="53" s="1"/>
  <c r="C34" i="53"/>
  <c r="C45" i="53" s="1"/>
  <c r="C54" i="53" s="1"/>
  <c r="G54" i="53" l="1"/>
  <c r="G30" i="53"/>
  <c r="F30" i="53"/>
  <c r="D30" i="53"/>
  <c r="C30" i="53"/>
  <c r="G9" i="53"/>
  <c r="G22" i="53" s="1"/>
  <c r="G31" i="53" s="1"/>
  <c r="G56" i="53" s="1"/>
  <c r="G63" i="53" s="1"/>
  <c r="G65" i="53" s="1"/>
  <c r="G67" i="53" s="1"/>
  <c r="F9" i="53"/>
  <c r="F22" i="53" s="1"/>
  <c r="D9" i="53"/>
  <c r="D22" i="53" s="1"/>
  <c r="C9" i="53"/>
  <c r="C22" i="53" s="1"/>
  <c r="D31" i="62"/>
  <c r="D41" i="62" s="1"/>
  <c r="D31" i="53" l="1"/>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24" i="69"/>
</calcChain>
</file>

<file path=xl/sharedStrings.xml><?xml version="1.0" encoding="utf-8"?>
<sst xmlns="http://schemas.openxmlformats.org/spreadsheetml/2006/main" count="745" uniqueCount="517">
  <si>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</si>
  <si>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</si>
  <si>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</si>
  <si>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</si>
  <si>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</si>
  <si>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</si>
  <si>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</si>
  <si>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</si>
  <si>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</si>
  <si>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</si>
  <si>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</si>
  <si>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</si>
  <si>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</si>
  <si>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</si>
  <si>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</si>
  <si>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</si>
  <si>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</si>
  <si>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</si>
  <si>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</si>
  <si>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</si>
  <si>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</si>
  <si>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</si>
  <si>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</si>
  <si>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</si>
  <si>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</si>
  <si>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</si>
  <si>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</si>
  <si>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</si>
  <si>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</si>
  <si>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</si>
  <si>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</si>
  <si>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</si>
  <si>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</si>
  <si>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</si>
  <si>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</si>
  <si>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</si>
  <si>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</si>
  <si>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</si>
  <si>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</si>
  <si>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</si>
  <si>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</si>
  <si>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</si>
  <si>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</si>
  <si>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</si>
  <si>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</si>
  <si>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</si>
  <si>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</si>
  <si>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</si>
  <si>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</si>
  <si>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</si>
  <si>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</si>
  <si>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</si>
  <si>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</si>
  <si>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</si>
  <si>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</si>
  <si>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</si>
  <si>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</si>
  <si>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</si>
  <si>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</si>
  <si>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</si>
  <si>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</si>
  <si>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</si>
  <si>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</si>
  <si>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</si>
  <si>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</si>
  <si>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</si>
  <si>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</si>
  <si>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</si>
  <si>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</si>
  <si>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</si>
  <si>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</si>
  <si>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</si>
  <si>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</si>
  <si>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</si>
  <si>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</si>
  <si>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</si>
  <si>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</si>
  <si>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</si>
  <si>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</si>
  <si>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</si>
  <si>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</si>
  <si>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</si>
  <si>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</si>
  <si>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</si>
  <si>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</si>
  <si>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</si>
  <si>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</si>
  <si>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</si>
  <si>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</si>
  <si>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</si>
  <si>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</si>
  <si>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</si>
  <si>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</si>
  <si>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</si>
  <si>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</si>
  <si>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</si>
  <si>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</si>
  <si>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</si>
  <si>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</si>
  <si>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</si>
  <si>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</si>
  <si>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</si>
  <si>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</si>
  <si>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</si>
  <si>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</si>
  <si>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</si>
  <si>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</si>
  <si>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</si>
  <si>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</si>
  <si>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</si>
  <si>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</si>
  <si>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</si>
  <si>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</si>
  <si>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</si>
  <si>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</si>
  <si>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</si>
  <si>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</si>
  <si>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</si>
  <si>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</si>
  <si>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</si>
  <si>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</si>
  <si>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</si>
  <si>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</si>
  <si>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</si>
  <si>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</si>
  <si>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</si>
  <si>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</si>
  <si>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</si>
  <si>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</si>
  <si>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</si>
  <si>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</si>
  <si>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</si>
  <si>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</si>
  <si>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</si>
  <si>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</si>
  <si>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</si>
  <si>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</si>
  <si>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</si>
  <si>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</si>
  <si>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</si>
  <si>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</si>
  <si>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</si>
  <si>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</si>
  <si>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</si>
  <si>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</si>
  <si>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</si>
  <si>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</si>
  <si>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</si>
  <si>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</si>
  <si>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</si>
  <si>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</si>
  <si>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</si>
  <si>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</si>
  <si>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</si>
  <si>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</si>
  <si>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</si>
  <si>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</si>
  <si>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</si>
  <si>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</si>
  <si>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</si>
  <si>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</si>
  <si>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</si>
  <si>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</si>
  <si>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</si>
  <si>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</si>
  <si>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</si>
  <si>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</si>
  <si>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</si>
  <si>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</si>
  <si>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</si>
  <si>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</si>
  <si>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</si>
  <si>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</si>
  <si>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</si>
  <si>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</si>
  <si>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</si>
  <si>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</si>
  <si>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</si>
  <si>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</si>
  <si>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</si>
  <si>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</si>
  <si>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</si>
  <si>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</si>
  <si>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</si>
  <si>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</si>
  <si>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</si>
  <si>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</si>
  <si>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</si>
  <si>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</si>
  <si>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</si>
  <si>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</si>
  <si>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</si>
  <si>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</si>
  <si>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</si>
  <si>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</si>
  <si>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</si>
  <si>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</si>
  <si>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</si>
  <si>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</si>
  <si>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</si>
  <si>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</si>
  <si>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</si>
  <si>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</si>
  <si>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</si>
  <si>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</si>
  <si>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</si>
  <si>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</si>
  <si>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</si>
  <si>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</si>
  <si>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</si>
  <si>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</si>
  <si>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</si>
  <si>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</si>
  <si>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</si>
  <si>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</si>
  <si>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</si>
  <si>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</si>
  <si>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</si>
  <si>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</si>
  <si>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</si>
  <si>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</si>
  <si>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</si>
  <si>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</si>
  <si>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</si>
  <si>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</si>
  <si>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</si>
  <si>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</si>
  <si>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</si>
  <si>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</si>
  <si>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</si>
  <si>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</si>
  <si>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</si>
  <si>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</si>
  <si>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</si>
  <si>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</si>
  <si>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</si>
  <si>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</si>
  <si>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</si>
  <si>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</si>
  <si>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</si>
  <si>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</si>
  <si>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</si>
  <si>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</si>
  <si>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</si>
  <si>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</si>
  <si>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</si>
  <si>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</si>
  <si>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</si>
  <si>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</si>
  <si>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</si>
  <si>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</si>
  <si>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</si>
  <si>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</si>
  <si>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</si>
  <si>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</si>
  <si>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</si>
  <si>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</si>
  <si>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</si>
  <si>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</si>
  <si>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</si>
  <si>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</si>
  <si>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</si>
  <si>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</si>
  <si>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</si>
  <si>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</si>
  <si>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</si>
  <si>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</si>
  <si>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</si>
  <si>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</si>
  <si>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</si>
  <si>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</si>
  <si>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</si>
  <si>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</si>
  <si>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</si>
  <si>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</si>
  <si>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</si>
  <si>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</si>
  <si>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</si>
  <si>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</si>
  <si>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</si>
  <si>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</si>
  <si>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</si>
  <si>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</si>
  <si>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</si>
  <si>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</si>
  <si>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</si>
  <si>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</si>
  <si>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</si>
  <si>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</si>
  <si>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</si>
  <si>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</si>
  <si>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</si>
  <si>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</si>
  <si>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</si>
  <si>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</si>
  <si>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</si>
  <si>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</si>
  <si>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</si>
  <si>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</si>
  <si>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</si>
  <si>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</si>
  <si>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</si>
  <si>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</si>
  <si>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</si>
  <si>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</si>
  <si>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</si>
  <si>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</si>
  <si>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</si>
  <si>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</si>
  <si>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</si>
  <si>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</si>
  <si>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</si>
  <si>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</si>
  <si>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</si>
  <si>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</si>
  <si>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</si>
  <si>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</si>
  <si>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</si>
  <si>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</si>
  <si>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</si>
  <si>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</si>
  <si>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</si>
  <si>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</si>
  <si>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</si>
  <si>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</si>
  <si>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</si>
  <si>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</si>
  <si>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</si>
  <si>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</si>
  <si>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</si>
  <si>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</si>
  <si>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</si>
  <si>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</si>
  <si>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</si>
  <si>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</si>
  <si>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</si>
  <si>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</si>
  <si>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</si>
  <si>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</si>
  <si>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</si>
  <si>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</si>
  <si>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</si>
  <si>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</si>
  <si>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</si>
  <si>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</si>
  <si>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</si>
  <si>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</si>
  <si>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</si>
  <si>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</si>
  <si>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</si>
  <si>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</si>
  <si>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</si>
  <si>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</si>
  <si>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</si>
  <si>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</si>
  <si>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</si>
  <si>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</si>
  <si>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</si>
  <si>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</si>
  <si>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</si>
  <si>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</si>
  <si>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</si>
  <si>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</si>
  <si>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</si>
  <si>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</si>
  <si>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</si>
  <si>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</si>
  <si>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</si>
  <si>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</si>
  <si>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</si>
  <si>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</si>
  <si>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</si>
  <si>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</si>
  <si>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</si>
  <si>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</si>
  <si>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</si>
  <si>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</si>
  <si>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</si>
  <si>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</si>
  <si>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</si>
  <si>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</si>
  <si>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</si>
  <si>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</si>
  <si>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</si>
  <si>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</si>
  <si>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</si>
  <si>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</si>
  <si>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</si>
  <si>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</si>
  <si>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</si>
  <si>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</si>
  <si>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</si>
  <si>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</si>
  <si>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</si>
  <si>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</si>
  <si>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</si>
  <si>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</si>
  <si>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</si>
  <si>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</si>
  <si>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</si>
  <si>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</si>
  <si>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</si>
  <si>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</si>
  <si>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</si>
  <si>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</si>
  <si>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</si>
  <si>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</si>
  <si>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</si>
  <si>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</si>
  <si>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</si>
  <si>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</si>
  <si>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</si>
  <si>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</si>
  <si>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</si>
  <si>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</si>
  <si>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</si>
  <si>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</si>
  <si>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</si>
  <si>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</si>
  <si>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</si>
  <si>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</si>
  <si>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</si>
  <si>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</si>
  <si>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</si>
  <si>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</si>
  <si>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</si>
  <si>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</si>
  <si>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</si>
  <si>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</si>
  <si>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</si>
  <si>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</si>
  <si>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</si>
  <si>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</si>
  <si>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</si>
  <si>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</si>
  <si>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</si>
  <si>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</si>
  <si>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</si>
  <si>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</si>
  <si>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</si>
  <si>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</si>
  <si>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</si>
  <si>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</si>
  <si>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</si>
  <si>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</si>
  <si>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</si>
  <si>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</si>
  <si>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</si>
  <si>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</si>
  <si>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</si>
  <si>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</si>
  <si>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</si>
  <si>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</si>
  <si>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</si>
  <si>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</si>
  <si>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</si>
  <si>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</si>
  <si>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</si>
  <si>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</si>
  <si>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</si>
  <si>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</si>
  <si>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</si>
  <si>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</si>
  <si>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</si>
  <si>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</si>
  <si>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</si>
  <si>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</si>
  <si>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</si>
  <si>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</si>
  <si>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</si>
  <si>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</si>
  <si>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</si>
  <si>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</si>
  <si>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</si>
  <si>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</si>
  <si>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</si>
  <si>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</si>
  <si>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</si>
  <si>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</si>
  <si>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</si>
  <si>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</si>
  <si>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</si>
  <si>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</si>
  <si>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”ლიბერთი ბანკი”</t>
  </si>
  <si>
    <t>3Q 2018</t>
  </si>
  <si>
    <t>2Q 2018</t>
  </si>
  <si>
    <t>1Q 2018</t>
  </si>
  <si>
    <t>4Q 2017</t>
  </si>
  <si>
    <t>4Q 2018</t>
  </si>
  <si>
    <t xml:space="preserve">ირაკლი ოთარ რუხაძე </t>
  </si>
  <si>
    <t xml:space="preserve">გიორგი კალანდარიშვილი </t>
  </si>
  <si>
    <t>www.libertybank.ge</t>
  </si>
  <si>
    <t>ირაკლი მანაგაძე</t>
  </si>
  <si>
    <t xml:space="preserve">დავით შონია </t>
  </si>
  <si>
    <t>ლევან ლეკიშვილი</t>
  </si>
  <si>
    <t>ლევან თხელიძე</t>
  </si>
  <si>
    <t>მამუკა კვარაცხელია</t>
  </si>
  <si>
    <t>დავით ვერულაშვილი</t>
  </si>
  <si>
    <t>Georgian Financial Group B.V.</t>
  </si>
  <si>
    <t>სს,,ჰერითიჯ სიქიურითიზ"(ნომინალური მფლობელი)</t>
  </si>
  <si>
    <t>სს,,გალტ &amp; თაგარტი"(ნომინალური მფლობელი)</t>
  </si>
  <si>
    <t>სს,,საქართველოს ფასიანი ქაღალდების ცენტრალური დეპოზიტარი"(ნომინალური მფლობელი)</t>
  </si>
  <si>
    <t>დანარჩენი აქციონერები</t>
  </si>
  <si>
    <t>ბენჯამინ ალბერტ მარსონი</t>
  </si>
  <si>
    <t>იგორ ალექსეევი</t>
  </si>
  <si>
    <t>nmf</t>
  </si>
  <si>
    <t>ცხრილი 9 (Capital), N2</t>
  </si>
  <si>
    <t>ცხრილი 9 (Capital), N26</t>
  </si>
  <si>
    <t>ცხრილი 9 (Capital), N3 &amp; N28</t>
  </si>
  <si>
    <t>ცხრილი 9 (Capital), N5</t>
  </si>
  <si>
    <t>ცხრილი 9 (Capital), N6</t>
  </si>
  <si>
    <t>ცხრილი 9 (Capital), N4 &amp; N8</t>
  </si>
  <si>
    <t>ცხრილი 9 (Capital), N39</t>
  </si>
  <si>
    <t>ცხრილი 9 (Capital), N17</t>
  </si>
  <si>
    <t>მამუკა წერეთელი</t>
  </si>
  <si>
    <t>ცხრილი 9 (Capital), N37</t>
  </si>
  <si>
    <t>ცხრილი 9 (Capital), N2 &amp; N26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</si>
</sst>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8"/>
      <color theme="1"/>
      <name val="Calibri"/>
      <family val="2"/>
      <scheme val="minor"/>
    </font>
    <font>
      <sz val="10"/>
      <name val="Calibri"/>
      <family val="2"/>
      <charset val="204"/>
      <scheme val="minor"/>
    </font>
    <font>
      <b/>
      <sz val="10"/>
      <name val="Calibri"/>
      <family val="2"/>
      <charset val="204"/>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sz val="10"/>
      <color theme="1"/>
      <name val="Calibri"/>
      <family val="1"/>
      <scheme val="minor"/>
    </font>
    <font>
      <sz val="10"/>
      <color theme="1"/>
      <name val="Sylfaen"/>
      <family val="1"/>
      <charset val="204"/>
    </font>
    <font>
      <u/>
      <sz val="10"/>
      <color indexed="12"/>
      <name val="Sylfaen"/>
      <family val="1"/>
      <charset val="204"/>
    </font>
    <font>
      <sz val="10"/>
      <color theme="1"/>
      <name val="Calibri"/>
      <family val="2"/>
      <charset val="204"/>
      <scheme val="minor"/>
    </font>
    <font>
      <i/>
      <sz val="10"/>
      <name val="Calibri"/>
      <family val="2"/>
      <charset val="204"/>
      <scheme val="minor"/>
    </font>
    <font>
      <b/>
      <sz val="10"/>
      <color theme="1"/>
      <name val="Calibri"/>
      <family val="2"/>
      <charset val="204"/>
      <scheme val="minor"/>
    </font>
    <font>
      <sz val="11"/>
      <color theme="1"/>
      <name val="Calibri"/>
      <family val="2"/>
      <charset val="204"/>
      <scheme val="minor"/>
    </font>
    <font>
      <b/>
      <i/>
      <sz val="10"/>
      <name val="Calibri"/>
      <family val="2"/>
      <charset val="204"/>
      <scheme val="minor"/>
    </font>
    <font>
      <i/>
      <sz val="10"/>
      <color theme="1"/>
      <name val="Calibri"/>
      <family val="2"/>
      <charset val="204"/>
      <scheme val="minor"/>
    </font>
    <font>
      <sz val="8"/>
      <color theme="1"/>
      <name val="Calibri"/>
      <family val="2"/>
      <charset val="204"/>
      <scheme val="minor"/>
    </font>
    <font>
      <i/>
      <sz val="11"/>
      <color theme="1"/>
      <name val="Calibri"/>
      <family val="2"/>
      <charset val="204"/>
      <scheme val="minor"/>
    </font>
    <font>
      <b/>
      <sz val="11"/>
      <color theme="1"/>
      <name val="Calibri"/>
      <family val="2"/>
      <charset val="204"/>
      <scheme val="minor"/>
    </font>
    <font>
      <sz val="9"/>
      <color theme="1"/>
      <name val="Calibri"/>
      <family val="2"/>
      <charset val="204"/>
      <scheme val="minor"/>
    </font>
    <font>
      <b/>
      <sz val="9"/>
      <name val="Calibri"/>
      <family val="2"/>
      <charset val="204"/>
      <scheme val="minor"/>
    </font>
    <font>
      <sz val="9"/>
      <name val="Calibri"/>
      <family val="2"/>
      <charset val="204"/>
      <scheme val="minor"/>
    </font>
    <font>
      <sz val="8"/>
      <name val="Calibri"/>
      <family val="2"/>
      <charset val="204"/>
      <scheme val="minor"/>
    </font>
    <font>
      <i/>
      <sz val="10"/>
      <name val="Sylfaen"/>
      <family val="1"/>
      <charset val="204"/>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3" fillId="0" borderId="0"/>
    <xf numFmtId="168" fontId="14" fillId="37" borderId="0"/>
    <xf numFmtId="169" fontId="14" fillId="37" borderId="0"/>
    <xf numFmtId="168" fontId="14" fillId="37" borderId="0"/>
    <xf numFmtId="0" fontId="15" fillId="38"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0" fontId="15"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0" fontId="15" fillId="46"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0" fontId="15" fillId="47"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0" fontId="17" fillId="48"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0" fontId="17" fillId="46"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0" fontId="17"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5" fillId="55" borderId="0" applyNumberFormat="0" applyBorder="0" applyAlignment="0" applyProtection="0"/>
    <xf numFmtId="0" fontId="15" fillId="59" borderId="0" applyNumberFormat="0" applyBorder="0" applyAlignment="0" applyProtection="0"/>
    <xf numFmtId="0" fontId="17" fillId="56"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5" fillId="52" borderId="0" applyNumberFormat="0" applyBorder="0" applyAlignment="0" applyProtection="0"/>
    <xf numFmtId="0" fontId="15" fillId="56" borderId="0" applyNumberFormat="0" applyBorder="0" applyAlignment="0" applyProtection="0"/>
    <xf numFmtId="0" fontId="17" fillId="56"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5" fillId="61"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5" fillId="55" borderId="0" applyNumberFormat="0" applyBorder="0" applyAlignment="0" applyProtection="0"/>
    <xf numFmtId="0" fontId="15" fillId="62"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0" fontId="20" fillId="39" borderId="0" applyNumberFormat="0" applyBorder="0" applyAlignment="0" applyProtection="0"/>
    <xf numFmtId="170" fontId="23"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1" fontId="25" fillId="0" borderId="0" applyFill="0" applyBorder="0" applyAlignment="0"/>
    <xf numFmtId="171" fontId="25"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2" fontId="25" fillId="0" borderId="0" applyFill="0" applyBorder="0" applyAlignment="0"/>
    <xf numFmtId="173" fontId="25" fillId="0" borderId="0" applyFill="0" applyBorder="0" applyAlignment="0"/>
    <xf numFmtId="174" fontId="25" fillId="0" borderId="0" applyFill="0" applyBorder="0" applyAlignment="0"/>
    <xf numFmtId="175"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9"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9"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172" fontId="25"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3" fillId="0" borderId="0"/>
    <xf numFmtId="14" fontId="34" fillId="0" borderId="0" applyFill="0" applyBorder="0" applyAlignment="0"/>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0" applyFont="0" applyFill="0" applyBorder="0" applyAlignment="0" applyProtection="0"/>
    <xf numFmtId="180" fontId="2" fillId="0" borderId="0" applyFont="0" applyFill="0" applyBorder="0" applyAlignment="0" applyProtection="0"/>
    <xf numFmtId="0" fontId="35" fillId="66"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0" fontId="36" fillId="0" borderId="0" applyNumberFormat="0" applyFill="0" applyBorder="0" applyAlignment="0" applyProtection="0"/>
    <xf numFmtId="168" fontId="2" fillId="0" borderId="0"/>
    <xf numFmtId="0" fontId="2" fillId="0" borderId="0"/>
    <xf numFmtId="168" fontId="2" fillId="0" borderId="0"/>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39" fillId="40"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0" fontId="39" fillId="40"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0" fontId="39" fillId="40" borderId="0" applyNumberFormat="0" applyBorder="0" applyAlignment="0" applyProtection="0"/>
    <xf numFmtId="0" fontId="2" fillId="69" borderId="3" applyNumberFormat="0" applyFont="0" applyBorder="0" applyProtection="0">
      <alignment horizontal="center" vertical="center"/>
    </xf>
    <xf numFmtId="0" fontId="42" fillId="0" borderId="33" applyNumberFormat="0" applyAlignment="0" applyProtection="0">
      <alignment horizontal="left" vertical="center"/>
    </xf>
    <xf numFmtId="0" fontId="42" fillId="0" borderId="33" applyNumberFormat="0" applyAlignment="0" applyProtection="0">
      <alignment horizontal="left" vertical="center"/>
    </xf>
    <xf numFmtId="168" fontId="42" fillId="0" borderId="33" applyNumberFormat="0" applyAlignment="0" applyProtection="0">
      <alignment horizontal="left" vertical="center"/>
    </xf>
    <xf numFmtId="0" fontId="42" fillId="0" borderId="9">
      <alignment horizontal="left" vertical="center"/>
    </xf>
    <xf numFmtId="0" fontId="42" fillId="0" borderId="9">
      <alignment horizontal="left" vertical="center"/>
    </xf>
    <xf numFmtId="168" fontId="42" fillId="0" borderId="9">
      <alignment horizontal="left" vertical="center"/>
    </xf>
    <xf numFmtId="0" fontId="43" fillId="0" borderId="46" applyNumberFormat="0" applyFill="0" applyAlignment="0" applyProtection="0"/>
    <xf numFmtId="169"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0" fontId="44" fillId="0" borderId="47" applyNumberFormat="0" applyFill="0" applyAlignment="0" applyProtection="0"/>
    <xf numFmtId="169" fontId="44" fillId="0" borderId="47" applyNumberFormat="0" applyFill="0" applyAlignment="0" applyProtection="0"/>
    <xf numFmtId="0"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0" fontId="44" fillId="0" borderId="47" applyNumberFormat="0" applyFill="0" applyAlignment="0" applyProtection="0"/>
    <xf numFmtId="0" fontId="45" fillId="0" borderId="48" applyNumberFormat="0" applyFill="0" applyAlignment="0" applyProtection="0"/>
    <xf numFmtId="169"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169" fontId="45" fillId="0" borderId="0" applyNumberFormat="0" applyFill="0" applyBorder="0" applyAlignment="0" applyProtection="0"/>
    <xf numFmtId="0"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5" fillId="0" borderId="0" applyNumberFormat="0" applyFill="0" applyBorder="0" applyAlignment="0" applyProtection="0"/>
    <xf numFmtId="37" fontId="46" fillId="0" borderId="0"/>
    <xf numFmtId="168" fontId="47" fillId="0" borderId="0"/>
    <xf numFmtId="0" fontId="47" fillId="0" borderId="0"/>
    <xf numFmtId="168" fontId="47" fillId="0" borderId="0"/>
    <xf numFmtId="168" fontId="42" fillId="0" borderId="0"/>
    <xf numFmtId="0" fontId="42" fillId="0" borderId="0"/>
    <xf numFmtId="168" fontId="42"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168" fontId="51" fillId="0" borderId="0"/>
    <xf numFmtId="0" fontId="51" fillId="0" borderId="0"/>
    <xf numFmtId="168" fontId="51" fillId="0" borderId="0"/>
    <xf numFmtId="0" fontId="5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2" fillId="0" borderId="0" applyNumberFormat="0" applyFill="0" applyBorder="0" applyAlignment="0" applyProtection="0">
      <alignment vertical="top"/>
      <protection locked="0"/>
    </xf>
    <xf numFmtId="169" fontId="52" fillId="0" borderId="0" applyNumberFormat="0" applyFill="0" applyBorder="0" applyAlignment="0" applyProtection="0">
      <alignment vertical="top"/>
      <protection locked="0"/>
    </xf>
    <xf numFmtId="168" fontId="52" fillId="0" borderId="0" applyNumberFormat="0" applyFill="0" applyBorder="0" applyAlignment="0" applyProtection="0">
      <alignment vertical="top"/>
      <protection locked="0"/>
    </xf>
    <xf numFmtId="168" fontId="53" fillId="0" borderId="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9"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0" fontId="54" fillId="43" borderId="43" applyNumberFormat="0" applyAlignment="0" applyProtection="0"/>
    <xf numFmtId="3" fontId="2" fillId="72" borderId="3" applyFont="0">
      <alignment horizontal="right" vertical="center"/>
      <protection locked="0"/>
    </xf>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57" fillId="0" borderId="49"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0" fontId="57" fillId="0" borderId="49"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7"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0" fillId="73"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0" fontId="60" fillId="73"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0" fontId="60" fillId="73" borderId="0" applyNumberFormat="0" applyBorder="0" applyAlignment="0" applyProtection="0"/>
    <xf numFmtId="1" fontId="63" fillId="0" borderId="0" applyProtection="0"/>
    <xf numFmtId="168" fontId="14" fillId="0" borderId="50"/>
    <xf numFmtId="169" fontId="14" fillId="0" borderId="50"/>
    <xf numFmtId="168" fontId="14"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4" fillId="0" borderId="0"/>
    <xf numFmtId="181" fontId="2"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0" fontId="65" fillId="0" borderId="0"/>
    <xf numFmtId="0" fontId="64" fillId="0" borderId="0"/>
    <xf numFmtId="179" fontId="16" fillId="0" borderId="0"/>
    <xf numFmtId="179" fontId="2" fillId="0" borderId="0"/>
    <xf numFmtId="179" fontId="2" fillId="0" borderId="0"/>
    <xf numFmtId="0" fontId="2" fillId="0" borderId="0"/>
    <xf numFmtId="0" fontId="2"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6" fillId="0" borderId="0"/>
    <xf numFmtId="0" fontId="16" fillId="0" borderId="0"/>
    <xf numFmtId="168" fontId="16" fillId="0" borderId="0"/>
    <xf numFmtId="0" fontId="1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68" fontId="16" fillId="0" borderId="0"/>
    <xf numFmtId="0" fontId="16" fillId="0" borderId="0"/>
    <xf numFmtId="0" fontId="16"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179" fontId="16" fillId="0" borderId="0"/>
    <xf numFmtId="179" fontId="1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6" fillId="0" borderId="0"/>
    <xf numFmtId="179" fontId="16" fillId="0" borderId="0"/>
    <xf numFmtId="179" fontId="16" fillId="0" borderId="0"/>
    <xf numFmtId="179"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79"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6" fillId="0" borderId="0"/>
    <xf numFmtId="0" fontId="2" fillId="0" borderId="0"/>
    <xf numFmtId="0" fontId="15" fillId="0" borderId="0"/>
    <xf numFmtId="168" fontId="13" fillId="0" borderId="0"/>
    <xf numFmtId="0" fontId="2"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6" fillId="0" borderId="0"/>
    <xf numFmtId="0" fontId="16" fillId="0" borderId="0"/>
    <xf numFmtId="168" fontId="13" fillId="0" borderId="0"/>
    <xf numFmtId="0" fontId="53" fillId="0" borderId="0"/>
    <xf numFmtId="0" fontId="2" fillId="0" borderId="0"/>
    <xf numFmtId="168" fontId="13" fillId="0" borderId="0"/>
    <xf numFmtId="0" fontId="1"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179" fontId="2" fillId="0" borderId="0"/>
    <xf numFmtId="0" fontId="2" fillId="0" borderId="0"/>
    <xf numFmtId="179" fontId="2" fillId="0" borderId="0"/>
    <xf numFmtId="0" fontId="2" fillId="0" borderId="0"/>
    <xf numFmtId="179" fontId="2" fillId="0" borderId="0"/>
    <xf numFmtId="0" fontId="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179" fontId="16"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79" fontId="2"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4" fillId="0" borderId="0"/>
    <xf numFmtId="0" fontId="6"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179" fontId="6" fillId="0" borderId="0"/>
    <xf numFmtId="0" fontId="14" fillId="0" borderId="0"/>
    <xf numFmtId="179" fontId="14" fillId="0" borderId="0"/>
    <xf numFmtId="0" fontId="14" fillId="0" borderId="0"/>
    <xf numFmtId="0" fontId="2"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4" fillId="0" borderId="0"/>
    <xf numFmtId="179" fontId="6"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4" fillId="0" borderId="0"/>
    <xf numFmtId="168" fontId="14" fillId="0" borderId="0"/>
    <xf numFmtId="0" fontId="64"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4" fillId="0" borderId="0"/>
    <xf numFmtId="0" fontId="6" fillId="0" borderId="0"/>
    <xf numFmtId="0" fontId="64" fillId="0" borderId="0"/>
    <xf numFmtId="168" fontId="6" fillId="0" borderId="0"/>
    <xf numFmtId="0" fontId="64" fillId="0" borderId="0"/>
    <xf numFmtId="168" fontId="6"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179" fontId="6"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179"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4"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179" fontId="14"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2" fillId="0" borderId="0"/>
    <xf numFmtId="0" fontId="2" fillId="0" borderId="0"/>
    <xf numFmtId="0" fontId="64" fillId="0" borderId="0"/>
    <xf numFmtId="168" fontId="3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2"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2"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69"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168" fontId="2"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8" fillId="0" borderId="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9"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0" fillId="0" borderId="0"/>
    <xf numFmtId="0" fontId="70" fillId="0" borderId="0"/>
    <xf numFmtId="168" fontId="70" fillId="0" borderId="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9"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13" fillId="0" borderId="0"/>
    <xf numFmtId="175" fontId="25" fillId="0" borderId="0" applyFont="0" applyFill="0" applyBorder="0" applyAlignment="0" applyProtection="0"/>
    <xf numFmtId="186"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xf numFmtId="0" fontId="2" fillId="0" borderId="0"/>
    <xf numFmtId="168" fontId="2" fillId="0" borderId="0"/>
    <xf numFmtId="187" fontId="53" fillId="0" borderId="3" applyNumberFormat="0">
      <alignment horizontal="center" vertical="top" wrapText="1"/>
    </xf>
    <xf numFmtId="0" fontId="7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6" fillId="0" borderId="0"/>
    <xf numFmtId="0" fontId="13" fillId="0" borderId="0"/>
    <xf numFmtId="0" fontId="77" fillId="0" borderId="0"/>
    <xf numFmtId="0" fontId="77" fillId="0" borderId="0"/>
    <xf numFmtId="168" fontId="13" fillId="0" borderId="0"/>
    <xf numFmtId="168" fontId="13"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49" fontId="34" fillId="0" borderId="0" applyFill="0" applyBorder="0" applyAlignment="0"/>
    <xf numFmtId="189" fontId="25" fillId="0" borderId="0" applyFill="0" applyBorder="0" applyAlignment="0"/>
    <xf numFmtId="190" fontId="25" fillId="0" borderId="0" applyFill="0" applyBorder="0" applyAlignment="0"/>
    <xf numFmtId="0" fontId="80" fillId="0" borderId="0">
      <alignment horizontal="center" vertical="top"/>
    </xf>
    <xf numFmtId="0" fontId="81" fillId="0" borderId="0" applyNumberFormat="0" applyFill="0" applyBorder="0" applyAlignment="0" applyProtection="0"/>
    <xf numFmtId="169" fontId="81" fillId="0" borderId="0" applyNumberFormat="0" applyFill="0" applyBorder="0" applyAlignment="0" applyProtection="0"/>
    <xf numFmtId="0"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0" fontId="81" fillId="0" borderId="0" applyNumberFormat="0" applyFill="0" applyBorder="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9"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13" fillId="0" borderId="54"/>
    <xf numFmtId="185" fontId="6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4" fillId="0" borderId="0" applyFont="0" applyFill="0" applyBorder="0" applyAlignment="0" applyProtection="0"/>
    <xf numFmtId="192" fontId="2" fillId="0" borderId="0" applyFon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0" fontId="83" fillId="0" borderId="0" applyNumberFormat="0" applyFill="0" applyBorder="0" applyAlignment="0" applyProtection="0"/>
    <xf numFmtId="1" fontId="85" fillId="0" borderId="0" applyFill="0" applyProtection="0">
      <alignment horizontal="right"/>
    </xf>
    <xf numFmtId="42" fontId="86" fillId="0" borderId="0" applyFont="0" applyFill="0" applyBorder="0" applyAlignment="0" applyProtection="0"/>
    <xf numFmtId="44" fontId="86" fillId="0" borderId="0" applyFont="0" applyFill="0" applyBorder="0" applyAlignment="0" applyProtection="0"/>
    <xf numFmtId="0" fontId="87" fillId="0" borderId="0"/>
    <xf numFmtId="0" fontId="88" fillId="0" borderId="0"/>
    <xf numFmtId="38" fontId="14" fillId="0" borderId="0" applyFont="0" applyFill="0" applyBorder="0" applyAlignment="0" applyProtection="0"/>
    <xf numFmtId="40" fontId="14" fillId="0" borderId="0" applyFont="0" applyFill="0" applyBorder="0" applyAlignment="0" applyProtection="0"/>
    <xf numFmtId="41" fontId="86" fillId="0" borderId="0" applyFont="0" applyFill="0" applyBorder="0" applyAlignment="0" applyProtection="0"/>
    <xf numFmtId="43" fontId="86" fillId="0" borderId="0" applyFont="0" applyFill="0" applyBorder="0" applyAlignment="0" applyProtection="0"/>
    <xf numFmtId="0" fontId="2" fillId="0" borderId="0"/>
    <xf numFmtId="9" fontId="1" fillId="0" borderId="0" applyFont="0" applyFill="0" applyBorder="0" applyAlignment="0" applyProtection="0"/>
    <xf numFmtId="0" fontId="35"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9"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71"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9"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3" fontId="2" fillId="72" borderId="86" applyFont="0">
      <alignment horizontal="right" vertical="center"/>
      <protection locked="0"/>
    </xf>
    <xf numFmtId="0" fontId="54"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9"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50" fillId="70" borderId="87" applyFont="0" applyBorder="0">
      <alignment horizontal="center" wrapText="1"/>
    </xf>
    <xf numFmtId="168" fontId="42" fillId="0" borderId="84">
      <alignment horizontal="left" vertical="center"/>
    </xf>
    <xf numFmtId="0" fontId="42" fillId="0" borderId="84">
      <alignment horizontal="left" vertical="center"/>
    </xf>
    <xf numFmtId="0" fontId="42" fillId="0" borderId="84">
      <alignment horizontal="left" vertical="center"/>
    </xf>
    <xf numFmtId="0" fontId="2" fillId="69" borderId="86" applyNumberFormat="0" applyFont="0" applyBorder="0" applyProtection="0">
      <alignment horizontal="center" vertical="center"/>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6"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9"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1" fillId="0" borderId="0"/>
    <xf numFmtId="169" fontId="14" fillId="37" borderId="0"/>
    <xf numFmtId="0" fontId="2" fillId="0" borderId="0">
      <alignment vertical="center"/>
    </xf>
  </cellStyleXfs>
  <cellXfs count="546">
    <xf numFmtId="0" fontId="0" fillId="0" borderId="0" xfId="0"/>
    <xf numFmtId="0" fontId="3" fillId="0" borderId="0" xfId="0" applyFont="1"/>
    <xf numFmtId="0" fontId="0" fillId="0" borderId="0" xfId="0" applyFill="1"/>
    <xf numFmtId="0" fontId="3" fillId="0" borderId="0" xfId="0" applyFont="1" applyFill="1"/>
    <xf numFmtId="0" fontId="3" fillId="0" borderId="3" xfId="0" applyFont="1" applyBorder="1"/>
    <xf numFmtId="0" fontId="9" fillId="0" borderId="0" xfId="0" applyFont="1"/>
    <xf numFmtId="0" fontId="3" fillId="0" borderId="7" xfId="0" applyFont="1" applyBorder="1"/>
    <xf numFmtId="0" fontId="9" fillId="0" borderId="0" xfId="0" applyFont="1" applyAlignment="1">
      <alignment wrapText="1"/>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left" indent="1"/>
    </xf>
    <xf numFmtId="0" fontId="11" fillId="0" borderId="3" xfId="0" applyFont="1" applyFill="1" applyBorder="1" applyAlignment="1">
      <alignment horizontal="center"/>
    </xf>
    <xf numFmtId="38" fontId="10" fillId="0" borderId="3" xfId="0" applyNumberFormat="1" applyFont="1" applyFill="1" applyBorder="1" applyAlignment="1" applyProtection="1">
      <alignment horizontal="right"/>
      <protection locked="0"/>
    </xf>
    <xf numFmtId="0" fontId="10" fillId="0" borderId="3" xfId="0" applyFont="1" applyFill="1" applyBorder="1" applyAlignment="1">
      <alignment horizontal="left" wrapText="1" indent="1"/>
    </xf>
    <xf numFmtId="0" fontId="10" fillId="0" borderId="3" xfId="0" applyFont="1" applyFill="1" applyBorder="1" applyAlignment="1">
      <alignment horizontal="left" wrapText="1" indent="2"/>
    </xf>
    <xf numFmtId="0" fontId="11" fillId="0" borderId="3" xfId="0" applyFont="1" applyFill="1" applyBorder="1" applyAlignment="1"/>
    <xf numFmtId="0" fontId="11" fillId="0" borderId="3" xfId="0" applyFont="1" applyFill="1" applyBorder="1" applyAlignment="1">
      <alignment horizontal="left"/>
    </xf>
    <xf numFmtId="0" fontId="11" fillId="0" borderId="3" xfId="0" applyFont="1" applyFill="1" applyBorder="1" applyAlignment="1">
      <alignment horizontal="left" indent="1"/>
    </xf>
    <xf numFmtId="0" fontId="11" fillId="0" borderId="3" xfId="0" applyFont="1" applyFill="1" applyBorder="1" applyAlignment="1">
      <alignment horizontal="center" vertical="center" wrapText="1"/>
    </xf>
    <xf numFmtId="0" fontId="5" fillId="3" borderId="3" xfId="13" applyFont="1" applyFill="1" applyBorder="1" applyAlignment="1" applyProtection="1">
      <alignment horizontal="left" vertical="center" wrapText="1"/>
      <protection locked="0"/>
    </xf>
    <xf numFmtId="0" fontId="3" fillId="0" borderId="21" xfId="0" applyFont="1" applyBorder="1"/>
    <xf numFmtId="0" fontId="3" fillId="0" borderId="18" xfId="0" applyFont="1" applyBorder="1"/>
    <xf numFmtId="0" fontId="10" fillId="0" borderId="18" xfId="0" applyFont="1" applyFill="1" applyBorder="1" applyAlignment="1">
      <alignment horizontal="left" vertical="center" indent="1"/>
    </xf>
    <xf numFmtId="0" fontId="10" fillId="0" borderId="19" xfId="0" applyFont="1" applyFill="1" applyBorder="1" applyAlignment="1">
      <alignment horizontal="left" vertical="center"/>
    </xf>
    <xf numFmtId="0" fontId="10" fillId="0" borderId="21" xfId="0" applyFont="1" applyFill="1" applyBorder="1" applyAlignment="1">
      <alignment horizontal="left" vertical="center" indent="1"/>
    </xf>
    <xf numFmtId="0" fontId="10" fillId="0" borderId="22" xfId="0" applyFont="1" applyFill="1" applyBorder="1" applyAlignment="1">
      <alignment horizontal="center" vertical="center" wrapText="1"/>
    </xf>
    <xf numFmtId="0" fontId="10" fillId="0" borderId="21" xfId="0" applyFont="1" applyFill="1" applyBorder="1" applyAlignment="1">
      <alignment horizontal="left" indent="1"/>
    </xf>
    <xf numFmtId="38" fontId="10" fillId="0" borderId="22" xfId="0" applyNumberFormat="1" applyFont="1" applyFill="1" applyBorder="1" applyAlignment="1" applyProtection="1">
      <alignment horizontal="right"/>
      <protection locked="0"/>
    </xf>
    <xf numFmtId="0" fontId="10" fillId="0" borderId="24" xfId="0" applyFont="1" applyFill="1" applyBorder="1" applyAlignment="1">
      <alignment horizontal="left" vertical="center" indent="1"/>
    </xf>
    <xf numFmtId="0" fontId="11" fillId="0" borderId="25" xfId="0" applyFont="1" applyFill="1" applyBorder="1" applyAlignment="1"/>
    <xf numFmtId="0" fontId="3" fillId="0" borderId="70" xfId="0" applyFont="1" applyBorder="1"/>
    <xf numFmtId="0" fontId="3" fillId="0" borderId="19" xfId="0" applyFont="1" applyBorder="1"/>
    <xf numFmtId="0" fontId="3" fillId="0" borderId="24" xfId="0" applyFont="1" applyBorder="1"/>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9" fillId="0" borderId="3" xfId="20960" applyFont="1" applyFill="1" applyBorder="1" applyAlignment="1" applyProtection="1">
      <alignment horizontal="center" vertical="center"/>
    </xf>
    <xf numFmtId="0" fontId="90" fillId="0" borderId="0" xfId="0" applyFont="1" applyBorder="1" applyAlignment="1">
      <alignment wrapText="1"/>
    </xf>
    <xf numFmtId="0" fontId="7" fillId="0" borderId="2" xfId="20960" applyFont="1" applyFill="1" applyBorder="1" applyAlignment="1" applyProtection="1">
      <alignment horizontal="left" wrapText="1" inden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93" fontId="3" fillId="36" borderId="25" xfId="0" applyNumberFormat="1" applyFont="1" applyFill="1" applyBorder="1"/>
    <xf numFmtId="0" fontId="3" fillId="0" borderId="29" xfId="0"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xf numFmtId="0" fontId="8" fillId="0" borderId="86" xfId="17" applyFill="1" applyBorder="1" applyAlignment="1" applyProtection="1"/>
    <xf numFmtId="0" fontId="5" fillId="3" borderId="86" xfId="20960" applyFont="1" applyFill="1" applyBorder="1" applyAlignment="1" applyProtection="1"/>
    <xf numFmtId="0" fontId="89" fillId="0" borderId="86" xfId="20960" applyFont="1" applyFill="1" applyBorder="1" applyAlignment="1" applyProtection="1">
      <alignment horizontal="center" vertical="center"/>
    </xf>
    <xf numFmtId="0" fontId="3" fillId="0" borderId="86" xfId="0" applyFont="1" applyBorder="1"/>
    <xf numFmtId="0" fontId="8" fillId="0" borderId="86" xfId="17" applyFill="1" applyBorder="1" applyAlignment="1" applyProtection="1">
      <alignment horizontal="left" vertical="center" wrapText="1"/>
    </xf>
    <xf numFmtId="49" fontId="91" fillId="0" borderId="86" xfId="0" applyNumberFormat="1" applyFont="1" applyFill="1" applyBorder="1" applyAlignment="1">
      <alignment horizontal="right" vertical="center" wrapText="1"/>
    </xf>
    <xf numFmtId="0" fontId="8" fillId="0" borderId="86" xfId="17" applyFill="1" applyBorder="1" applyAlignment="1" applyProtection="1">
      <alignment horizontal="left" vertical="center"/>
    </xf>
    <xf numFmtId="0" fontId="8" fillId="0" borderId="86" xfId="17" applyBorder="1" applyAlignment="1" applyProtection="1"/>
    <xf numFmtId="0" fontId="3" fillId="0" borderId="86" xfId="0" applyFont="1" applyFill="1" applyBorder="1"/>
    <xf numFmtId="0" fontId="92" fillId="0" borderId="86" xfId="0" applyFont="1" applyBorder="1"/>
    <xf numFmtId="0" fontId="93" fillId="0" borderId="86" xfId="17" applyFont="1" applyBorder="1" applyAlignment="1" applyProtection="1"/>
    <xf numFmtId="0" fontId="3" fillId="0" borderId="0" xfId="0" applyFont="1" applyAlignment="1">
      <alignment horizontal="left"/>
    </xf>
    <xf numFmtId="14" fontId="3" fillId="0" borderId="0" xfId="0" applyNumberFormat="1" applyFont="1" applyAlignment="1">
      <alignment horizontal="left"/>
    </xf>
    <xf numFmtId="0" fontId="94" fillId="0" borderId="0" xfId="0" applyFont="1"/>
    <xf numFmtId="14" fontId="94" fillId="0" borderId="0" xfId="0" applyNumberFormat="1" applyFont="1" applyAlignment="1">
      <alignment horizontal="left"/>
    </xf>
    <xf numFmtId="0" fontId="10" fillId="0" borderId="0" xfId="0" applyFont="1" applyFill="1" applyBorder="1" applyAlignment="1">
      <alignment horizontal="center"/>
    </xf>
    <xf numFmtId="0" fontId="10" fillId="0" borderId="0" xfId="0" applyFont="1" applyFill="1" applyAlignment="1">
      <alignment horizontal="center"/>
    </xf>
    <xf numFmtId="0" fontId="95" fillId="0" borderId="0" xfId="0" applyFont="1" applyFill="1" applyAlignment="1">
      <alignment horizontal="center"/>
    </xf>
    <xf numFmtId="0" fontId="10" fillId="0" borderId="3"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94" fillId="0" borderId="21" xfId="0" applyFont="1" applyFill="1" applyBorder="1" applyAlignment="1">
      <alignment horizontal="center" vertical="center"/>
    </xf>
    <xf numFmtId="0" fontId="11" fillId="0" borderId="10" xfId="0" applyNumberFormat="1" applyFont="1" applyFill="1" applyBorder="1" applyAlignment="1">
      <alignment vertical="center" wrapText="1"/>
    </xf>
    <xf numFmtId="164" fontId="11" fillId="36" borderId="86" xfId="7" applyNumberFormat="1" applyFont="1" applyFill="1" applyBorder="1" applyAlignment="1" applyProtection="1">
      <alignment horizontal="right"/>
    </xf>
    <xf numFmtId="0" fontId="94" fillId="0" borderId="0" xfId="0" applyFont="1" applyFill="1"/>
    <xf numFmtId="0" fontId="10" fillId="0" borderId="10" xfId="0" applyNumberFormat="1" applyFont="1" applyFill="1" applyBorder="1" applyAlignment="1">
      <alignment horizontal="left" vertical="center" wrapText="1"/>
    </xf>
    <xf numFmtId="164" fontId="10" fillId="0" borderId="86" xfId="7" applyNumberFormat="1" applyFont="1" applyFill="1" applyBorder="1" applyAlignment="1" applyProtection="1">
      <alignment horizontal="right"/>
    </xf>
    <xf numFmtId="164" fontId="10" fillId="36" borderId="86" xfId="7" applyNumberFormat="1" applyFont="1" applyFill="1" applyBorder="1" applyAlignment="1" applyProtection="1">
      <alignment horizontal="right"/>
    </xf>
    <xf numFmtId="0" fontId="95" fillId="0" borderId="10" xfId="0" applyFont="1" applyFill="1" applyBorder="1" applyAlignment="1" applyProtection="1">
      <alignment horizontal="left" vertical="center" indent="1"/>
      <protection locked="0"/>
    </xf>
    <xf numFmtId="0" fontId="95" fillId="0" borderId="10" xfId="0" applyFont="1" applyFill="1" applyBorder="1" applyAlignment="1" applyProtection="1">
      <alignment horizontal="left" vertical="center"/>
      <protection locked="0"/>
    </xf>
    <xf numFmtId="0" fontId="94" fillId="0" borderId="24" xfId="0" applyFont="1" applyFill="1" applyBorder="1" applyAlignment="1">
      <alignment horizontal="center" vertical="center"/>
    </xf>
    <xf numFmtId="0" fontId="11" fillId="0" borderId="28" xfId="0" applyNumberFormat="1" applyFont="1" applyFill="1" applyBorder="1" applyAlignment="1">
      <alignment vertical="center" wrapText="1"/>
    </xf>
    <xf numFmtId="164" fontId="11" fillId="36" borderId="25" xfId="7" applyNumberFormat="1" applyFont="1" applyFill="1" applyBorder="1" applyAlignment="1" applyProtection="1">
      <alignment horizontal="right"/>
    </xf>
    <xf numFmtId="0" fontId="10" fillId="0" borderId="0" xfId="11" applyFont="1" applyFill="1" applyBorder="1" applyProtection="1"/>
    <xf numFmtId="0" fontId="10" fillId="0" borderId="0" xfId="0" applyFont="1"/>
    <xf numFmtId="14" fontId="10" fillId="0" borderId="0" xfId="0" applyNumberFormat="1" applyFont="1" applyAlignment="1">
      <alignment horizontal="left"/>
    </xf>
    <xf numFmtId="0" fontId="10" fillId="0" borderId="0" xfId="0" applyFont="1" applyBorder="1"/>
    <xf numFmtId="0" fontId="94" fillId="0" borderId="0" xfId="0" applyFont="1" applyBorder="1"/>
    <xf numFmtId="0" fontId="10" fillId="0" borderId="0" xfId="0" applyFont="1" applyFill="1" applyBorder="1"/>
    <xf numFmtId="0" fontId="11" fillId="0" borderId="0" xfId="0" applyFont="1" applyAlignment="1">
      <alignment horizontal="center"/>
    </xf>
    <xf numFmtId="0" fontId="10" fillId="0" borderId="0" xfId="0" applyFont="1" applyFill="1" applyBorder="1" applyProtection="1">
      <protection locked="0"/>
    </xf>
    <xf numFmtId="0" fontId="96" fillId="0" borderId="0" xfId="0" applyFont="1"/>
    <xf numFmtId="0" fontId="97" fillId="0" borderId="0" xfId="0" applyFont="1"/>
    <xf numFmtId="14" fontId="96" fillId="0" borderId="0" xfId="0" applyNumberFormat="1" applyFont="1" applyBorder="1" applyAlignment="1">
      <alignment horizontal="left"/>
    </xf>
    <xf numFmtId="0" fontId="97" fillId="0" borderId="0" xfId="0" applyFont="1" applyBorder="1"/>
    <xf numFmtId="0" fontId="10" fillId="0" borderId="1" xfId="0" applyFont="1" applyBorder="1"/>
    <xf numFmtId="0" fontId="11" fillId="0" borderId="1" xfId="0" applyFont="1" applyBorder="1" applyAlignment="1">
      <alignment horizontal="center"/>
    </xf>
    <xf numFmtId="0" fontId="96" fillId="0" borderId="1" xfId="0" applyFont="1" applyBorder="1" applyAlignment="1">
      <alignment horizontal="center" vertical="center"/>
    </xf>
    <xf numFmtId="0" fontId="10" fillId="0" borderId="18" xfId="0" applyFont="1" applyFill="1" applyBorder="1" applyAlignment="1">
      <alignment horizontal="right" vertical="center" wrapText="1"/>
    </xf>
    <xf numFmtId="0" fontId="10" fillId="0" borderId="19" xfId="0" applyFont="1" applyFill="1" applyBorder="1" applyAlignment="1">
      <alignment vertical="center" wrapText="1"/>
    </xf>
    <xf numFmtId="0" fontId="94" fillId="0" borderId="19" xfId="0" applyFont="1" applyFill="1" applyBorder="1" applyAlignment="1">
      <alignment horizontal="center" vertical="center" wrapText="1"/>
    </xf>
    <xf numFmtId="0" fontId="94" fillId="0" borderId="20" xfId="0" applyFont="1" applyFill="1" applyBorder="1" applyAlignment="1">
      <alignment horizontal="center" vertical="center" wrapText="1"/>
    </xf>
    <xf numFmtId="0" fontId="10" fillId="0" borderId="103" xfId="0" applyFont="1" applyFill="1" applyBorder="1" applyAlignment="1">
      <alignment horizontal="center" vertical="center" wrapText="1"/>
    </xf>
    <xf numFmtId="0" fontId="11" fillId="0" borderId="86" xfId="0" applyFont="1" applyFill="1" applyBorder="1" applyAlignment="1">
      <alignment horizontal="center" vertical="center" wrapText="1"/>
    </xf>
    <xf numFmtId="169" fontId="10" fillId="37" borderId="0" xfId="20" applyFont="1" applyBorder="1"/>
    <xf numFmtId="169" fontId="10" fillId="37" borderId="79" xfId="20" applyFont="1" applyBorder="1"/>
    <xf numFmtId="0" fontId="98" fillId="0" borderId="86" xfId="0" applyFont="1" applyFill="1" applyBorder="1" applyAlignment="1">
      <alignment horizontal="left" vertical="center" wrapText="1"/>
    </xf>
    <xf numFmtId="0" fontId="10" fillId="0" borderId="103" xfId="0" applyFont="1" applyFill="1" applyBorder="1" applyAlignment="1">
      <alignment horizontal="right" vertical="center" wrapText="1"/>
    </xf>
    <xf numFmtId="0" fontId="10" fillId="0" borderId="86" xfId="0" applyFont="1" applyFill="1" applyBorder="1" applyAlignment="1">
      <alignment vertical="center" wrapText="1"/>
    </xf>
    <xf numFmtId="193" fontId="94" fillId="0" borderId="86" xfId="0" applyNumberFormat="1" applyFont="1" applyFill="1" applyBorder="1" applyAlignment="1" applyProtection="1">
      <alignment vertical="center" wrapText="1"/>
      <protection locked="0"/>
    </xf>
    <xf numFmtId="193" fontId="94" fillId="0" borderId="101" xfId="0" applyNumberFormat="1" applyFont="1" applyFill="1" applyBorder="1" applyAlignment="1" applyProtection="1">
      <alignment vertical="center" wrapText="1"/>
      <protection locked="0"/>
    </xf>
    <xf numFmtId="0" fontId="97" fillId="0" borderId="0" xfId="0" applyFont="1" applyFill="1"/>
    <xf numFmtId="0" fontId="10" fillId="0" borderId="103" xfId="0" applyFont="1" applyBorder="1" applyAlignment="1">
      <alignment horizontal="right" vertical="center" wrapText="1"/>
    </xf>
    <xf numFmtId="0" fontId="10" fillId="0" borderId="86" xfId="0" applyFont="1" applyBorder="1" applyAlignment="1">
      <alignment vertical="center" wrapText="1"/>
    </xf>
    <xf numFmtId="10" fontId="10" fillId="0" borderId="86" xfId="20641" applyNumberFormat="1" applyFont="1" applyBorder="1" applyAlignment="1" applyProtection="1">
      <alignment vertical="center" wrapText="1"/>
      <protection locked="0"/>
    </xf>
    <xf numFmtId="10" fontId="10" fillId="0" borderId="86" xfId="20641" applyNumberFormat="1" applyFont="1" applyFill="1" applyBorder="1" applyAlignment="1" applyProtection="1">
      <alignment vertical="center" wrapText="1"/>
      <protection locked="0"/>
    </xf>
    <xf numFmtId="10" fontId="10" fillId="0" borderId="101" xfId="20641" applyNumberFormat="1" applyFont="1" applyFill="1" applyBorder="1" applyAlignment="1" applyProtection="1">
      <alignment vertical="center" wrapText="1"/>
      <protection locked="0"/>
    </xf>
    <xf numFmtId="0" fontId="10" fillId="2" borderId="103" xfId="0" applyFont="1" applyFill="1" applyBorder="1" applyAlignment="1">
      <alignment horizontal="right" vertical="center"/>
    </xf>
    <xf numFmtId="0" fontId="10" fillId="2" borderId="86" xfId="0" applyFont="1" applyFill="1" applyBorder="1" applyAlignment="1">
      <alignment vertical="center"/>
    </xf>
    <xf numFmtId="193" fontId="10" fillId="2" borderId="86" xfId="0" applyNumberFormat="1" applyFont="1" applyFill="1" applyBorder="1" applyAlignment="1" applyProtection="1">
      <alignment vertical="center"/>
      <protection locked="0"/>
    </xf>
    <xf numFmtId="0" fontId="11" fillId="0" borderId="103" xfId="0" applyFont="1" applyFill="1" applyBorder="1" applyAlignment="1">
      <alignment horizontal="center" vertical="center" wrapText="1"/>
    </xf>
    <xf numFmtId="0" fontId="10" fillId="0" borderId="86" xfId="0" applyFont="1" applyFill="1" applyBorder="1" applyAlignment="1">
      <alignment horizontal="left" vertical="center" wrapText="1"/>
    </xf>
    <xf numFmtId="164" fontId="10" fillId="0" borderId="86" xfId="7" applyNumberFormat="1" applyFont="1" applyFill="1" applyBorder="1" applyAlignment="1" applyProtection="1">
      <alignment horizontal="right" vertical="center" wrapText="1"/>
      <protection locked="0"/>
    </xf>
    <xf numFmtId="164" fontId="10" fillId="0" borderId="101" xfId="7" applyNumberFormat="1" applyFont="1" applyFill="1" applyBorder="1" applyAlignment="1" applyProtection="1">
      <alignment horizontal="right" vertical="center" wrapText="1"/>
      <protection locked="0"/>
    </xf>
    <xf numFmtId="0" fontId="10" fillId="2" borderId="24" xfId="0" applyFont="1" applyFill="1" applyBorder="1" applyAlignment="1">
      <alignment horizontal="right" vertical="center"/>
    </xf>
    <xf numFmtId="193" fontId="10" fillId="2" borderId="25" xfId="0" applyNumberFormat="1" applyFont="1" applyFill="1" applyBorder="1" applyAlignment="1" applyProtection="1">
      <alignment vertical="center"/>
      <protection locked="0"/>
    </xf>
    <xf numFmtId="10" fontId="10" fillId="0" borderId="25" xfId="20641" applyNumberFormat="1" applyFont="1" applyFill="1" applyBorder="1" applyAlignment="1" applyProtection="1">
      <alignment vertical="center"/>
      <protection locked="0"/>
    </xf>
    <xf numFmtId="10" fontId="10" fillId="0" borderId="26" xfId="20641" applyNumberFormat="1" applyFont="1" applyFill="1" applyBorder="1" applyAlignment="1" applyProtection="1">
      <alignment vertical="center"/>
      <protection locked="0"/>
    </xf>
    <xf numFmtId="0" fontId="10" fillId="0" borderId="0" xfId="0" applyFont="1" applyAlignment="1">
      <alignment horizontal="right"/>
    </xf>
    <xf numFmtId="0" fontId="10" fillId="0" borderId="0" xfId="0" applyFont="1" applyAlignment="1">
      <alignment wrapText="1"/>
    </xf>
    <xf numFmtId="0" fontId="10" fillId="0" borderId="0" xfId="0" applyFont="1" applyFill="1" applyAlignment="1">
      <alignment wrapText="1"/>
    </xf>
    <xf numFmtId="193" fontId="94" fillId="0" borderId="0" xfId="0" applyNumberFormat="1" applyFont="1"/>
    <xf numFmtId="0" fontId="10" fillId="0" borderId="0" xfId="0" applyFont="1" applyFill="1" applyBorder="1" applyProtection="1"/>
    <xf numFmtId="0" fontId="11" fillId="0" borderId="0" xfId="0" applyFont="1" applyFill="1" applyBorder="1" applyAlignment="1" applyProtection="1">
      <alignment horizontal="center" vertical="center"/>
    </xf>
    <xf numFmtId="10" fontId="10" fillId="0" borderId="0" xfId="6" applyNumberFormat="1" applyFont="1" applyFill="1" applyBorder="1" applyProtection="1">
      <protection locked="0"/>
    </xf>
    <xf numFmtId="0" fontId="95" fillId="0" borderId="0" xfId="0" applyFont="1" applyFill="1" applyBorder="1" applyAlignment="1" applyProtection="1">
      <alignment horizontal="center"/>
      <protection locked="0"/>
    </xf>
    <xf numFmtId="0" fontId="11" fillId="0" borderId="18" xfId="0" applyFont="1" applyFill="1" applyBorder="1" applyAlignment="1" applyProtection="1">
      <alignment horizontal="center" vertical="center"/>
    </xf>
    <xf numFmtId="0" fontId="10" fillId="0" borderId="19" xfId="0" applyFont="1" applyFill="1" applyBorder="1" applyProtection="1"/>
    <xf numFmtId="0" fontId="10" fillId="0" borderId="21" xfId="0" applyFont="1" applyFill="1" applyBorder="1" applyAlignment="1" applyProtection="1">
      <alignment horizontal="left" indent="1"/>
    </xf>
    <xf numFmtId="0" fontId="11" fillId="0" borderId="8" xfId="0" applyFont="1" applyFill="1" applyBorder="1" applyAlignment="1" applyProtection="1">
      <alignment horizontal="center"/>
    </xf>
    <xf numFmtId="0" fontId="10" fillId="0" borderId="8" xfId="0" applyFont="1" applyFill="1" applyBorder="1" applyAlignment="1" applyProtection="1">
      <alignment horizontal="left" indent="1"/>
    </xf>
    <xf numFmtId="0" fontId="10" fillId="0" borderId="8" xfId="0" applyFont="1" applyFill="1" applyBorder="1" applyAlignment="1" applyProtection="1">
      <alignment horizontal="left" indent="2"/>
    </xf>
    <xf numFmtId="0" fontId="11" fillId="0" borderId="8" xfId="0" applyFont="1" applyFill="1" applyBorder="1" applyAlignment="1" applyProtection="1"/>
    <xf numFmtId="0" fontId="10" fillId="0" borderId="24" xfId="0" applyFont="1" applyFill="1" applyBorder="1" applyAlignment="1" applyProtection="1">
      <alignment horizontal="left" indent="1"/>
    </xf>
    <xf numFmtId="0" fontId="11" fillId="0" borderId="27" xfId="0" applyFont="1" applyFill="1" applyBorder="1" applyAlignment="1" applyProtection="1"/>
    <xf numFmtId="0" fontId="99" fillId="0" borderId="0" xfId="0" applyFont="1" applyAlignment="1">
      <alignment vertical="center"/>
    </xf>
    <xf numFmtId="0" fontId="100" fillId="0" borderId="0" xfId="0" applyFont="1"/>
    <xf numFmtId="0" fontId="97" fillId="0" borderId="0" xfId="0" applyFont="1" applyAlignment="1">
      <alignment horizontal="left" indent="1"/>
    </xf>
    <xf numFmtId="0" fontId="100" fillId="0" borderId="0" xfId="0" applyFont="1" applyAlignment="1">
      <alignment horizontal="left" indent="1"/>
    </xf>
    <xf numFmtId="0" fontId="100" fillId="0" borderId="0" xfId="0" applyFont="1" applyBorder="1"/>
    <xf numFmtId="0" fontId="94" fillId="0" borderId="1" xfId="0" applyFont="1" applyBorder="1"/>
    <xf numFmtId="0" fontId="96" fillId="0" borderId="1" xfId="0" applyFont="1" applyBorder="1" applyAlignment="1">
      <alignment horizontal="center"/>
    </xf>
    <xf numFmtId="0" fontId="94" fillId="0" borderId="76" xfId="0" applyFont="1" applyBorder="1" applyAlignment="1">
      <alignment vertical="center" wrapText="1"/>
    </xf>
    <xf numFmtId="0" fontId="96" fillId="0" borderId="7" xfId="0" applyFont="1" applyBorder="1" applyAlignment="1">
      <alignment vertical="center" wrapText="1"/>
    </xf>
    <xf numFmtId="14" fontId="10" fillId="3" borderId="86" xfId="8" quotePrefix="1" applyNumberFormat="1" applyFont="1" applyFill="1" applyBorder="1" applyAlignment="1" applyProtection="1">
      <alignment horizontal="left" vertical="center" wrapText="1" indent="2"/>
      <protection locked="0"/>
    </xf>
    <xf numFmtId="14" fontId="10" fillId="3" borderId="86" xfId="8" quotePrefix="1" applyNumberFormat="1" applyFont="1" applyFill="1" applyBorder="1" applyAlignment="1" applyProtection="1">
      <alignment horizontal="left" vertical="center" wrapText="1" indent="3"/>
      <protection locked="0"/>
    </xf>
    <xf numFmtId="0" fontId="94" fillId="0" borderId="0" xfId="0" applyFont="1" applyAlignment="1">
      <alignment wrapText="1"/>
    </xf>
    <xf numFmtId="0" fontId="94" fillId="0" borderId="0" xfId="0" applyFont="1" applyFill="1" applyBorder="1" applyAlignment="1">
      <alignment wrapText="1"/>
    </xf>
    <xf numFmtId="0" fontId="95" fillId="0" borderId="1" xfId="0" applyFont="1" applyFill="1" applyBorder="1" applyAlignment="1">
      <alignment horizontal="center"/>
    </xf>
    <xf numFmtId="0" fontId="94" fillId="0" borderId="7" xfId="0" applyFont="1" applyBorder="1" applyAlignment="1">
      <alignment horizontal="center" vertical="center" wrapText="1"/>
    </xf>
    <xf numFmtId="0" fontId="94" fillId="0" borderId="71" xfId="0" applyFont="1" applyBorder="1" applyAlignment="1">
      <alignment horizontal="center" vertical="center" wrapText="1"/>
    </xf>
    <xf numFmtId="0" fontId="94" fillId="0" borderId="103" xfId="0" applyFont="1" applyBorder="1" applyAlignment="1">
      <alignment horizontal="center" vertical="center" wrapText="1"/>
    </xf>
    <xf numFmtId="0" fontId="94" fillId="0" borderId="86" xfId="0" applyFont="1" applyBorder="1" applyAlignment="1">
      <alignment vertical="center" wrapText="1"/>
    </xf>
    <xf numFmtId="3" fontId="94" fillId="36" borderId="86" xfId="0" applyNumberFormat="1" applyFont="1" applyFill="1" applyBorder="1" applyAlignment="1">
      <alignment vertical="center" wrapText="1"/>
    </xf>
    <xf numFmtId="3" fontId="94" fillId="36" borderId="101" xfId="0" applyNumberFormat="1" applyFont="1" applyFill="1" applyBorder="1" applyAlignment="1">
      <alignment vertical="center" wrapText="1"/>
    </xf>
    <xf numFmtId="0" fontId="94" fillId="0" borderId="86" xfId="0" applyFont="1" applyFill="1" applyBorder="1" applyAlignment="1">
      <alignment horizontal="left" vertical="center" wrapText="1" indent="2"/>
    </xf>
    <xf numFmtId="0" fontId="94" fillId="0" borderId="103" xfId="0" applyFont="1" applyFill="1" applyBorder="1" applyAlignment="1">
      <alignment horizontal="center" vertical="center" wrapText="1"/>
    </xf>
    <xf numFmtId="0" fontId="94" fillId="0" borderId="86" xfId="0" applyFont="1" applyFill="1" applyBorder="1" applyAlignment="1">
      <alignment vertical="center" wrapText="1"/>
    </xf>
    <xf numFmtId="0" fontId="94" fillId="0" borderId="24" xfId="0" applyFont="1" applyBorder="1" applyAlignment="1">
      <alignment horizontal="center" vertical="center" wrapText="1"/>
    </xf>
    <xf numFmtId="0" fontId="94" fillId="0" borderId="25" xfId="0" applyFont="1" applyBorder="1" applyAlignment="1">
      <alignment vertical="center" wrapText="1"/>
    </xf>
    <xf numFmtId="3" fontId="94" fillId="36" borderId="26" xfId="0" applyNumberFormat="1" applyFont="1" applyFill="1" applyBorder="1" applyAlignment="1">
      <alignment vertical="center" wrapText="1"/>
    </xf>
    <xf numFmtId="0" fontId="94" fillId="0" borderId="23" xfId="0" applyFont="1" applyBorder="1" applyAlignment="1"/>
    <xf numFmtId="0" fontId="94" fillId="0" borderId="42" xfId="0" applyFont="1" applyBorder="1" applyAlignment="1"/>
    <xf numFmtId="0" fontId="10" fillId="0" borderId="0" xfId="0" applyFont="1" applyBorder="1" applyAlignment="1">
      <alignment horizontal="left" wrapText="1"/>
    </xf>
    <xf numFmtId="0" fontId="11" fillId="0" borderId="0" xfId="0" applyFont="1" applyFill="1" applyBorder="1" applyAlignment="1">
      <alignment horizontal="center" vertical="center" wrapText="1"/>
    </xf>
    <xf numFmtId="0" fontId="10" fillId="0" borderId="0" xfId="0" applyFont="1" applyBorder="1" applyAlignment="1">
      <alignment horizontal="right" wrapText="1"/>
    </xf>
    <xf numFmtId="0" fontId="10" fillId="0" borderId="18" xfId="0" applyFont="1" applyBorder="1"/>
    <xf numFmtId="0" fontId="10" fillId="0" borderId="103" xfId="0" applyFont="1" applyBorder="1" applyAlignment="1">
      <alignment vertical="center"/>
    </xf>
    <xf numFmtId="0" fontId="10" fillId="0" borderId="87" xfId="0" applyFont="1" applyBorder="1" applyAlignment="1">
      <alignment wrapText="1"/>
    </xf>
    <xf numFmtId="0" fontId="10" fillId="0" borderId="21" xfId="0" applyFont="1" applyBorder="1" applyAlignment="1">
      <alignment vertical="center"/>
    </xf>
    <xf numFmtId="0" fontId="10" fillId="0" borderId="8" xfId="0" applyFont="1" applyBorder="1" applyAlignment="1">
      <alignment wrapText="1"/>
    </xf>
    <xf numFmtId="0" fontId="10" fillId="0" borderId="23" xfId="0" applyFont="1" applyBorder="1" applyAlignment="1"/>
    <xf numFmtId="0" fontId="10" fillId="0" borderId="23" xfId="0" applyFont="1" applyBorder="1" applyAlignment="1">
      <alignment wrapText="1"/>
    </xf>
    <xf numFmtId="10" fontId="94" fillId="0" borderId="23" xfId="20961" applyNumberFormat="1" applyFont="1" applyBorder="1" applyAlignment="1"/>
    <xf numFmtId="0" fontId="10" fillId="0" borderId="87" xfId="0" applyFont="1" applyBorder="1" applyAlignment="1">
      <alignment vertical="top" wrapText="1"/>
    </xf>
    <xf numFmtId="0" fontId="10" fillId="0" borderId="94" xfId="0" applyFont="1" applyBorder="1" applyAlignment="1">
      <alignment vertical="center"/>
    </xf>
    <xf numFmtId="0" fontId="10" fillId="0" borderId="82" xfId="0" applyFont="1" applyBorder="1" applyAlignment="1">
      <alignment wrapText="1"/>
    </xf>
    <xf numFmtId="10" fontId="94" fillId="0" borderId="106" xfId="20961" applyNumberFormat="1" applyFont="1" applyBorder="1" applyAlignment="1"/>
    <xf numFmtId="0" fontId="10" fillId="0" borderId="24" xfId="0" applyFont="1" applyBorder="1"/>
    <xf numFmtId="0" fontId="10" fillId="0" borderId="27" xfId="0" applyFont="1" applyBorder="1" applyAlignment="1">
      <alignment wrapText="1"/>
    </xf>
    <xf numFmtId="14" fontId="94" fillId="0" borderId="0" xfId="0" applyNumberFormat="1" applyFont="1" applyFill="1" applyAlignment="1">
      <alignment horizontal="left"/>
    </xf>
    <xf numFmtId="0" fontId="96" fillId="0" borderId="0" xfId="0" applyFont="1" applyFill="1" applyAlignment="1">
      <alignment horizontal="center"/>
    </xf>
    <xf numFmtId="0" fontId="99" fillId="3" borderId="99" xfId="0" applyFont="1" applyFill="1" applyBorder="1" applyAlignment="1">
      <alignment horizontal="left"/>
    </xf>
    <xf numFmtId="0" fontId="99" fillId="3" borderId="100" xfId="0" applyFont="1" applyFill="1" applyBorder="1" applyAlignment="1">
      <alignment horizontal="left"/>
    </xf>
    <xf numFmtId="0" fontId="94" fillId="0" borderId="86" xfId="0" applyFont="1" applyFill="1" applyBorder="1" applyAlignment="1">
      <alignment horizontal="center" vertical="center" wrapText="1"/>
    </xf>
    <xf numFmtId="0" fontId="94" fillId="0" borderId="101" xfId="0" applyFont="1" applyFill="1" applyBorder="1" applyAlignment="1">
      <alignment horizontal="center" vertical="center" wrapText="1"/>
    </xf>
    <xf numFmtId="0" fontId="96" fillId="3" borderId="102" xfId="0" applyFont="1" applyFill="1" applyBorder="1" applyAlignment="1">
      <alignment vertical="center"/>
    </xf>
    <xf numFmtId="0" fontId="94" fillId="3" borderId="84" xfId="0" applyFont="1" applyFill="1" applyBorder="1" applyAlignment="1">
      <alignment vertical="center"/>
    </xf>
    <xf numFmtId="0" fontId="94" fillId="3" borderId="23" xfId="0" applyFont="1" applyFill="1" applyBorder="1" applyAlignment="1">
      <alignment vertical="center"/>
    </xf>
    <xf numFmtId="0" fontId="94" fillId="0" borderId="76" xfId="0" applyFont="1" applyFill="1" applyBorder="1" applyAlignment="1">
      <alignment horizontal="center" vertical="center"/>
    </xf>
    <xf numFmtId="0" fontId="94" fillId="0" borderId="7" xfId="0" applyFont="1" applyFill="1" applyBorder="1" applyAlignment="1">
      <alignment vertical="center"/>
    </xf>
    <xf numFmtId="0" fontId="94" fillId="0" borderId="103" xfId="0" applyFont="1" applyFill="1" applyBorder="1" applyAlignment="1">
      <alignment horizontal="center" vertical="center"/>
    </xf>
    <xf numFmtId="0" fontId="94" fillId="0" borderId="86" xfId="0" applyFont="1" applyFill="1" applyBorder="1" applyAlignment="1">
      <alignment vertical="center"/>
    </xf>
    <xf numFmtId="0" fontId="96" fillId="0" borderId="86" xfId="0" applyFont="1" applyFill="1" applyBorder="1" applyAlignment="1">
      <alignment vertical="center"/>
    </xf>
    <xf numFmtId="0" fontId="96" fillId="0" borderId="25" xfId="0" applyFont="1" applyFill="1" applyBorder="1" applyAlignment="1">
      <alignment vertical="center"/>
    </xf>
    <xf numFmtId="0" fontId="94" fillId="3" borderId="70" xfId="0" applyFont="1" applyFill="1" applyBorder="1" applyAlignment="1">
      <alignment horizontal="center" vertical="center"/>
    </xf>
    <xf numFmtId="0" fontId="94" fillId="3" borderId="0" xfId="0" applyFont="1" applyFill="1" applyBorder="1" applyAlignment="1">
      <alignment vertical="center"/>
    </xf>
    <xf numFmtId="0" fontId="94" fillId="0" borderId="18" xfId="0" applyFont="1" applyFill="1" applyBorder="1" applyAlignment="1">
      <alignment horizontal="center" vertical="center"/>
    </xf>
    <xf numFmtId="0" fontId="94" fillId="0" borderId="19" xfId="0" applyFont="1" applyFill="1" applyBorder="1" applyAlignment="1">
      <alignment vertical="center"/>
    </xf>
    <xf numFmtId="0" fontId="94" fillId="0" borderId="94" xfId="0" applyFont="1" applyFill="1" applyBorder="1" applyAlignment="1">
      <alignment horizontal="center" vertical="center"/>
    </xf>
    <xf numFmtId="0" fontId="94" fillId="0" borderId="81" xfId="0" applyFont="1" applyFill="1" applyBorder="1" applyAlignment="1">
      <alignment vertical="center"/>
    </xf>
    <xf numFmtId="0" fontId="94" fillId="0" borderId="96" xfId="0" applyFont="1" applyFill="1" applyBorder="1" applyAlignment="1">
      <alignment horizontal="center" vertical="center"/>
    </xf>
    <xf numFmtId="0" fontId="94" fillId="0" borderId="83" xfId="0" applyFont="1" applyFill="1" applyBorder="1" applyAlignment="1">
      <alignment vertical="center"/>
    </xf>
    <xf numFmtId="169" fontId="10" fillId="37" borderId="60" xfId="20" applyFont="1" applyBorder="1"/>
    <xf numFmtId="169" fontId="10" fillId="37" borderId="27" xfId="20" applyFont="1" applyBorder="1"/>
    <xf numFmtId="169" fontId="10" fillId="37" borderId="98" xfId="20" applyFont="1" applyBorder="1"/>
    <xf numFmtId="169" fontId="10" fillId="37" borderId="88" xfId="20" applyFont="1" applyBorder="1"/>
    <xf numFmtId="169" fontId="10" fillId="37" borderId="33" xfId="20" applyFont="1" applyBorder="1"/>
    <xf numFmtId="3" fontId="10" fillId="37" borderId="0" xfId="20" applyNumberFormat="1" applyFont="1" applyBorder="1"/>
    <xf numFmtId="3" fontId="94" fillId="0" borderId="58" xfId="0" applyNumberFormat="1" applyFont="1" applyFill="1" applyBorder="1" applyAlignment="1">
      <alignment vertical="center"/>
    </xf>
    <xf numFmtId="3" fontId="94" fillId="0" borderId="71" xfId="0" applyNumberFormat="1" applyFont="1" applyFill="1" applyBorder="1" applyAlignment="1">
      <alignment vertical="center"/>
    </xf>
    <xf numFmtId="3" fontId="94" fillId="3" borderId="84" xfId="0" applyNumberFormat="1" applyFont="1" applyFill="1" applyBorder="1" applyAlignment="1">
      <alignment vertical="center"/>
    </xf>
    <xf numFmtId="3" fontId="94" fillId="3" borderId="23" xfId="0" applyNumberFormat="1" applyFont="1" applyFill="1" applyBorder="1" applyAlignment="1">
      <alignment vertical="center"/>
    </xf>
    <xf numFmtId="3" fontId="94" fillId="0" borderId="86" xfId="0" applyNumberFormat="1" applyFont="1" applyFill="1" applyBorder="1" applyAlignment="1">
      <alignment vertical="center"/>
    </xf>
    <xf numFmtId="3" fontId="94" fillId="0" borderId="87" xfId="0" applyNumberFormat="1" applyFont="1" applyFill="1" applyBorder="1" applyAlignment="1">
      <alignment vertical="center"/>
    </xf>
    <xf numFmtId="3" fontId="94" fillId="0" borderId="101" xfId="0" applyNumberFormat="1" applyFont="1" applyFill="1" applyBorder="1" applyAlignment="1">
      <alignment vertical="center"/>
    </xf>
    <xf numFmtId="3" fontId="94" fillId="0" borderId="25" xfId="0" applyNumberFormat="1" applyFont="1" applyFill="1" applyBorder="1" applyAlignment="1">
      <alignment vertical="center"/>
    </xf>
    <xf numFmtId="3" fontId="94" fillId="0" borderId="27" xfId="0" applyNumberFormat="1" applyFont="1" applyFill="1" applyBorder="1" applyAlignment="1">
      <alignment vertical="center"/>
    </xf>
    <xf numFmtId="3" fontId="94" fillId="0" borderId="26" xfId="0" applyNumberFormat="1" applyFont="1" applyFill="1" applyBorder="1" applyAlignment="1">
      <alignment vertical="center"/>
    </xf>
    <xf numFmtId="3" fontId="94" fillId="0" borderId="29" xfId="0" applyNumberFormat="1" applyFont="1" applyFill="1" applyBorder="1" applyAlignment="1">
      <alignment vertical="center"/>
    </xf>
    <xf numFmtId="3" fontId="94" fillId="0" borderId="20" xfId="0" applyNumberFormat="1" applyFont="1" applyFill="1" applyBorder="1" applyAlignment="1">
      <alignment vertical="center"/>
    </xf>
    <xf numFmtId="3" fontId="94" fillId="0" borderId="82" xfId="0" applyNumberFormat="1" applyFont="1" applyFill="1" applyBorder="1" applyAlignment="1">
      <alignment vertical="center"/>
    </xf>
    <xf numFmtId="3" fontId="94" fillId="0" borderId="95" xfId="0" applyNumberFormat="1" applyFont="1" applyFill="1" applyBorder="1" applyAlignment="1">
      <alignment vertical="center"/>
    </xf>
    <xf numFmtId="10" fontId="94" fillId="0" borderId="80" xfId="20961" applyNumberFormat="1" applyFont="1" applyFill="1" applyBorder="1" applyAlignment="1">
      <alignment vertical="center"/>
    </xf>
    <xf numFmtId="10" fontId="94" fillId="0" borderId="97" xfId="20961" applyNumberFormat="1" applyFont="1" applyFill="1" applyBorder="1" applyAlignment="1">
      <alignment vertical="center"/>
    </xf>
    <xf numFmtId="10" fontId="94" fillId="0" borderId="0" xfId="0" applyNumberFormat="1" applyFont="1"/>
    <xf numFmtId="0" fontId="94" fillId="0" borderId="67" xfId="0" applyFont="1" applyFill="1" applyBorder="1" applyAlignment="1">
      <alignment horizontal="center" vertical="center" wrapText="1"/>
    </xf>
    <xf numFmtId="0" fontId="10" fillId="0" borderId="0" xfId="11" applyFont="1" applyFill="1" applyBorder="1" applyAlignment="1" applyProtection="1"/>
    <xf numFmtId="14" fontId="10" fillId="0" borderId="0" xfId="11" applyNumberFormat="1" applyFont="1" applyFill="1" applyBorder="1" applyAlignment="1" applyProtection="1">
      <alignment horizontal="left"/>
    </xf>
    <xf numFmtId="0" fontId="11" fillId="0" borderId="0" xfId="11" applyFont="1" applyFill="1" applyBorder="1" applyAlignment="1" applyProtection="1"/>
    <xf numFmtId="0" fontId="11" fillId="0" borderId="0" xfId="11" applyFont="1" applyFill="1" applyBorder="1" applyAlignment="1" applyProtection="1">
      <alignment horizontal="center"/>
    </xf>
    <xf numFmtId="0" fontId="95" fillId="0" borderId="0" xfId="0" applyFont="1" applyFill="1" applyBorder="1" applyAlignment="1" applyProtection="1">
      <alignment horizontal="right"/>
      <protection locked="0"/>
    </xf>
    <xf numFmtId="0" fontId="94" fillId="0" borderId="4" xfId="0" applyFont="1" applyFill="1" applyBorder="1" applyAlignment="1">
      <alignment horizontal="center" vertical="center" wrapText="1"/>
    </xf>
    <xf numFmtId="0" fontId="94" fillId="0" borderId="5" xfId="0" applyFont="1" applyFill="1" applyBorder="1" applyAlignment="1">
      <alignment horizontal="center" vertical="center" wrapText="1"/>
    </xf>
    <xf numFmtId="0" fontId="94" fillId="0" borderId="6" xfId="0" applyFont="1" applyFill="1" applyBorder="1" applyAlignment="1">
      <alignment horizontal="center" vertical="center" wrapText="1"/>
    </xf>
    <xf numFmtId="0" fontId="94" fillId="0" borderId="21" xfId="0" applyFont="1" applyBorder="1" applyAlignment="1">
      <alignment horizontal="center"/>
    </xf>
    <xf numFmtId="0" fontId="94" fillId="0" borderId="35" xfId="0" applyFont="1" applyBorder="1" applyAlignment="1">
      <alignment wrapText="1"/>
    </xf>
    <xf numFmtId="167" fontId="94" fillId="0" borderId="68" xfId="0" applyNumberFormat="1" applyFont="1" applyBorder="1" applyAlignment="1">
      <alignment horizontal="center"/>
    </xf>
    <xf numFmtId="167" fontId="97" fillId="0" borderId="0" xfId="0" applyNumberFormat="1" applyFont="1" applyBorder="1" applyAlignment="1">
      <alignment horizontal="center"/>
    </xf>
    <xf numFmtId="0" fontId="94" fillId="0" borderId="11" xfId="0" applyFont="1" applyBorder="1" applyAlignment="1">
      <alignment wrapText="1"/>
    </xf>
    <xf numFmtId="167" fontId="94" fillId="0" borderId="66" xfId="0" applyNumberFormat="1" applyFont="1" applyBorder="1" applyAlignment="1">
      <alignment horizontal="center"/>
    </xf>
    <xf numFmtId="167" fontId="99" fillId="0" borderId="66" xfId="0" applyNumberFormat="1" applyFont="1" applyBorder="1" applyAlignment="1">
      <alignment horizontal="center"/>
    </xf>
    <xf numFmtId="167" fontId="101" fillId="0" borderId="0" xfId="0" applyNumberFormat="1" applyFont="1" applyBorder="1" applyAlignment="1">
      <alignment horizontal="center"/>
    </xf>
    <xf numFmtId="0" fontId="99" fillId="0" borderId="11" xfId="0" applyFont="1" applyBorder="1" applyAlignment="1">
      <alignment wrapText="1"/>
    </xf>
    <xf numFmtId="0" fontId="99" fillId="0" borderId="11" xfId="0" applyFont="1" applyBorder="1" applyAlignment="1">
      <alignment horizontal="right" wrapText="1"/>
    </xf>
    <xf numFmtId="0" fontId="94" fillId="0" borderId="12" xfId="0" applyFont="1" applyBorder="1" applyAlignment="1">
      <alignment wrapText="1"/>
    </xf>
    <xf numFmtId="167" fontId="94" fillId="0" borderId="69" xfId="0" applyNumberFormat="1" applyFont="1" applyBorder="1" applyAlignment="1">
      <alignment horizontal="center"/>
    </xf>
    <xf numFmtId="0" fontId="96" fillId="36" borderId="15" xfId="0" applyFont="1" applyFill="1" applyBorder="1" applyAlignment="1">
      <alignment wrapText="1"/>
    </xf>
    <xf numFmtId="167" fontId="96" fillId="36" borderId="61" xfId="0" applyNumberFormat="1" applyFont="1" applyFill="1" applyBorder="1" applyAlignment="1">
      <alignment horizontal="center"/>
    </xf>
    <xf numFmtId="167" fontId="102" fillId="0" borderId="0" xfId="0" applyNumberFormat="1" applyFont="1" applyFill="1" applyBorder="1" applyAlignment="1">
      <alignment horizontal="center"/>
    </xf>
    <xf numFmtId="167" fontId="94" fillId="0" borderId="65" xfId="0" applyNumberFormat="1" applyFont="1" applyBorder="1" applyAlignment="1">
      <alignment horizontal="center"/>
    </xf>
    <xf numFmtId="0" fontId="99" fillId="0" borderId="12" xfId="0" applyFont="1" applyBorder="1" applyAlignment="1">
      <alignment horizontal="right" wrapText="1"/>
    </xf>
    <xf numFmtId="0" fontId="94" fillId="0" borderId="24" xfId="0" applyFont="1" applyBorder="1" applyAlignment="1">
      <alignment horizontal="center"/>
    </xf>
    <xf numFmtId="0" fontId="96" fillId="36" borderId="62" xfId="0" applyFont="1" applyFill="1" applyBorder="1" applyAlignment="1">
      <alignment wrapText="1"/>
    </xf>
    <xf numFmtId="167" fontId="96" fillId="36" borderId="64" xfId="0" applyNumberFormat="1" applyFont="1" applyFill="1" applyBorder="1" applyAlignment="1">
      <alignment horizontal="center"/>
    </xf>
    <xf numFmtId="0" fontId="10" fillId="0" borderId="1" xfId="11" applyFont="1" applyFill="1" applyBorder="1" applyAlignment="1" applyProtection="1"/>
    <xf numFmtId="0" fontId="11" fillId="0" borderId="1" xfId="11" applyFont="1" applyFill="1" applyBorder="1" applyAlignment="1" applyProtection="1">
      <alignment horizontal="left" vertical="center"/>
    </xf>
    <xf numFmtId="0" fontId="10" fillId="0" borderId="0" xfId="11" applyFont="1" applyFill="1" applyBorder="1" applyAlignment="1" applyProtection="1">
      <alignment horizontal="left"/>
    </xf>
    <xf numFmtId="0" fontId="95" fillId="0" borderId="0" xfId="11" applyFont="1" applyFill="1" applyBorder="1" applyAlignment="1" applyProtection="1">
      <alignment horizontal="right"/>
    </xf>
    <xf numFmtId="0" fontId="10" fillId="0" borderId="18" xfId="11" applyFont="1" applyFill="1" applyBorder="1" applyAlignment="1" applyProtection="1">
      <alignment vertical="center"/>
    </xf>
    <xf numFmtId="0" fontId="10" fillId="0" borderId="19" xfId="11" applyFont="1" applyFill="1" applyBorder="1" applyAlignment="1" applyProtection="1">
      <alignment vertical="center"/>
    </xf>
    <xf numFmtId="0" fontId="11" fillId="0" borderId="19" xfId="11" applyFont="1" applyFill="1" applyBorder="1" applyAlignment="1" applyProtection="1">
      <alignment horizontal="center" vertical="center"/>
    </xf>
    <xf numFmtId="0" fontId="11" fillId="0" borderId="20" xfId="11" applyFont="1" applyFill="1" applyBorder="1" applyAlignment="1" applyProtection="1">
      <alignment horizontal="center" vertical="center"/>
    </xf>
    <xf numFmtId="0" fontId="10" fillId="0" borderId="0" xfId="11" applyFont="1" applyFill="1" applyBorder="1" applyAlignment="1" applyProtection="1">
      <alignment vertical="center"/>
    </xf>
    <xf numFmtId="0" fontId="97" fillId="0" borderId="103" xfId="0" applyFont="1" applyBorder="1"/>
    <xf numFmtId="0" fontId="94" fillId="0" borderId="7" xfId="0" applyFont="1" applyFill="1" applyBorder="1" applyAlignment="1">
      <alignment horizontal="center" vertical="center" wrapText="1"/>
    </xf>
    <xf numFmtId="0" fontId="94" fillId="0" borderId="71" xfId="0" applyFont="1" applyFill="1" applyBorder="1" applyAlignment="1">
      <alignment horizontal="center" vertical="center" wrapText="1"/>
    </xf>
    <xf numFmtId="0" fontId="97" fillId="0" borderId="103" xfId="0" applyFont="1" applyBorder="1" applyAlignment="1">
      <alignment horizontal="center"/>
    </xf>
    <xf numFmtId="0" fontId="94" fillId="0" borderId="85" xfId="0" applyFont="1" applyBorder="1" applyAlignment="1">
      <alignment vertical="center" wrapText="1"/>
    </xf>
    <xf numFmtId="167" fontId="94" fillId="0" borderId="86" xfId="0" applyNumberFormat="1" applyFont="1" applyBorder="1" applyAlignment="1">
      <alignment horizontal="center" vertical="center"/>
    </xf>
    <xf numFmtId="167" fontId="94" fillId="0" borderId="101" xfId="0" applyNumberFormat="1" applyFont="1" applyBorder="1" applyAlignment="1">
      <alignment horizontal="center" vertical="center"/>
    </xf>
    <xf numFmtId="167" fontId="99" fillId="0" borderId="86" xfId="0" applyNumberFormat="1" applyFont="1" applyBorder="1" applyAlignment="1">
      <alignment horizontal="center" vertical="center"/>
    </xf>
    <xf numFmtId="0" fontId="99" fillId="0" borderId="85" xfId="0" applyFont="1" applyBorder="1" applyAlignment="1">
      <alignment vertical="center" wrapText="1"/>
    </xf>
    <xf numFmtId="167" fontId="97" fillId="0" borderId="0" xfId="0" applyNumberFormat="1" applyFont="1"/>
    <xf numFmtId="0" fontId="97" fillId="0" borderId="24" xfId="0" applyFont="1" applyBorder="1"/>
    <xf numFmtId="0" fontId="96" fillId="36" borderId="104" xfId="0" applyFont="1" applyFill="1" applyBorder="1" applyAlignment="1">
      <alignment vertical="center" wrapText="1"/>
    </xf>
    <xf numFmtId="167" fontId="96" fillId="36" borderId="25" xfId="0" applyNumberFormat="1" applyFont="1" applyFill="1" applyBorder="1" applyAlignment="1">
      <alignment horizontal="center" vertical="center"/>
    </xf>
    <xf numFmtId="167" fontId="96" fillId="36" borderId="26" xfId="0" applyNumberFormat="1" applyFont="1" applyFill="1" applyBorder="1" applyAlignment="1">
      <alignment horizontal="center" vertical="center"/>
    </xf>
    <xf numFmtId="0" fontId="94" fillId="0" borderId="0" xfId="0" applyFont="1" applyAlignment="1">
      <alignment vertical="center"/>
    </xf>
    <xf numFmtId="0" fontId="11" fillId="0" borderId="0" xfId="11" applyFont="1" applyFill="1" applyBorder="1" applyAlignment="1" applyProtection="1">
      <alignment horizontal="center" vertical="center" wrapText="1"/>
    </xf>
    <xf numFmtId="0" fontId="97" fillId="0" borderId="18" xfId="0" applyFont="1" applyBorder="1" applyAlignment="1">
      <alignment horizontal="center" vertical="center"/>
    </xf>
    <xf numFmtId="0" fontId="96" fillId="36" borderId="30" xfId="0" applyFont="1" applyFill="1" applyBorder="1" applyAlignment="1">
      <alignment wrapText="1"/>
    </xf>
    <xf numFmtId="0" fontId="94" fillId="0" borderId="21" xfId="0" applyFont="1" applyBorder="1" applyAlignment="1">
      <alignment horizontal="center" vertical="center"/>
    </xf>
    <xf numFmtId="0" fontId="94" fillId="0" borderId="9" xfId="0" applyFont="1" applyFill="1" applyBorder="1" applyAlignment="1"/>
    <xf numFmtId="0" fontId="97" fillId="0" borderId="0" xfId="0" applyFont="1" applyAlignment="1"/>
    <xf numFmtId="0" fontId="94" fillId="0" borderId="21" xfId="0" applyFont="1" applyBorder="1" applyAlignment="1">
      <alignment horizontal="center" vertical="center" wrapText="1"/>
    </xf>
    <xf numFmtId="0" fontId="94" fillId="0" borderId="9" xfId="0" applyFont="1" applyFill="1" applyBorder="1" applyAlignment="1">
      <alignment vertical="center" wrapText="1"/>
    </xf>
    <xf numFmtId="0" fontId="97" fillId="0" borderId="0" xfId="0" applyFont="1" applyAlignment="1">
      <alignment wrapText="1"/>
    </xf>
    <xf numFmtId="0" fontId="96" fillId="36" borderId="9" xfId="0" applyFont="1" applyFill="1" applyBorder="1" applyAlignment="1">
      <alignment wrapText="1"/>
    </xf>
    <xf numFmtId="0" fontId="94" fillId="0" borderId="9" xfId="0" applyFont="1" applyFill="1" applyBorder="1" applyAlignment="1">
      <alignment vertical="center"/>
    </xf>
    <xf numFmtId="0" fontId="94" fillId="0" borderId="9" xfId="0" applyFont="1" applyBorder="1" applyAlignment="1">
      <alignment wrapText="1"/>
    </xf>
    <xf numFmtId="0" fontId="96" fillId="36" borderId="75" xfId="0" applyFont="1" applyFill="1" applyBorder="1" applyAlignment="1">
      <alignment wrapText="1"/>
    </xf>
    <xf numFmtId="0" fontId="94" fillId="0" borderId="0" xfId="0" applyFont="1" applyAlignment="1">
      <alignment horizontal="center" vertical="center"/>
    </xf>
    <xf numFmtId="0" fontId="96" fillId="0" borderId="0" xfId="0" applyFont="1" applyAlignment="1">
      <alignment horizontal="center"/>
    </xf>
    <xf numFmtId="0" fontId="10" fillId="0" borderId="18" xfId="9" applyFont="1" applyFill="1" applyBorder="1" applyAlignment="1" applyProtection="1">
      <alignment horizontal="center" vertical="center"/>
      <protection locked="0"/>
    </xf>
    <xf numFmtId="0" fontId="11" fillId="3" borderId="5" xfId="9" applyFont="1" applyFill="1" applyBorder="1" applyAlignment="1" applyProtection="1">
      <alignment horizontal="center" vertical="center" wrapText="1"/>
      <protection locked="0"/>
    </xf>
    <xf numFmtId="164" fontId="10" fillId="3" borderId="20" xfId="2" applyNumberFormat="1" applyFont="1" applyFill="1" applyBorder="1" applyAlignment="1" applyProtection="1">
      <alignment horizontal="center" vertical="center"/>
      <protection locked="0"/>
    </xf>
    <xf numFmtId="0" fontId="10" fillId="0" borderId="21" xfId="9" applyFont="1" applyFill="1" applyBorder="1" applyAlignment="1" applyProtection="1">
      <alignment horizontal="center" vertical="center"/>
      <protection locked="0"/>
    </xf>
    <xf numFmtId="0" fontId="96" fillId="36" borderId="3" xfId="0" applyFont="1" applyFill="1" applyBorder="1" applyAlignment="1">
      <alignment horizontal="left" vertical="top" wrapText="1"/>
    </xf>
    <xf numFmtId="0" fontId="10" fillId="3" borderId="7" xfId="13" applyFont="1" applyFill="1" applyBorder="1" applyAlignment="1" applyProtection="1">
      <alignment vertical="center" wrapText="1"/>
      <protection locked="0"/>
    </xf>
    <xf numFmtId="0" fontId="10" fillId="3" borderId="3" xfId="13" applyFont="1" applyFill="1" applyBorder="1" applyAlignment="1" applyProtection="1">
      <alignment vertical="center" wrapText="1"/>
      <protection locked="0"/>
    </xf>
    <xf numFmtId="0" fontId="10" fillId="3" borderId="2" xfId="13" applyFont="1" applyFill="1" applyBorder="1" applyAlignment="1" applyProtection="1">
      <alignment vertical="center" wrapText="1"/>
      <protection locked="0"/>
    </xf>
    <xf numFmtId="0" fontId="10" fillId="3" borderId="7" xfId="13" applyFont="1" applyFill="1" applyBorder="1" applyAlignment="1" applyProtection="1">
      <alignment horizontal="left" vertical="center" wrapText="1"/>
      <protection locked="0"/>
    </xf>
    <xf numFmtId="0" fontId="10" fillId="3" borderId="3" xfId="13" applyFont="1" applyFill="1" applyBorder="1" applyAlignment="1" applyProtection="1">
      <alignment horizontal="left" vertical="center" wrapText="1"/>
      <protection locked="0"/>
    </xf>
    <xf numFmtId="0" fontId="10" fillId="3" borderId="3" xfId="9" applyFont="1" applyFill="1" applyBorder="1" applyAlignment="1" applyProtection="1">
      <alignment horizontal="left" vertical="center" wrapText="1"/>
      <protection locked="0"/>
    </xf>
    <xf numFmtId="0" fontId="10" fillId="0" borderId="3" xfId="13" applyFont="1" applyBorder="1" applyAlignment="1" applyProtection="1">
      <alignment horizontal="left" vertical="center" wrapText="1"/>
      <protection locked="0"/>
    </xf>
    <xf numFmtId="0" fontId="10" fillId="0" borderId="0" xfId="13" applyFont="1" applyBorder="1" applyAlignment="1" applyProtection="1">
      <alignment wrapText="1"/>
      <protection locked="0"/>
    </xf>
    <xf numFmtId="0" fontId="10" fillId="0" borderId="3" xfId="13" applyFont="1" applyFill="1" applyBorder="1" applyAlignment="1" applyProtection="1">
      <alignment horizontal="left" vertical="center" wrapText="1"/>
      <protection locked="0"/>
    </xf>
    <xf numFmtId="1" fontId="11" fillId="36" borderId="3" xfId="2" applyNumberFormat="1" applyFont="1" applyFill="1" applyBorder="1" applyAlignment="1" applyProtection="1">
      <alignment horizontal="left" vertical="top" wrapText="1"/>
    </xf>
    <xf numFmtId="0" fontId="10" fillId="0" borderId="21" xfId="9" applyFont="1" applyFill="1" applyBorder="1" applyAlignment="1" applyProtection="1">
      <alignment horizontal="center" vertical="center" wrapText="1"/>
      <protection locked="0"/>
    </xf>
    <xf numFmtId="0" fontId="11" fillId="3" borderId="3" xfId="13" applyFont="1" applyFill="1" applyBorder="1" applyAlignment="1" applyProtection="1">
      <alignment vertical="center" wrapText="1"/>
      <protection locked="0"/>
    </xf>
    <xf numFmtId="0" fontId="10" fillId="3" borderId="3" xfId="13" applyFont="1" applyFill="1" applyBorder="1" applyAlignment="1" applyProtection="1">
      <alignment horizontal="left" vertical="center" wrapText="1" indent="3"/>
      <protection locked="0"/>
    </xf>
    <xf numFmtId="0" fontId="11" fillId="36" borderId="3" xfId="13" applyFont="1" applyFill="1" applyBorder="1" applyAlignment="1" applyProtection="1">
      <alignment vertical="center" wrapText="1"/>
      <protection locked="0"/>
    </xf>
    <xf numFmtId="0" fontId="10" fillId="0" borderId="24" xfId="9" applyFont="1" applyFill="1" applyBorder="1" applyAlignment="1" applyProtection="1">
      <alignment horizontal="center" vertical="center" wrapText="1"/>
      <protection locked="0"/>
    </xf>
    <xf numFmtId="0" fontId="11" fillId="36" borderId="25" xfId="13" applyFont="1" applyFill="1" applyBorder="1" applyAlignment="1" applyProtection="1">
      <alignment vertical="center" wrapText="1"/>
      <protection locked="0"/>
    </xf>
    <xf numFmtId="0" fontId="96" fillId="0" borderId="0" xfId="21410" applyFont="1" applyFill="1" applyAlignment="1" applyProtection="1">
      <alignment horizontal="left" vertical="center"/>
      <protection locked="0"/>
    </xf>
    <xf numFmtId="0" fontId="96" fillId="36" borderId="19"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4" fillId="0" borderId="0" xfId="0" applyFont="1" applyFill="1" applyAlignment="1">
      <alignment horizontal="center" vertical="center"/>
    </xf>
    <xf numFmtId="0" fontId="96" fillId="36" borderId="103" xfId="0" applyFont="1" applyFill="1" applyBorder="1" applyAlignment="1">
      <alignment horizontal="left" vertical="center" wrapText="1"/>
    </xf>
    <xf numFmtId="0" fontId="96" fillId="36" borderId="86" xfId="0" applyFont="1" applyFill="1" applyBorder="1" applyAlignment="1">
      <alignment horizontal="left" vertical="center" wrapText="1"/>
    </xf>
    <xf numFmtId="0" fontId="96" fillId="36" borderId="101" xfId="0" applyFont="1" applyFill="1" applyBorder="1" applyAlignment="1">
      <alignment horizontal="left" vertical="center" wrapText="1"/>
    </xf>
    <xf numFmtId="0" fontId="94" fillId="0" borderId="0" xfId="0" applyFont="1" applyFill="1" applyAlignment="1">
      <alignment horizontal="left" vertical="center"/>
    </xf>
    <xf numFmtId="0" fontId="94" fillId="0" borderId="103" xfId="0" applyFont="1" applyFill="1" applyBorder="1" applyAlignment="1">
      <alignment horizontal="right" vertical="center" wrapText="1"/>
    </xf>
    <xf numFmtId="0" fontId="94" fillId="0" borderId="86" xfId="0" applyFont="1" applyFill="1" applyBorder="1" applyAlignment="1">
      <alignment horizontal="left" vertical="center" wrapText="1"/>
    </xf>
    <xf numFmtId="10" fontId="10" fillId="0" borderId="86" xfId="20961" applyNumberFormat="1" applyFont="1" applyFill="1" applyBorder="1" applyAlignment="1">
      <alignment horizontal="left" vertical="center" wrapText="1"/>
    </xf>
    <xf numFmtId="10" fontId="94" fillId="0" borderId="86" xfId="20961" applyNumberFormat="1" applyFont="1" applyFill="1" applyBorder="1" applyAlignment="1">
      <alignment horizontal="left" vertical="center" wrapText="1"/>
    </xf>
    <xf numFmtId="10" fontId="96" fillId="36" borderId="86" xfId="0" applyNumberFormat="1" applyFont="1" applyFill="1" applyBorder="1" applyAlignment="1">
      <alignment horizontal="left" vertical="center" wrapText="1"/>
    </xf>
    <xf numFmtId="10" fontId="96" fillId="36" borderId="86" xfId="20961" applyNumberFormat="1" applyFont="1" applyFill="1" applyBorder="1" applyAlignment="1">
      <alignment horizontal="left" vertical="center" wrapText="1"/>
    </xf>
    <xf numFmtId="49" fontId="94" fillId="0" borderId="103" xfId="0" applyNumberFormat="1" applyFont="1" applyFill="1" applyBorder="1" applyAlignment="1">
      <alignment horizontal="right" vertical="center" wrapText="1"/>
    </xf>
    <xf numFmtId="10" fontId="96" fillId="36" borderId="86" xfId="0" applyNumberFormat="1" applyFont="1" applyFill="1" applyBorder="1" applyAlignment="1">
      <alignment horizontal="center" vertical="center" wrapText="1"/>
    </xf>
    <xf numFmtId="0" fontId="96" fillId="0" borderId="103" xfId="0" applyFont="1" applyFill="1" applyBorder="1" applyAlignment="1">
      <alignment horizontal="left" vertical="center" wrapText="1"/>
    </xf>
    <xf numFmtId="49" fontId="11" fillId="0" borderId="24" xfId="5" applyNumberFormat="1" applyFont="1" applyFill="1" applyBorder="1" applyAlignment="1" applyProtection="1">
      <alignment horizontal="left" vertical="center"/>
      <protection locked="0"/>
    </xf>
    <xf numFmtId="0" fontId="10" fillId="0" borderId="25" xfId="9" applyFont="1" applyFill="1" applyBorder="1" applyAlignment="1" applyProtection="1">
      <alignment horizontal="left" vertical="center" wrapText="1"/>
      <protection locked="0"/>
    </xf>
    <xf numFmtId="10" fontId="10" fillId="0" borderId="25" xfId="20961" applyNumberFormat="1" applyFont="1" applyFill="1" applyBorder="1" applyAlignment="1" applyProtection="1">
      <alignment horizontal="left" vertical="center"/>
    </xf>
    <xf numFmtId="0" fontId="96" fillId="0" borderId="0" xfId="0" applyFont="1" applyFill="1" applyBorder="1" applyAlignment="1">
      <alignment horizontal="center" wrapText="1"/>
    </xf>
    <xf numFmtId="0" fontId="94" fillId="0" borderId="59" xfId="0" applyFont="1" applyBorder="1"/>
    <xf numFmtId="0" fontId="94" fillId="0" borderId="60" xfId="0" applyFont="1" applyBorder="1"/>
    <xf numFmtId="0" fontId="94" fillId="0" borderId="19" xfId="0" applyFont="1" applyBorder="1" applyAlignment="1">
      <alignment horizontal="center" vertical="center"/>
    </xf>
    <xf numFmtId="0" fontId="94" fillId="0" borderId="29" xfId="0" applyFont="1" applyBorder="1" applyAlignment="1">
      <alignment horizontal="center" vertical="center"/>
    </xf>
    <xf numFmtId="0" fontId="94" fillId="0" borderId="20" xfId="0" applyFont="1" applyBorder="1" applyAlignment="1">
      <alignment horizontal="center" vertical="center"/>
    </xf>
    <xf numFmtId="0" fontId="94" fillId="0" borderId="70" xfId="0" applyFont="1" applyBorder="1"/>
    <xf numFmtId="9" fontId="103" fillId="0" borderId="3" xfId="0" applyNumberFormat="1" applyFont="1" applyFill="1" applyBorder="1" applyAlignment="1">
      <alignment horizontal="center" vertical="center"/>
    </xf>
    <xf numFmtId="0" fontId="94" fillId="0" borderId="21" xfId="0" applyFont="1" applyBorder="1" applyAlignment="1">
      <alignment vertical="center"/>
    </xf>
    <xf numFmtId="0" fontId="10" fillId="3" borderId="3" xfId="13" applyFont="1" applyFill="1" applyBorder="1" applyAlignment="1" applyProtection="1">
      <alignment horizontal="left" vertical="center"/>
      <protection locked="0"/>
    </xf>
    <xf numFmtId="167" fontId="94" fillId="0" borderId="22" xfId="0" applyNumberFormat="1" applyFont="1" applyBorder="1" applyAlignment="1"/>
    <xf numFmtId="0" fontId="100" fillId="0" borderId="0" xfId="0" applyFont="1" applyAlignment="1"/>
    <xf numFmtId="0" fontId="10" fillId="3" borderId="24" xfId="9" applyFont="1" applyFill="1" applyBorder="1" applyAlignment="1" applyProtection="1">
      <alignment horizontal="left" vertical="center"/>
      <protection locked="0"/>
    </xf>
    <xf numFmtId="0" fontId="11" fillId="3" borderId="25" xfId="16" applyFont="1" applyFill="1" applyBorder="1" applyAlignment="1" applyProtection="1">
      <protection locked="0"/>
    </xf>
    <xf numFmtId="0" fontId="96" fillId="0" borderId="0" xfId="0" applyFont="1" applyFill="1" applyAlignment="1">
      <alignment horizontal="center" wrapText="1"/>
    </xf>
    <xf numFmtId="0" fontId="94" fillId="0" borderId="18" xfId="0" applyFont="1" applyBorder="1"/>
    <xf numFmtId="0" fontId="94" fillId="0" borderId="20" xfId="0" applyFont="1" applyBorder="1"/>
    <xf numFmtId="0" fontId="94" fillId="0" borderId="22" xfId="0" applyFont="1" applyBorder="1" applyAlignment="1">
      <alignment horizontal="center" vertical="center"/>
    </xf>
    <xf numFmtId="164" fontId="10" fillId="3" borderId="21" xfId="1" applyNumberFormat="1" applyFont="1" applyFill="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0" fontId="10" fillId="0" borderId="3" xfId="13" applyFont="1" applyBorder="1" applyAlignment="1" applyProtection="1">
      <alignment horizontal="center" vertical="center" wrapText="1"/>
      <protection locked="0"/>
    </xf>
    <xf numFmtId="0" fontId="10" fillId="0" borderId="3" xfId="13" applyFont="1" applyFill="1" applyBorder="1" applyAlignment="1" applyProtection="1">
      <alignment horizontal="center" vertical="center" wrapText="1"/>
      <protection locked="0"/>
    </xf>
    <xf numFmtId="164" fontId="10" fillId="3" borderId="22" xfId="1" applyNumberFormat="1" applyFont="1" applyFill="1" applyBorder="1" applyAlignment="1" applyProtection="1">
      <alignment horizontal="center" vertical="center" wrapText="1"/>
      <protection locked="0"/>
    </xf>
    <xf numFmtId="0" fontId="10" fillId="3" borderId="21" xfId="5" applyFont="1" applyFill="1" applyBorder="1" applyAlignment="1" applyProtection="1">
      <alignment horizontal="right" vertical="center"/>
      <protection locked="0"/>
    </xf>
    <xf numFmtId="0" fontId="10" fillId="3" borderId="22" xfId="13" applyFont="1" applyFill="1" applyBorder="1" applyAlignment="1" applyProtection="1">
      <alignment horizontal="left" vertical="center"/>
      <protection locked="0"/>
    </xf>
    <xf numFmtId="0" fontId="11" fillId="3" borderId="26" xfId="16" applyFont="1" applyFill="1" applyBorder="1" applyAlignment="1" applyProtection="1">
      <protection locked="0"/>
    </xf>
    <xf numFmtId="0" fontId="94" fillId="0" borderId="0" xfId="0" applyFont="1" applyBorder="1" applyAlignment="1">
      <alignment horizontal="center" vertical="center" wrapText="1"/>
    </xf>
    <xf numFmtId="0" fontId="94" fillId="0" borderId="0" xfId="0" applyFont="1" applyBorder="1" applyAlignment="1">
      <alignment vertical="center"/>
    </xf>
    <xf numFmtId="0" fontId="94" fillId="0" borderId="0" xfId="0" applyFont="1" applyBorder="1" applyAlignment="1">
      <alignment vertical="center" wrapText="1"/>
    </xf>
    <xf numFmtId="0" fontId="94" fillId="0" borderId="59" xfId="0" applyFont="1" applyBorder="1" applyAlignment="1">
      <alignment horizontal="center"/>
    </xf>
    <xf numFmtId="0" fontId="94" fillId="0" borderId="60" xfId="0" applyFont="1" applyBorder="1" applyAlignment="1">
      <alignment horizontal="center"/>
    </xf>
    <xf numFmtId="0" fontId="94" fillId="0" borderId="19" xfId="0" applyFont="1" applyBorder="1" applyAlignment="1">
      <alignment horizontal="center"/>
    </xf>
    <xf numFmtId="0" fontId="94" fillId="0" borderId="20" xfId="0" applyFont="1" applyBorder="1" applyAlignment="1">
      <alignment horizontal="center"/>
    </xf>
    <xf numFmtId="0" fontId="100" fillId="0" borderId="0" xfId="0" applyFont="1" applyAlignment="1">
      <alignment horizontal="center"/>
    </xf>
    <xf numFmtId="0" fontId="10" fillId="3" borderId="21" xfId="5" applyFont="1" applyFill="1" applyBorder="1" applyAlignment="1" applyProtection="1">
      <alignment horizontal="left" vertical="center"/>
      <protection locked="0"/>
    </xf>
    <xf numFmtId="0" fontId="10" fillId="3" borderId="3" xfId="5" applyFont="1" applyFill="1" applyBorder="1" applyProtection="1">
      <protection locked="0"/>
    </xf>
    <xf numFmtId="0" fontId="10" fillId="3" borderId="3" xfId="13" applyFont="1" applyFill="1" applyBorder="1" applyAlignment="1" applyProtection="1">
      <alignment horizontal="center" vertical="center" wrapText="1"/>
      <protection locked="0"/>
    </xf>
    <xf numFmtId="3" fontId="10" fillId="3" borderId="3" xfId="1" applyNumberFormat="1" applyFont="1" applyFill="1" applyBorder="1" applyAlignment="1" applyProtection="1">
      <alignment horizontal="center" vertical="center" wrapText="1"/>
      <protection locked="0"/>
    </xf>
    <xf numFmtId="9" fontId="10" fillId="3" borderId="3" xfId="15" applyNumberFormat="1" applyFont="1" applyFill="1" applyBorder="1" applyAlignment="1" applyProtection="1">
      <alignment horizontal="center" vertical="center"/>
      <protection locked="0"/>
    </xf>
    <xf numFmtId="0" fontId="10" fillId="3" borderId="22" xfId="13" applyFont="1" applyFill="1" applyBorder="1" applyAlignment="1" applyProtection="1">
      <alignment horizontal="center" vertical="center" wrapText="1"/>
      <protection locked="0"/>
    </xf>
    <xf numFmtId="0" fontId="11" fillId="3" borderId="3" xfId="13" applyFont="1" applyFill="1" applyBorder="1" applyAlignment="1" applyProtection="1">
      <alignment wrapText="1"/>
      <protection locked="0"/>
    </xf>
    <xf numFmtId="165" fontId="10" fillId="3" borderId="3" xfId="8" applyNumberFormat="1" applyFont="1" applyFill="1" applyBorder="1" applyAlignment="1" applyProtection="1">
      <alignment horizontal="right" wrapText="1"/>
      <protection locked="0"/>
    </xf>
    <xf numFmtId="165" fontId="10" fillId="4" borderId="3" xfId="8" applyNumberFormat="1" applyFont="1" applyFill="1" applyBorder="1" applyAlignment="1" applyProtection="1">
      <alignment horizontal="right" wrapText="1"/>
      <protection locked="0"/>
    </xf>
    <xf numFmtId="0" fontId="11" fillId="0" borderId="3" xfId="13" applyFont="1" applyFill="1" applyBorder="1" applyAlignment="1" applyProtection="1">
      <alignment wrapText="1"/>
      <protection locked="0"/>
    </xf>
    <xf numFmtId="0" fontId="10" fillId="3" borderId="24" xfId="9" applyFont="1" applyFill="1" applyBorder="1" applyAlignment="1" applyProtection="1">
      <alignment horizontal="right" vertical="center"/>
      <protection locked="0"/>
    </xf>
    <xf numFmtId="3" fontId="11" fillId="36" borderId="25" xfId="16" applyNumberFormat="1" applyFont="1" applyFill="1" applyBorder="1" applyAlignment="1" applyProtection="1">
      <protection locked="0"/>
    </xf>
    <xf numFmtId="14" fontId="97" fillId="0" borderId="0" xfId="0" applyNumberFormat="1" applyFont="1" applyAlignment="1">
      <alignment horizontal="left"/>
    </xf>
    <xf numFmtId="0" fontId="104" fillId="77" borderId="87" xfId="21412" applyFont="1" applyFill="1" applyBorder="1" applyAlignment="1" applyProtection="1">
      <alignment vertical="center" wrapText="1"/>
      <protection locked="0"/>
    </xf>
    <xf numFmtId="0" fontId="11" fillId="77" borderId="85" xfId="21412" applyFont="1" applyFill="1" applyBorder="1" applyAlignment="1" applyProtection="1">
      <alignment vertical="center"/>
      <protection locked="0"/>
    </xf>
    <xf numFmtId="0" fontId="105" fillId="70"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horizontal="left" vertical="center" wrapText="1"/>
      <protection locked="0"/>
    </xf>
    <xf numFmtId="164" fontId="105" fillId="0" borderId="86" xfId="948" applyNumberFormat="1" applyFont="1" applyFill="1" applyBorder="1" applyAlignment="1" applyProtection="1">
      <alignment horizontal="right" vertical="center"/>
      <protection locked="0"/>
    </xf>
    <xf numFmtId="0" fontId="104" fillId="78" borderId="86" xfId="21412" applyFont="1" applyFill="1" applyBorder="1" applyAlignment="1" applyProtection="1">
      <alignment horizontal="center" vertical="center"/>
      <protection locked="0"/>
    </xf>
    <xf numFmtId="0" fontId="104" fillId="78" borderId="85" xfId="21412" applyFont="1" applyFill="1" applyBorder="1" applyAlignment="1" applyProtection="1">
      <alignment vertical="top" wrapText="1"/>
      <protection locked="0"/>
    </xf>
    <xf numFmtId="164" fontId="105" fillId="78" borderId="86" xfId="948" applyNumberFormat="1" applyFont="1" applyFill="1" applyBorder="1" applyAlignment="1" applyProtection="1">
      <alignment horizontal="right" vertical="center"/>
    </xf>
    <xf numFmtId="0" fontId="104" fillId="77" borderId="87" xfId="21412" applyFont="1" applyFill="1" applyBorder="1" applyAlignment="1" applyProtection="1">
      <alignment vertical="center"/>
      <protection locked="0"/>
    </xf>
    <xf numFmtId="164" fontId="11" fillId="77" borderId="85" xfId="948" applyNumberFormat="1" applyFont="1" applyFill="1" applyBorder="1" applyAlignment="1" applyProtection="1">
      <alignment horizontal="right" vertical="center"/>
      <protection locked="0"/>
    </xf>
    <xf numFmtId="0" fontId="105" fillId="70" borderId="85" xfId="21412" applyFont="1" applyFill="1" applyBorder="1" applyAlignment="1" applyProtection="1">
      <alignment vertical="center" wrapText="1"/>
      <protection locked="0"/>
    </xf>
    <xf numFmtId="0" fontId="105" fillId="70" borderId="85" xfId="21412" applyFont="1" applyFill="1" applyBorder="1" applyAlignment="1" applyProtection="1">
      <alignment horizontal="left" vertical="center" wrapText="1"/>
      <protection locked="0"/>
    </xf>
    <xf numFmtId="0" fontId="105" fillId="3"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vertical="center" wrapText="1"/>
      <protection locked="0"/>
    </xf>
    <xf numFmtId="0" fontId="105" fillId="3" borderId="85" xfId="21412" applyFont="1" applyFill="1" applyBorder="1" applyAlignment="1" applyProtection="1">
      <alignment horizontal="left" vertical="center" wrapText="1"/>
      <protection locked="0"/>
    </xf>
    <xf numFmtId="0" fontId="105" fillId="0" borderId="81" xfId="21412" applyFont="1" applyFill="1" applyBorder="1" applyAlignment="1" applyProtection="1">
      <alignment horizontal="center" vertical="center"/>
      <protection locked="0"/>
    </xf>
    <xf numFmtId="0" fontId="104" fillId="78" borderId="85" xfId="21412" applyFont="1" applyFill="1" applyBorder="1" applyAlignment="1" applyProtection="1">
      <alignment vertical="center" wrapText="1"/>
      <protection locked="0"/>
    </xf>
    <xf numFmtId="164" fontId="104" fillId="77" borderId="85" xfId="948" applyNumberFormat="1" applyFont="1" applyFill="1" applyBorder="1" applyAlignment="1" applyProtection="1">
      <alignment horizontal="right" vertical="center"/>
      <protection locked="0"/>
    </xf>
    <xf numFmtId="0" fontId="104" fillId="77" borderId="87" xfId="21412" applyFont="1" applyFill="1" applyBorder="1" applyAlignment="1" applyProtection="1">
      <alignment horizontal="center" vertical="center"/>
      <protection locked="0"/>
    </xf>
    <xf numFmtId="164" fontId="105" fillId="3" borderId="86" xfId="948" applyNumberFormat="1" applyFont="1" applyFill="1" applyBorder="1" applyAlignment="1" applyProtection="1">
      <alignment horizontal="right" vertical="center"/>
      <protection locked="0"/>
    </xf>
    <xf numFmtId="0" fontId="11" fillId="77" borderId="87" xfId="21412" applyFont="1" applyFill="1" applyBorder="1" applyAlignment="1" applyProtection="1">
      <alignment vertical="center"/>
      <protection locked="0"/>
    </xf>
    <xf numFmtId="0" fontId="105" fillId="70" borderId="86" xfId="21412" applyFont="1" applyFill="1" applyBorder="1" applyAlignment="1" applyProtection="1">
      <alignment horizontal="center" vertical="center"/>
      <protection locked="0"/>
    </xf>
    <xf numFmtId="0" fontId="106" fillId="70" borderId="86" xfId="21412" applyFont="1" applyFill="1" applyBorder="1" applyAlignment="1" applyProtection="1">
      <alignment horizontal="center" vertical="center"/>
      <protection locked="0"/>
    </xf>
    <xf numFmtId="164" fontId="10" fillId="0" borderId="3" xfId="7" applyNumberFormat="1" applyFont="1" applyFill="1" applyBorder="1" applyAlignment="1" applyProtection="1">
      <alignment horizontal="right"/>
    </xf>
    <xf numFmtId="164" fontId="10" fillId="36" borderId="3" xfId="7" applyNumberFormat="1" applyFont="1" applyFill="1" applyBorder="1" applyAlignment="1" applyProtection="1">
      <alignment horizontal="right"/>
    </xf>
    <xf numFmtId="164" fontId="10" fillId="0" borderId="10" xfId="7" applyNumberFormat="1" applyFont="1" applyFill="1" applyBorder="1" applyAlignment="1" applyProtection="1">
      <alignment horizontal="right"/>
    </xf>
    <xf numFmtId="164" fontId="10" fillId="36" borderId="22" xfId="7" applyNumberFormat="1" applyFont="1" applyFill="1" applyBorder="1" applyAlignment="1" applyProtection="1">
      <alignment horizontal="right"/>
    </xf>
    <xf numFmtId="164" fontId="11" fillId="36" borderId="3" xfId="7" applyNumberFormat="1" applyFont="1" applyFill="1" applyBorder="1" applyAlignment="1" applyProtection="1">
      <alignment horizontal="right"/>
    </xf>
    <xf numFmtId="164" fontId="11" fillId="36" borderId="22" xfId="7" applyNumberFormat="1" applyFont="1" applyFill="1" applyBorder="1" applyAlignment="1" applyProtection="1">
      <alignment horizontal="right"/>
    </xf>
    <xf numFmtId="164" fontId="10" fillId="0" borderId="3" xfId="7" applyNumberFormat="1" applyFont="1" applyFill="1" applyBorder="1" applyAlignment="1" applyProtection="1">
      <alignment horizontal="right"/>
      <protection locked="0"/>
    </xf>
    <xf numFmtId="164" fontId="10" fillId="0" borderId="10" xfId="7" applyNumberFormat="1" applyFont="1" applyFill="1" applyBorder="1" applyAlignment="1" applyProtection="1">
      <alignment horizontal="right"/>
      <protection locked="0"/>
    </xf>
    <xf numFmtId="164" fontId="10" fillId="0" borderId="22"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protection locked="0"/>
    </xf>
    <xf numFmtId="164" fontId="11" fillId="0" borderId="10" xfId="7" applyNumberFormat="1" applyFont="1" applyFill="1" applyBorder="1" applyAlignment="1" applyProtection="1">
      <alignment horizontal="right"/>
    </xf>
    <xf numFmtId="164" fontId="11" fillId="36" borderId="26" xfId="7" applyNumberFormat="1" applyFont="1" applyFill="1" applyBorder="1" applyAlignment="1" applyProtection="1">
      <alignment horizontal="right"/>
    </xf>
    <xf numFmtId="164" fontId="10" fillId="36" borderId="3" xfId="7" applyNumberFormat="1" applyFont="1" applyFill="1" applyBorder="1" applyAlignment="1">
      <alignment horizontal="right"/>
    </xf>
    <xf numFmtId="164" fontId="11" fillId="36" borderId="3" xfId="7" applyNumberFormat="1" applyFont="1" applyFill="1" applyBorder="1" applyAlignment="1">
      <alignment horizontal="right"/>
    </xf>
    <xf numFmtId="164" fontId="11" fillId="0" borderId="3" xfId="7" applyNumberFormat="1" applyFont="1" applyFill="1" applyBorder="1" applyAlignment="1">
      <alignment horizontal="center"/>
    </xf>
    <xf numFmtId="164" fontId="11" fillId="0" borderId="22" xfId="7" applyNumberFormat="1" applyFont="1" applyFill="1" applyBorder="1" applyAlignment="1">
      <alignment horizontal="center"/>
    </xf>
    <xf numFmtId="164" fontId="10" fillId="0" borderId="22" xfId="7" applyNumberFormat="1" applyFont="1" applyFill="1" applyBorder="1" applyAlignment="1" applyProtection="1">
      <alignment horizontal="right"/>
      <protection locked="0"/>
    </xf>
    <xf numFmtId="164" fontId="10" fillId="36" borderId="3" xfId="7" applyNumberFormat="1" applyFont="1" applyFill="1" applyBorder="1" applyAlignment="1" applyProtection="1"/>
    <xf numFmtId="164" fontId="10" fillId="0" borderId="3" xfId="7" applyNumberFormat="1" applyFont="1" applyFill="1" applyBorder="1" applyAlignment="1" applyProtection="1">
      <protection locked="0"/>
    </xf>
    <xf numFmtId="164" fontId="10" fillId="36" borderId="22" xfId="7" applyNumberFormat="1" applyFont="1" applyFill="1" applyBorder="1" applyAlignment="1" applyProtection="1"/>
    <xf numFmtId="164" fontId="10" fillId="0" borderId="3" xfId="7" applyNumberFormat="1" applyFont="1" applyFill="1" applyBorder="1" applyAlignment="1" applyProtection="1">
      <alignment horizontal="right" vertical="center"/>
      <protection locked="0"/>
    </xf>
    <xf numFmtId="164" fontId="11" fillId="36" borderId="25" xfId="7" applyNumberFormat="1" applyFont="1" applyFill="1" applyBorder="1" applyAlignment="1">
      <alignment horizontal="right"/>
    </xf>
    <xf numFmtId="164" fontId="94" fillId="0" borderId="86" xfId="7" applyNumberFormat="1" applyFont="1" applyBorder="1" applyAlignment="1">
      <alignment vertical="center" wrapText="1"/>
    </xf>
    <xf numFmtId="164" fontId="94" fillId="0" borderId="101" xfId="7" applyNumberFormat="1" applyFont="1" applyBorder="1" applyAlignment="1">
      <alignment vertical="center" wrapText="1"/>
    </xf>
    <xf numFmtId="164" fontId="94" fillId="0" borderId="86" xfId="7" applyNumberFormat="1" applyFont="1" applyFill="1" applyBorder="1" applyAlignment="1">
      <alignment vertical="center" wrapText="1"/>
    </xf>
    <xf numFmtId="164" fontId="94" fillId="0" borderId="101" xfId="7" applyNumberFormat="1" applyFont="1" applyFill="1" applyBorder="1" applyAlignment="1">
      <alignment vertical="center" wrapText="1"/>
    </xf>
    <xf numFmtId="164" fontId="97" fillId="36" borderId="20" xfId="7" applyNumberFormat="1" applyFont="1" applyFill="1" applyBorder="1" applyAlignment="1">
      <alignment horizontal="center" vertical="center"/>
    </xf>
    <xf numFmtId="164" fontId="97" fillId="0" borderId="22" xfId="7" applyNumberFormat="1" applyFont="1" applyBorder="1" applyAlignment="1"/>
    <xf numFmtId="164" fontId="97" fillId="0" borderId="22" xfId="7" applyNumberFormat="1" applyFont="1" applyBorder="1" applyAlignment="1">
      <alignment wrapText="1"/>
    </xf>
    <xf numFmtId="164" fontId="97" fillId="36" borderId="22" xfId="7" applyNumberFormat="1" applyFont="1" applyFill="1" applyBorder="1" applyAlignment="1">
      <alignment horizontal="center" vertical="center" wrapText="1"/>
    </xf>
    <xf numFmtId="164" fontId="97" fillId="0" borderId="22" xfId="7" applyNumberFormat="1" applyFont="1" applyFill="1" applyBorder="1" applyAlignment="1">
      <alignment wrapText="1"/>
    </xf>
    <xf numFmtId="164" fontId="97" fillId="36" borderId="26" xfId="7" applyNumberFormat="1" applyFont="1" applyFill="1" applyBorder="1" applyAlignment="1">
      <alignment horizontal="center" vertical="center" wrapText="1"/>
    </xf>
    <xf numFmtId="164" fontId="10" fillId="36" borderId="22" xfId="7" applyNumberFormat="1" applyFont="1" applyFill="1" applyBorder="1" applyAlignment="1" applyProtection="1">
      <alignment vertical="top" wrapText="1"/>
    </xf>
    <xf numFmtId="164" fontId="10" fillId="3" borderId="22" xfId="7" applyNumberFormat="1" applyFont="1" applyFill="1" applyBorder="1" applyAlignment="1" applyProtection="1">
      <alignment vertical="top" wrapText="1"/>
      <protection locked="0"/>
    </xf>
    <xf numFmtId="164" fontId="10" fillId="36" borderId="22" xfId="7" applyNumberFormat="1" applyFont="1" applyFill="1" applyBorder="1" applyAlignment="1" applyProtection="1">
      <alignment vertical="top" wrapText="1"/>
      <protection locked="0"/>
    </xf>
    <xf numFmtId="164" fontId="10" fillId="36" borderId="26" xfId="7" applyNumberFormat="1" applyFont="1" applyFill="1" applyBorder="1" applyAlignment="1" applyProtection="1">
      <alignment vertical="top" wrapText="1"/>
    </xf>
    <xf numFmtId="164" fontId="94" fillId="0" borderId="101" xfId="7" applyNumberFormat="1" applyFont="1" applyFill="1" applyBorder="1" applyAlignment="1">
      <alignment horizontal="right" vertical="center" wrapText="1"/>
    </xf>
    <xf numFmtId="164" fontId="96" fillId="36" borderId="101" xfId="7" applyNumberFormat="1" applyFont="1" applyFill="1" applyBorder="1" applyAlignment="1">
      <alignment horizontal="right" vertical="center" wrapText="1"/>
    </xf>
    <xf numFmtId="164" fontId="96" fillId="36" borderId="101" xfId="7" applyNumberFormat="1" applyFont="1" applyFill="1" applyBorder="1" applyAlignment="1">
      <alignment horizontal="center" vertical="center" wrapText="1"/>
    </xf>
    <xf numFmtId="164" fontId="10" fillId="0" borderId="26" xfId="7" applyNumberFormat="1" applyFont="1" applyFill="1" applyBorder="1" applyAlignment="1" applyProtection="1">
      <alignment horizontal="right" vertical="center"/>
    </xf>
    <xf numFmtId="164" fontId="94" fillId="0" borderId="34" xfId="7" applyNumberFormat="1" applyFont="1" applyBorder="1" applyAlignment="1">
      <alignment vertical="center"/>
    </xf>
    <xf numFmtId="164" fontId="94" fillId="0" borderId="13" xfId="7" applyNumberFormat="1" applyFont="1" applyBorder="1" applyAlignment="1">
      <alignment vertical="center"/>
    </xf>
    <xf numFmtId="164" fontId="99" fillId="0" borderId="13" xfId="7" applyNumberFormat="1" applyFont="1" applyBorder="1" applyAlignment="1">
      <alignment vertical="center"/>
    </xf>
    <xf numFmtId="164" fontId="94" fillId="36" borderId="13" xfId="7" applyNumberFormat="1" applyFont="1" applyFill="1" applyBorder="1" applyAlignment="1">
      <alignment vertical="center"/>
    </xf>
    <xf numFmtId="164" fontId="94" fillId="0" borderId="14" xfId="7" applyNumberFormat="1" applyFont="1" applyBorder="1" applyAlignment="1">
      <alignment vertical="center"/>
    </xf>
    <xf numFmtId="164" fontId="96" fillId="36" borderId="16" xfId="7" applyNumberFormat="1" applyFont="1" applyFill="1" applyBorder="1" applyAlignment="1">
      <alignment vertical="center"/>
    </xf>
    <xf numFmtId="164" fontId="94" fillId="0" borderId="17" xfId="7" applyNumberFormat="1" applyFont="1" applyBorder="1" applyAlignment="1">
      <alignment vertical="center"/>
    </xf>
    <xf numFmtId="164" fontId="99" fillId="0" borderId="14" xfId="7" applyNumberFormat="1" applyFont="1" applyBorder="1" applyAlignment="1">
      <alignment vertical="center"/>
    </xf>
    <xf numFmtId="164" fontId="96" fillId="36" borderId="63" xfId="7" applyNumberFormat="1" applyFont="1" applyFill="1" applyBorder="1" applyAlignment="1">
      <alignment vertical="center"/>
    </xf>
    <xf numFmtId="164" fontId="94" fillId="0" borderId="3" xfId="7" applyNumberFormat="1" applyFont="1" applyBorder="1" applyAlignment="1"/>
    <xf numFmtId="164" fontId="94" fillId="0" borderId="8" xfId="7" applyNumberFormat="1" applyFont="1" applyBorder="1" applyAlignment="1"/>
    <xf numFmtId="164" fontId="94" fillId="36" borderId="25" xfId="7" applyNumberFormat="1" applyFont="1" applyFill="1" applyBorder="1"/>
    <xf numFmtId="164" fontId="94" fillId="36" borderId="26" xfId="7" applyNumberFormat="1" applyFont="1" applyFill="1" applyBorder="1"/>
    <xf numFmtId="164" fontId="94" fillId="0" borderId="21" xfId="7" applyNumberFormat="1" applyFont="1" applyBorder="1" applyAlignment="1"/>
    <xf numFmtId="164" fontId="94" fillId="0" borderId="22" xfId="7" applyNumberFormat="1" applyFont="1" applyBorder="1" applyAlignment="1"/>
    <xf numFmtId="164" fontId="94" fillId="0" borderId="23" xfId="7" applyNumberFormat="1" applyFont="1" applyBorder="1" applyAlignment="1">
      <alignment wrapText="1"/>
    </xf>
    <xf numFmtId="164" fontId="94" fillId="0" borderId="23" xfId="7" applyNumberFormat="1" applyFont="1" applyBorder="1" applyAlignment="1"/>
    <xf numFmtId="164" fontId="94" fillId="36" borderId="24" xfId="7" applyNumberFormat="1" applyFont="1" applyFill="1" applyBorder="1"/>
    <xf numFmtId="164" fontId="94" fillId="36" borderId="57" xfId="7" applyNumberFormat="1" applyFont="1" applyFill="1" applyBorder="1"/>
    <xf numFmtId="164" fontId="94" fillId="36" borderId="56" xfId="7" applyNumberFormat="1" applyFont="1" applyFill="1" applyBorder="1" applyAlignment="1"/>
    <xf numFmtId="164" fontId="3" fillId="0" borderId="3" xfId="7" applyNumberFormat="1" applyFont="1" applyBorder="1"/>
    <xf numFmtId="164" fontId="3" fillId="0" borderId="3" xfId="7" applyNumberFormat="1" applyFont="1" applyFill="1" applyBorder="1"/>
    <xf numFmtId="164" fontId="3" fillId="0" borderId="8" xfId="7" applyNumberFormat="1" applyFont="1" applyBorder="1"/>
    <xf numFmtId="164" fontId="3" fillId="0" borderId="8" xfId="7" applyNumberFormat="1" applyFont="1" applyFill="1" applyBorder="1"/>
    <xf numFmtId="10" fontId="3" fillId="0" borderId="22" xfId="20961" applyNumberFormat="1" applyFont="1" applyBorder="1" applyAlignment="1">
      <alignment horizontal="right"/>
    </xf>
    <xf numFmtId="10" fontId="3" fillId="36" borderId="26" xfId="20961" applyNumberFormat="1" applyFont="1" applyFill="1" applyBorder="1" applyAlignment="1">
      <alignment horizontal="right"/>
    </xf>
    <xf numFmtId="164" fontId="10" fillId="3" borderId="3" xfId="7" applyNumberFormat="1" applyFont="1" applyFill="1" applyBorder="1" applyProtection="1">
      <protection locked="0"/>
    </xf>
    <xf numFmtId="164" fontId="10" fillId="36" borderId="3" xfId="7" applyNumberFormat="1" applyFont="1" applyFill="1" applyBorder="1" applyProtection="1">
      <protection locked="0"/>
    </xf>
    <xf numFmtId="164" fontId="11" fillId="36" borderId="25" xfId="7" applyNumberFormat="1" applyFont="1" applyFill="1" applyBorder="1" applyAlignment="1" applyProtection="1">
      <protection locked="0"/>
    </xf>
    <xf numFmtId="164" fontId="10" fillId="36" borderId="22" xfId="7" applyNumberFormat="1" applyFont="1" applyFill="1" applyBorder="1" applyProtection="1">
      <protection locked="0"/>
    </xf>
    <xf numFmtId="164" fontId="10" fillId="0" borderId="3" xfId="7" applyNumberFormat="1" applyFont="1" applyFill="1" applyBorder="1" applyProtection="1">
      <protection locked="0"/>
    </xf>
    <xf numFmtId="164" fontId="10" fillId="3" borderId="25" xfId="7" applyNumberFormat="1" applyFont="1" applyFill="1" applyBorder="1" applyProtection="1">
      <protection locked="0"/>
    </xf>
    <xf numFmtId="164" fontId="11" fillId="36" borderId="26" xfId="7" applyNumberFormat="1" applyFont="1" applyFill="1" applyBorder="1" applyAlignment="1" applyProtection="1">
      <protection locked="0"/>
    </xf>
    <xf numFmtId="10" fontId="105" fillId="78" borderId="86" xfId="20961" applyNumberFormat="1" applyFont="1" applyFill="1" applyBorder="1" applyAlignment="1" applyProtection="1">
      <alignment horizontal="right" vertical="center"/>
    </xf>
    <xf numFmtId="164" fontId="10" fillId="36" borderId="22" xfId="7" applyNumberFormat="1" applyFont="1" applyFill="1" applyBorder="1" applyAlignment="1" applyProtection="1">
      <alignment vertical="top"/>
    </xf>
    <xf numFmtId="164" fontId="10" fillId="3" borderId="22" xfId="7" applyNumberFormat="1" applyFont="1" applyFill="1" applyBorder="1" applyAlignment="1" applyProtection="1">
      <alignment vertical="top"/>
      <protection locked="0"/>
    </xf>
    <xf numFmtId="167" fontId="107" fillId="76" borderId="101" xfId="0" applyNumberFormat="1" applyFont="1" applyFill="1" applyBorder="1" applyAlignment="1">
      <alignment horizontal="center"/>
    </xf>
    <xf numFmtId="167" fontId="107" fillId="76" borderId="66" xfId="0" applyNumberFormat="1" applyFont="1" applyFill="1" applyBorder="1" applyAlignment="1">
      <alignment horizontal="center"/>
    </xf>
    <xf numFmtId="164" fontId="3" fillId="0" borderId="0" xfId="7" applyNumberFormat="1" applyFont="1"/>
    <xf numFmtId="164" fontId="9" fillId="0" borderId="0" xfId="0" applyNumberFormat="1" applyFont="1"/>
    <xf numFmtId="0" fontId="90" fillId="0" borderId="73" xfId="0" applyFont="1" applyBorder="1" applyAlignment="1">
      <alignment horizontal="left" vertical="center" wrapText="1"/>
    </xf>
    <xf numFmtId="0" fontId="90" fillId="0" borderId="72" xfId="0" applyFont="1" applyBorder="1" applyAlignment="1">
      <alignment horizontal="left" vertical="center" wrapText="1"/>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0" fillId="0" borderId="32" xfId="0" applyFont="1" applyFill="1" applyBorder="1" applyAlignment="1" applyProtection="1">
      <alignment horizontal="center"/>
    </xf>
    <xf numFmtId="0" fontId="10" fillId="0" borderId="31" xfId="0" applyFont="1" applyFill="1" applyBorder="1" applyAlignment="1" applyProtection="1">
      <alignment horizontal="center"/>
    </xf>
    <xf numFmtId="0" fontId="96" fillId="0" borderId="4" xfId="0" applyFont="1" applyBorder="1" applyAlignment="1">
      <alignment horizontal="center" vertical="center"/>
    </xf>
    <xf numFmtId="0" fontId="96" fillId="0" borderId="76" xfId="0" applyFont="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11" fillId="0" borderId="29" xfId="0" applyFont="1" applyBorder="1" applyAlignment="1">
      <alignment horizontal="center" wrapText="1"/>
    </xf>
    <xf numFmtId="0" fontId="10" fillId="0" borderId="31" xfId="0" applyFont="1" applyBorder="1" applyAlignment="1">
      <alignment horizontal="center"/>
    </xf>
    <xf numFmtId="0" fontId="10" fillId="0" borderId="3" xfId="0" applyFont="1" applyBorder="1" applyAlignment="1">
      <alignment wrapText="1"/>
    </xf>
    <xf numFmtId="0" fontId="94" fillId="0" borderId="22" xfId="0" applyFont="1" applyBorder="1" applyAlignment="1"/>
    <xf numFmtId="0" fontId="11" fillId="0" borderId="8" xfId="0" applyFont="1" applyBorder="1" applyAlignment="1">
      <alignment horizontal="center" wrapText="1"/>
    </xf>
    <xf numFmtId="0" fontId="10" fillId="0" borderId="23" xfId="0" applyFont="1" applyBorder="1" applyAlignment="1">
      <alignment horizontal="center"/>
    </xf>
    <xf numFmtId="0" fontId="11" fillId="0" borderId="8" xfId="0" applyFont="1" applyBorder="1" applyAlignment="1">
      <alignment horizontal="center" vertical="center" wrapText="1"/>
    </xf>
    <xf numFmtId="0" fontId="11" fillId="0" borderId="23" xfId="0" applyFont="1" applyBorder="1" applyAlignment="1">
      <alignment horizontal="center" vertical="center" wrapText="1"/>
    </xf>
    <xf numFmtId="0" fontId="94" fillId="0" borderId="86" xfId="0" applyFont="1" applyFill="1" applyBorder="1" applyAlignment="1">
      <alignment horizontal="center" vertical="center" wrapText="1"/>
    </xf>
    <xf numFmtId="0" fontId="94" fillId="0" borderId="87" xfId="0" applyFont="1" applyFill="1" applyBorder="1" applyAlignment="1">
      <alignment horizontal="center"/>
    </xf>
    <xf numFmtId="0" fontId="94" fillId="0" borderId="23" xfId="0" applyFont="1" applyFill="1" applyBorder="1" applyAlignment="1">
      <alignment horizontal="center"/>
    </xf>
    <xf numFmtId="0" fontId="96" fillId="36" borderId="105" xfId="0" applyFont="1" applyFill="1" applyBorder="1" applyAlignment="1">
      <alignment horizontal="center" vertical="center" wrapText="1"/>
    </xf>
    <xf numFmtId="0" fontId="96" fillId="36" borderId="32" xfId="0" applyFont="1" applyFill="1" applyBorder="1" applyAlignment="1">
      <alignment horizontal="center" vertical="center" wrapText="1"/>
    </xf>
    <xf numFmtId="0" fontId="96" fillId="36" borderId="102" xfId="0" applyFont="1" applyFill="1" applyBorder="1" applyAlignment="1">
      <alignment horizontal="center" vertical="center" wrapText="1"/>
    </xf>
    <xf numFmtId="0" fontId="96" fillId="36" borderId="85" xfId="0" applyFont="1" applyFill="1" applyBorder="1" applyAlignment="1">
      <alignment horizontal="center" vertical="center" wrapText="1"/>
    </xf>
    <xf numFmtId="0" fontId="10" fillId="3" borderId="74" xfId="13" applyFont="1" applyFill="1" applyBorder="1" applyAlignment="1" applyProtection="1">
      <alignment horizontal="center" vertical="center" wrapText="1"/>
      <protection locked="0"/>
    </xf>
    <xf numFmtId="0" fontId="10" fillId="3" borderId="71" xfId="13" applyFont="1" applyFill="1" applyBorder="1" applyAlignment="1" applyProtection="1">
      <alignment horizontal="center" vertical="center" wrapText="1"/>
      <protection locked="0"/>
    </xf>
    <xf numFmtId="9" fontId="94" fillId="0" borderId="8" xfId="0" applyNumberFormat="1" applyFont="1" applyBorder="1" applyAlignment="1">
      <alignment horizontal="center" vertical="center"/>
    </xf>
    <xf numFmtId="9" fontId="94" fillId="0" borderId="10" xfId="0" applyNumberFormat="1" applyFont="1" applyBorder="1" applyAlignment="1">
      <alignment horizontal="center" vertical="center"/>
    </xf>
    <xf numFmtId="0" fontId="94" fillId="0" borderId="2" xfId="0" applyFont="1" applyBorder="1" applyAlignment="1">
      <alignment horizontal="center" vertical="center" wrapText="1"/>
    </xf>
    <xf numFmtId="0" fontId="94" fillId="0" borderId="7" xfId="0" applyFont="1" applyBorder="1" applyAlignment="1">
      <alignment horizontal="center" vertical="center" wrapText="1"/>
    </xf>
    <xf numFmtId="164" fontId="11" fillId="3" borderId="18" xfId="1" applyNumberFormat="1" applyFont="1" applyFill="1" applyBorder="1" applyAlignment="1" applyProtection="1">
      <alignment horizontal="center"/>
      <protection locked="0"/>
    </xf>
    <xf numFmtId="164" fontId="11" fillId="3" borderId="19" xfId="1" applyNumberFormat="1" applyFont="1" applyFill="1" applyBorder="1" applyAlignment="1" applyProtection="1">
      <alignment horizontal="center"/>
      <protection locked="0"/>
    </xf>
    <xf numFmtId="164" fontId="11" fillId="3" borderId="20" xfId="1" applyNumberFormat="1" applyFont="1" applyFill="1" applyBorder="1" applyAlignment="1" applyProtection="1">
      <alignment horizontal="center"/>
      <protection locked="0"/>
    </xf>
    <xf numFmtId="0" fontId="96" fillId="0" borderId="55" xfId="0" applyFont="1" applyBorder="1" applyAlignment="1">
      <alignment horizontal="center" vertical="center" wrapText="1"/>
    </xf>
    <xf numFmtId="0" fontId="96" fillId="0" borderId="56" xfId="0" applyFont="1" applyBorder="1" applyAlignment="1">
      <alignment horizontal="center" vertical="center" wrapText="1"/>
    </xf>
    <xf numFmtId="164" fontId="11" fillId="0" borderId="77" xfId="1" applyNumberFormat="1" applyFont="1" applyFill="1" applyBorder="1" applyAlignment="1" applyProtection="1">
      <alignment horizontal="center" vertical="center" wrapText="1"/>
      <protection locked="0"/>
    </xf>
    <xf numFmtId="164" fontId="11"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4" fillId="0" borderId="67" xfId="0" applyFont="1" applyFill="1" applyBorder="1" applyAlignment="1">
      <alignment horizontal="center" vertical="center" wrapText="1"/>
    </xf>
    <xf numFmtId="0" fontId="94" fillId="0" borderId="60" xfId="0" applyFont="1" applyFill="1" applyBorder="1" applyAlignment="1">
      <alignment horizontal="center" vertical="center" wrapText="1"/>
    </xf>
    <xf numFmtId="0" fontId="94" fillId="0" borderId="93" xfId="0" applyFont="1" applyFill="1" applyBorder="1" applyAlignment="1">
      <alignment horizontal="center" vertical="center" wrapText="1"/>
    </xf>
    <xf numFmtId="0" fontId="99" fillId="0" borderId="59" xfId="0" applyFont="1" applyFill="1" applyBorder="1" applyAlignment="1">
      <alignment horizontal="left" vertical="center"/>
    </xf>
    <xf numFmtId="0" fontId="99" fillId="0" borderId="60" xfId="0" applyFont="1" applyFill="1" applyBorder="1" applyAlignment="1">
      <alignment horizontal="lef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F6" sqref="F6"/>
      <selection pane="topRight" activeCell="F6" sqref="F6"/>
      <selection pane="bottomLeft" activeCell="F6" sqref="F6"/>
      <selection pane="bottomRight" activeCell="G21" sqref="G21"/>
    </sheetView>
  </sheetViews>
  <sheetFormatPr defaultRowHeight="15"/>
  <cols>
    <col min="1" max="1" width="10.28515625" style="1" customWidth="1"/>
    <col min="2" max="2" width="131" customWidth="1"/>
    <col min="3" max="3" width="28.85546875" customWidth="1"/>
    <col min="4" max="4" width="10.140625" customWidth="1"/>
    <col min="5" max="6" width="9.85546875" customWidth="1"/>
    <col min="7" max="7" width="9.28515625" customWidth="1"/>
  </cols>
  <sheetData>
    <row r="1" spans="1:3" ht="15.75">
      <c r="A1" s="4"/>
      <c r="B1" s="40" t="s">
        <v>257</v>
      </c>
      <c r="C1" s="59"/>
    </row>
    <row r="2" spans="1:3" s="37" customFormat="1" ht="15.75">
      <c r="A2" s="43">
        <v>1</v>
      </c>
      <c r="B2" s="38" t="s">
        <v>258</v>
      </c>
      <c r="C2" s="59" t="s">
        <v>483</v>
      </c>
    </row>
    <row r="3" spans="1:3" s="37" customFormat="1" ht="15.75">
      <c r="A3" s="43">
        <v>2</v>
      </c>
      <c r="B3" s="39" t="s">
        <v>259</v>
      </c>
      <c r="C3" s="59" t="s">
        <v>489</v>
      </c>
    </row>
    <row r="4" spans="1:3" s="37" customFormat="1" ht="15.75">
      <c r="A4" s="43">
        <v>3</v>
      </c>
      <c r="B4" s="39" t="s">
        <v>260</v>
      </c>
      <c r="C4" s="59" t="s">
        <v>490</v>
      </c>
    </row>
    <row r="5" spans="1:3" s="37" customFormat="1" ht="15.75">
      <c r="A5" s="44">
        <v>4</v>
      </c>
      <c r="B5" s="42" t="s">
        <v>261</v>
      </c>
      <c r="C5" s="60" t="s">
        <v>491</v>
      </c>
    </row>
    <row r="6" spans="1:3" s="41" customFormat="1" ht="65.25" customHeight="1">
      <c r="A6" s="495" t="s">
        <v>378</v>
      </c>
      <c r="B6" s="496"/>
      <c r="C6" s="496"/>
    </row>
    <row r="7" spans="1:3">
      <c r="A7" s="51" t="s">
        <v>331</v>
      </c>
      <c r="B7" s="52" t="s">
        <v>262</v>
      </c>
    </row>
    <row r="8" spans="1:3">
      <c r="A8" s="53">
        <v>1</v>
      </c>
      <c r="B8" s="50" t="s">
        <v>226</v>
      </c>
    </row>
    <row r="9" spans="1:3">
      <c r="A9" s="53">
        <v>2</v>
      </c>
      <c r="B9" s="50" t="s">
        <v>263</v>
      </c>
    </row>
    <row r="10" spans="1:3">
      <c r="A10" s="53">
        <v>3</v>
      </c>
      <c r="B10" s="50" t="s">
        <v>264</v>
      </c>
    </row>
    <row r="11" spans="1:3">
      <c r="A11" s="53">
        <v>4</v>
      </c>
      <c r="B11" s="50" t="s">
        <v>265</v>
      </c>
      <c r="C11" s="36"/>
    </row>
    <row r="12" spans="1:3">
      <c r="A12" s="53">
        <v>5</v>
      </c>
      <c r="B12" s="50" t="s">
        <v>190</v>
      </c>
    </row>
    <row r="13" spans="1:3">
      <c r="A13" s="53">
        <v>6</v>
      </c>
      <c r="B13" s="54" t="s">
        <v>151</v>
      </c>
    </row>
    <row r="14" spans="1:3">
      <c r="A14" s="53">
        <v>7</v>
      </c>
      <c r="B14" s="50" t="s">
        <v>266</v>
      </c>
    </row>
    <row r="15" spans="1:3">
      <c r="A15" s="53">
        <v>8</v>
      </c>
      <c r="B15" s="50" t="s">
        <v>270</v>
      </c>
    </row>
    <row r="16" spans="1:3">
      <c r="A16" s="53">
        <v>9</v>
      </c>
      <c r="B16" s="50" t="s">
        <v>89</v>
      </c>
    </row>
    <row r="17" spans="1:2">
      <c r="A17" s="55" t="s">
        <v>428</v>
      </c>
      <c r="B17" s="50" t="s">
        <v>407</v>
      </c>
    </row>
    <row r="18" spans="1:2">
      <c r="A18" s="53">
        <v>10</v>
      </c>
      <c r="B18" s="50" t="s">
        <v>273</v>
      </c>
    </row>
    <row r="19" spans="1:2">
      <c r="A19" s="53">
        <v>11</v>
      </c>
      <c r="B19" s="54" t="s">
        <v>253</v>
      </c>
    </row>
    <row r="20" spans="1:2">
      <c r="A20" s="53">
        <v>12</v>
      </c>
      <c r="B20" s="54" t="s">
        <v>250</v>
      </c>
    </row>
    <row r="21" spans="1:2">
      <c r="A21" s="53">
        <v>13</v>
      </c>
      <c r="B21" s="56" t="s">
        <v>368</v>
      </c>
    </row>
    <row r="22" spans="1:2">
      <c r="A22" s="53">
        <v>14</v>
      </c>
      <c r="B22" s="57" t="s">
        <v>399</v>
      </c>
    </row>
    <row r="23" spans="1:2">
      <c r="A23" s="58">
        <v>15</v>
      </c>
      <c r="B23" s="54" t="s">
        <v>78</v>
      </c>
    </row>
    <row r="24" spans="1:2">
      <c r="A24" s="58">
        <v>15.1</v>
      </c>
      <c r="B24" s="50" t="s">
        <v>437</v>
      </c>
    </row>
    <row r="25" spans="1:2">
      <c r="A25" s="3"/>
      <c r="B25" s="2"/>
    </row>
    <row r="26" spans="1:2">
      <c r="A26" s="3"/>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5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C12" sqref="C12"/>
    </sheetView>
  </sheetViews>
  <sheetFormatPr defaultRowHeight="15"/>
  <cols>
    <col min="1" max="1" width="9.5703125" style="73" bestFit="1" customWidth="1"/>
    <col min="2" max="2" width="132.42578125" style="63" customWidth="1"/>
    <col min="3" max="3" width="18.42578125" style="63" customWidth="1"/>
    <col min="4" max="16384" width="9.140625" style="91"/>
  </cols>
  <sheetData>
    <row r="1" spans="1:6">
      <c r="A1" s="82" t="s">
        <v>191</v>
      </c>
      <c r="B1" s="83" t="str">
        <f>Info!C2</f>
        <v>სს ”ლიბერთი ბანკი”</v>
      </c>
      <c r="D1" s="63"/>
      <c r="E1" s="63"/>
      <c r="F1" s="63"/>
    </row>
    <row r="2" spans="1:6" s="236" customFormat="1" ht="15.75" customHeight="1">
      <c r="A2" s="236" t="s">
        <v>192</v>
      </c>
      <c r="B2" s="237">
        <f>'1. key ratios'!B2</f>
        <v>43465</v>
      </c>
    </row>
    <row r="3" spans="1:6" s="236" customFormat="1" ht="15.75" customHeight="1"/>
    <row r="4" spans="1:6" ht="15.75" thickBot="1">
      <c r="A4" s="73" t="s">
        <v>340</v>
      </c>
      <c r="B4" s="302" t="s">
        <v>89</v>
      </c>
    </row>
    <row r="5" spans="1:6">
      <c r="A5" s="303" t="s">
        <v>27</v>
      </c>
      <c r="B5" s="304"/>
      <c r="C5" s="305" t="s">
        <v>28</v>
      </c>
    </row>
    <row r="6" spans="1:6">
      <c r="A6" s="306">
        <v>1</v>
      </c>
      <c r="B6" s="307" t="s">
        <v>29</v>
      </c>
      <c r="C6" s="489">
        <f>SUM(C7:C11)</f>
        <v>272944776</v>
      </c>
    </row>
    <row r="7" spans="1:6">
      <c r="A7" s="306">
        <v>2</v>
      </c>
      <c r="B7" s="308" t="s">
        <v>30</v>
      </c>
      <c r="C7" s="490">
        <v>44490460</v>
      </c>
    </row>
    <row r="8" spans="1:6">
      <c r="A8" s="306">
        <v>3</v>
      </c>
      <c r="B8" s="309" t="s">
        <v>31</v>
      </c>
      <c r="C8" s="490">
        <v>35132256</v>
      </c>
    </row>
    <row r="9" spans="1:6">
      <c r="A9" s="306">
        <v>4</v>
      </c>
      <c r="B9" s="309" t="s">
        <v>32</v>
      </c>
      <c r="C9" s="490">
        <v>28500093</v>
      </c>
    </row>
    <row r="10" spans="1:6">
      <c r="A10" s="306">
        <v>5</v>
      </c>
      <c r="B10" s="309" t="s">
        <v>33</v>
      </c>
      <c r="C10" s="490">
        <v>1694028</v>
      </c>
    </row>
    <row r="11" spans="1:6">
      <c r="A11" s="306">
        <v>6</v>
      </c>
      <c r="B11" s="310" t="s">
        <v>34</v>
      </c>
      <c r="C11" s="490">
        <v>163127939</v>
      </c>
    </row>
    <row r="12" spans="1:6" s="296" customFormat="1">
      <c r="A12" s="306">
        <v>7</v>
      </c>
      <c r="B12" s="307" t="s">
        <v>35</v>
      </c>
      <c r="C12" s="447">
        <f>SUM(C13:C27)</f>
        <v>62335128.433731392</v>
      </c>
    </row>
    <row r="13" spans="1:6" s="296" customFormat="1">
      <c r="A13" s="306">
        <v>8</v>
      </c>
      <c r="B13" s="311" t="s">
        <v>36</v>
      </c>
      <c r="C13" s="448">
        <v>28500093</v>
      </c>
    </row>
    <row r="14" spans="1:6" s="296" customFormat="1" ht="25.5">
      <c r="A14" s="306">
        <v>9</v>
      </c>
      <c r="B14" s="312" t="s">
        <v>37</v>
      </c>
      <c r="C14" s="448">
        <v>2368463.4337313883</v>
      </c>
    </row>
    <row r="15" spans="1:6" s="296" customFormat="1">
      <c r="A15" s="306">
        <v>10</v>
      </c>
      <c r="B15" s="313" t="s">
        <v>38</v>
      </c>
      <c r="C15" s="448">
        <v>31205928</v>
      </c>
    </row>
    <row r="16" spans="1:6" s="296" customFormat="1">
      <c r="A16" s="306">
        <v>11</v>
      </c>
      <c r="B16" s="314" t="s">
        <v>39</v>
      </c>
      <c r="C16" s="448">
        <v>0</v>
      </c>
    </row>
    <row r="17" spans="1:3" s="296" customFormat="1">
      <c r="A17" s="306">
        <v>12</v>
      </c>
      <c r="B17" s="313" t="s">
        <v>40</v>
      </c>
      <c r="C17" s="448">
        <v>0</v>
      </c>
    </row>
    <row r="18" spans="1:3" s="296" customFormat="1">
      <c r="A18" s="306">
        <v>13</v>
      </c>
      <c r="B18" s="313" t="s">
        <v>41</v>
      </c>
      <c r="C18" s="448">
        <v>0</v>
      </c>
    </row>
    <row r="19" spans="1:3" s="296" customFormat="1">
      <c r="A19" s="306">
        <v>14</v>
      </c>
      <c r="B19" s="313" t="s">
        <v>42</v>
      </c>
      <c r="C19" s="448">
        <v>0</v>
      </c>
    </row>
    <row r="20" spans="1:3" s="296" customFormat="1" ht="25.5">
      <c r="A20" s="306">
        <v>15</v>
      </c>
      <c r="B20" s="313" t="s">
        <v>43</v>
      </c>
      <c r="C20" s="448">
        <v>0</v>
      </c>
    </row>
    <row r="21" spans="1:3" s="296" customFormat="1" ht="25.5">
      <c r="A21" s="306">
        <v>16</v>
      </c>
      <c r="B21" s="312" t="s">
        <v>44</v>
      </c>
      <c r="C21" s="448">
        <v>0</v>
      </c>
    </row>
    <row r="22" spans="1:3" s="296" customFormat="1">
      <c r="A22" s="306">
        <v>17</v>
      </c>
      <c r="B22" s="315" t="s">
        <v>45</v>
      </c>
      <c r="C22" s="448">
        <v>260644</v>
      </c>
    </row>
    <row r="23" spans="1:3" s="296" customFormat="1" ht="25.5">
      <c r="A23" s="306">
        <v>18</v>
      </c>
      <c r="B23" s="312" t="s">
        <v>46</v>
      </c>
      <c r="C23" s="448">
        <v>0</v>
      </c>
    </row>
    <row r="24" spans="1:3" s="296" customFormat="1" ht="25.5">
      <c r="A24" s="306">
        <v>19</v>
      </c>
      <c r="B24" s="312" t="s">
        <v>47</v>
      </c>
      <c r="C24" s="448">
        <v>0</v>
      </c>
    </row>
    <row r="25" spans="1:3" s="296" customFormat="1" ht="25.5">
      <c r="A25" s="306">
        <v>20</v>
      </c>
      <c r="B25" s="316" t="s">
        <v>48</v>
      </c>
      <c r="C25" s="448">
        <v>0</v>
      </c>
    </row>
    <row r="26" spans="1:3" s="296" customFormat="1">
      <c r="A26" s="306">
        <v>21</v>
      </c>
      <c r="B26" s="316" t="s">
        <v>49</v>
      </c>
      <c r="C26" s="448">
        <v>0</v>
      </c>
    </row>
    <row r="27" spans="1:3" s="296" customFormat="1" ht="25.5">
      <c r="A27" s="306">
        <v>22</v>
      </c>
      <c r="B27" s="316" t="s">
        <v>50</v>
      </c>
      <c r="C27" s="448">
        <v>0</v>
      </c>
    </row>
    <row r="28" spans="1:3" s="296" customFormat="1">
      <c r="A28" s="306">
        <v>23</v>
      </c>
      <c r="B28" s="317" t="s">
        <v>24</v>
      </c>
      <c r="C28" s="447">
        <f>C6-C12</f>
        <v>210609647.56626862</v>
      </c>
    </row>
    <row r="29" spans="1:3" s="296" customFormat="1">
      <c r="A29" s="318"/>
      <c r="B29" s="319"/>
      <c r="C29" s="448"/>
    </row>
    <row r="30" spans="1:3" s="296" customFormat="1">
      <c r="A30" s="318">
        <v>24</v>
      </c>
      <c r="B30" s="317" t="s">
        <v>51</v>
      </c>
      <c r="C30" s="447">
        <f>C31+C34</f>
        <v>4565384</v>
      </c>
    </row>
    <row r="31" spans="1:3" s="296" customFormat="1">
      <c r="A31" s="318">
        <v>25</v>
      </c>
      <c r="B31" s="309" t="s">
        <v>52</v>
      </c>
      <c r="C31" s="449">
        <f>C32+C33</f>
        <v>45654</v>
      </c>
    </row>
    <row r="32" spans="1:3" s="296" customFormat="1">
      <c r="A32" s="318">
        <v>26</v>
      </c>
      <c r="B32" s="320" t="s">
        <v>53</v>
      </c>
      <c r="C32" s="448">
        <v>45654</v>
      </c>
    </row>
    <row r="33" spans="1:3" s="296" customFormat="1">
      <c r="A33" s="318">
        <v>27</v>
      </c>
      <c r="B33" s="320" t="s">
        <v>54</v>
      </c>
      <c r="C33" s="448">
        <v>0</v>
      </c>
    </row>
    <row r="34" spans="1:3" s="296" customFormat="1">
      <c r="A34" s="318">
        <v>28</v>
      </c>
      <c r="B34" s="309" t="s">
        <v>55</v>
      </c>
      <c r="C34" s="448">
        <v>4519730</v>
      </c>
    </row>
    <row r="35" spans="1:3" s="296" customFormat="1">
      <c r="A35" s="318">
        <v>29</v>
      </c>
      <c r="B35" s="317" t="s">
        <v>56</v>
      </c>
      <c r="C35" s="447">
        <f>SUM(C36:C40)</f>
        <v>0</v>
      </c>
    </row>
    <row r="36" spans="1:3" s="296" customFormat="1">
      <c r="A36" s="318">
        <v>30</v>
      </c>
      <c r="B36" s="312" t="s">
        <v>57</v>
      </c>
      <c r="C36" s="448">
        <v>0</v>
      </c>
    </row>
    <row r="37" spans="1:3" s="296" customFormat="1">
      <c r="A37" s="318">
        <v>31</v>
      </c>
      <c r="B37" s="313" t="s">
        <v>58</v>
      </c>
      <c r="C37" s="448">
        <v>0</v>
      </c>
    </row>
    <row r="38" spans="1:3" s="296" customFormat="1" ht="25.5">
      <c r="A38" s="318">
        <v>32</v>
      </c>
      <c r="B38" s="312" t="s">
        <v>59</v>
      </c>
      <c r="C38" s="448">
        <v>0</v>
      </c>
    </row>
    <row r="39" spans="1:3" s="296" customFormat="1" ht="25.5">
      <c r="A39" s="318">
        <v>33</v>
      </c>
      <c r="B39" s="312" t="s">
        <v>47</v>
      </c>
      <c r="C39" s="448">
        <v>0</v>
      </c>
    </row>
    <row r="40" spans="1:3" s="296" customFormat="1" ht="25.5">
      <c r="A40" s="318">
        <v>34</v>
      </c>
      <c r="B40" s="316" t="s">
        <v>60</v>
      </c>
      <c r="C40" s="448">
        <v>0</v>
      </c>
    </row>
    <row r="41" spans="1:3" s="296" customFormat="1">
      <c r="A41" s="318">
        <v>35</v>
      </c>
      <c r="B41" s="317" t="s">
        <v>25</v>
      </c>
      <c r="C41" s="447">
        <f>C30-C35</f>
        <v>4565384</v>
      </c>
    </row>
    <row r="42" spans="1:3" s="296" customFormat="1">
      <c r="A42" s="318"/>
      <c r="B42" s="319"/>
      <c r="C42" s="448"/>
    </row>
    <row r="43" spans="1:3" s="296" customFormat="1">
      <c r="A43" s="318">
        <v>36</v>
      </c>
      <c r="B43" s="321" t="s">
        <v>61</v>
      </c>
      <c r="C43" s="447">
        <f>SUM(C44:C46)</f>
        <v>55993708.714087501</v>
      </c>
    </row>
    <row r="44" spans="1:3" s="296" customFormat="1">
      <c r="A44" s="318">
        <v>37</v>
      </c>
      <c r="B44" s="309" t="s">
        <v>62</v>
      </c>
      <c r="C44" s="448">
        <v>41714596.871999994</v>
      </c>
    </row>
    <row r="45" spans="1:3" s="296" customFormat="1">
      <c r="A45" s="318">
        <v>38</v>
      </c>
      <c r="B45" s="309" t="s">
        <v>63</v>
      </c>
      <c r="C45" s="448">
        <v>0</v>
      </c>
    </row>
    <row r="46" spans="1:3" s="296" customFormat="1">
      <c r="A46" s="318">
        <v>39</v>
      </c>
      <c r="B46" s="309" t="s">
        <v>64</v>
      </c>
      <c r="C46" s="448">
        <v>14279111.842087505</v>
      </c>
    </row>
    <row r="47" spans="1:3" s="296" customFormat="1">
      <c r="A47" s="318">
        <v>40</v>
      </c>
      <c r="B47" s="321" t="s">
        <v>65</v>
      </c>
      <c r="C47" s="447">
        <f>SUM(C48:C51)</f>
        <v>0</v>
      </c>
    </row>
    <row r="48" spans="1:3" s="296" customFormat="1">
      <c r="A48" s="318">
        <v>41</v>
      </c>
      <c r="B48" s="312" t="s">
        <v>66</v>
      </c>
      <c r="C48" s="448">
        <v>0</v>
      </c>
    </row>
    <row r="49" spans="1:3" s="296" customFormat="1">
      <c r="A49" s="318">
        <v>42</v>
      </c>
      <c r="B49" s="313" t="s">
        <v>67</v>
      </c>
      <c r="C49" s="448">
        <v>0</v>
      </c>
    </row>
    <row r="50" spans="1:3" s="296" customFormat="1" ht="25.5">
      <c r="A50" s="318">
        <v>43</v>
      </c>
      <c r="B50" s="312" t="s">
        <v>68</v>
      </c>
      <c r="C50" s="448">
        <v>0</v>
      </c>
    </row>
    <row r="51" spans="1:3" s="296" customFormat="1" ht="25.5">
      <c r="A51" s="318">
        <v>44</v>
      </c>
      <c r="B51" s="312" t="s">
        <v>47</v>
      </c>
      <c r="C51" s="448">
        <v>0</v>
      </c>
    </row>
    <row r="52" spans="1:3" s="296" customFormat="1" ht="15.75" thickBot="1">
      <c r="A52" s="322">
        <v>45</v>
      </c>
      <c r="B52" s="323" t="s">
        <v>26</v>
      </c>
      <c r="C52" s="450">
        <f>C43-C47</f>
        <v>55993708.714087501</v>
      </c>
    </row>
    <row r="55" spans="1:3">
      <c r="B55" s="63"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zoomScaleNormal="100" workbookViewId="0">
      <selection activeCell="K39" sqref="K39"/>
    </sheetView>
  </sheetViews>
  <sheetFormatPr defaultColWidth="9.140625" defaultRowHeight="12.75"/>
  <cols>
    <col min="1" max="1" width="10.85546875" style="63" bestFit="1" customWidth="1"/>
    <col min="2" max="2" width="59" style="63" customWidth="1"/>
    <col min="3" max="3" width="16.7109375" style="63" bestFit="1" customWidth="1"/>
    <col min="4" max="4" width="22.140625" style="63" customWidth="1"/>
    <col min="5" max="16384" width="9.140625" style="63"/>
  </cols>
  <sheetData>
    <row r="1" spans="1:4">
      <c r="A1" s="82" t="s">
        <v>191</v>
      </c>
      <c r="B1" s="83" t="str">
        <f>Info!C2</f>
        <v>სს ”ლიბერთი ბანკი”</v>
      </c>
    </row>
    <row r="2" spans="1:4" s="236" customFormat="1" ht="15.75" customHeight="1">
      <c r="A2" s="236" t="s">
        <v>192</v>
      </c>
      <c r="B2" s="237">
        <f>'1. key ratios'!B2</f>
        <v>43465</v>
      </c>
    </row>
    <row r="3" spans="1:4" s="236" customFormat="1" ht="15.75" customHeight="1"/>
    <row r="4" spans="1:4" ht="13.5" thickBot="1">
      <c r="A4" s="73" t="s">
        <v>406</v>
      </c>
      <c r="B4" s="324" t="s">
        <v>407</v>
      </c>
    </row>
    <row r="5" spans="1:4" s="327" customFormat="1">
      <c r="A5" s="518" t="s">
        <v>408</v>
      </c>
      <c r="B5" s="519"/>
      <c r="C5" s="325" t="s">
        <v>409</v>
      </c>
      <c r="D5" s="326" t="s">
        <v>410</v>
      </c>
    </row>
    <row r="6" spans="1:4" s="331" customFormat="1">
      <c r="A6" s="328">
        <v>1</v>
      </c>
      <c r="B6" s="329" t="s">
        <v>411</v>
      </c>
      <c r="C6" s="329"/>
      <c r="D6" s="330"/>
    </row>
    <row r="7" spans="1:4" s="331" customFormat="1">
      <c r="A7" s="332" t="s">
        <v>412</v>
      </c>
      <c r="B7" s="333" t="s">
        <v>413</v>
      </c>
      <c r="C7" s="334">
        <v>4.4999999999999998E-2</v>
      </c>
      <c r="D7" s="451">
        <v>68927678.931836709</v>
      </c>
    </row>
    <row r="8" spans="1:4" s="331" customFormat="1">
      <c r="A8" s="332" t="s">
        <v>414</v>
      </c>
      <c r="B8" s="333" t="s">
        <v>415</v>
      </c>
      <c r="C8" s="335">
        <v>0.06</v>
      </c>
      <c r="D8" s="451">
        <v>91903571.909115613</v>
      </c>
    </row>
    <row r="9" spans="1:4" s="331" customFormat="1">
      <c r="A9" s="332" t="s">
        <v>416</v>
      </c>
      <c r="B9" s="333" t="s">
        <v>417</v>
      </c>
      <c r="C9" s="335">
        <v>0.08</v>
      </c>
      <c r="D9" s="451">
        <v>122538095.87882082</v>
      </c>
    </row>
    <row r="10" spans="1:4" s="331" customFormat="1">
      <c r="A10" s="328" t="s">
        <v>418</v>
      </c>
      <c r="B10" s="329" t="s">
        <v>419</v>
      </c>
      <c r="C10" s="336"/>
      <c r="D10" s="452"/>
    </row>
    <row r="11" spans="1:4" s="331" customFormat="1">
      <c r="A11" s="332" t="s">
        <v>420</v>
      </c>
      <c r="B11" s="333" t="s">
        <v>421</v>
      </c>
      <c r="C11" s="335">
        <v>2.5000000000000001E-2</v>
      </c>
      <c r="D11" s="451">
        <v>38293154.962131508</v>
      </c>
    </row>
    <row r="12" spans="1:4" s="331" customFormat="1">
      <c r="A12" s="332" t="s">
        <v>422</v>
      </c>
      <c r="B12" s="333" t="s">
        <v>423</v>
      </c>
      <c r="C12" s="335">
        <v>0</v>
      </c>
      <c r="D12" s="451">
        <v>0</v>
      </c>
    </row>
    <row r="13" spans="1:4" s="331" customFormat="1">
      <c r="A13" s="332" t="s">
        <v>424</v>
      </c>
      <c r="B13" s="333" t="s">
        <v>425</v>
      </c>
      <c r="C13" s="335">
        <v>6.0000000000000001E-3</v>
      </c>
      <c r="D13" s="451">
        <v>9190357.1909115613</v>
      </c>
    </row>
    <row r="14" spans="1:4" s="331" customFormat="1">
      <c r="A14" s="328" t="s">
        <v>426</v>
      </c>
      <c r="B14" s="329" t="s">
        <v>481</v>
      </c>
      <c r="C14" s="337"/>
      <c r="D14" s="452"/>
    </row>
    <row r="15" spans="1:4" s="331" customFormat="1">
      <c r="A15" s="338" t="s">
        <v>429</v>
      </c>
      <c r="B15" s="333" t="s">
        <v>482</v>
      </c>
      <c r="C15" s="335">
        <v>1.3603615494246111E-2</v>
      </c>
      <c r="D15" s="451">
        <v>20837014.246656779</v>
      </c>
    </row>
    <row r="16" spans="1:4" s="331" customFormat="1">
      <c r="A16" s="338" t="s">
        <v>430</v>
      </c>
      <c r="B16" s="333" t="s">
        <v>432</v>
      </c>
      <c r="C16" s="335">
        <v>1.8168298801103183E-2</v>
      </c>
      <c r="D16" s="451">
        <v>27828859.255558088</v>
      </c>
    </row>
    <row r="17" spans="1:6" s="331" customFormat="1">
      <c r="A17" s="338" t="s">
        <v>431</v>
      </c>
      <c r="B17" s="333" t="s">
        <v>479</v>
      </c>
      <c r="C17" s="335">
        <v>6.5972026766113662E-2</v>
      </c>
      <c r="D17" s="451">
        <v>101051081.76482712</v>
      </c>
    </row>
    <row r="18" spans="1:6" s="327" customFormat="1">
      <c r="A18" s="520" t="s">
        <v>480</v>
      </c>
      <c r="B18" s="521"/>
      <c r="C18" s="339" t="s">
        <v>409</v>
      </c>
      <c r="D18" s="453" t="s">
        <v>410</v>
      </c>
    </row>
    <row r="19" spans="1:6" s="331" customFormat="1">
      <c r="A19" s="340">
        <v>4</v>
      </c>
      <c r="B19" s="333" t="s">
        <v>24</v>
      </c>
      <c r="C19" s="335">
        <v>8.9603615494246114E-2</v>
      </c>
      <c r="D19" s="451">
        <v>137248205.33153656</v>
      </c>
    </row>
    <row r="20" spans="1:6" s="331" customFormat="1">
      <c r="A20" s="340">
        <v>5</v>
      </c>
      <c r="B20" s="333" t="s">
        <v>90</v>
      </c>
      <c r="C20" s="335">
        <v>0.10916829880110318</v>
      </c>
      <c r="D20" s="451">
        <v>167215943.31771678</v>
      </c>
    </row>
    <row r="21" spans="1:6" s="331" customFormat="1" ht="13.5" thickBot="1">
      <c r="A21" s="341" t="s">
        <v>427</v>
      </c>
      <c r="B21" s="342" t="s">
        <v>89</v>
      </c>
      <c r="C21" s="343">
        <v>0.17697202676611368</v>
      </c>
      <c r="D21" s="454">
        <v>271072689.796691</v>
      </c>
    </row>
    <row r="22" spans="1:6">
      <c r="F22" s="73"/>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G29" sqref="G29"/>
    </sheetView>
  </sheetViews>
  <sheetFormatPr defaultRowHeight="15"/>
  <cols>
    <col min="1" max="1" width="10.7109375" style="63" customWidth="1"/>
    <col min="2" max="2" width="91.85546875" style="63" customWidth="1"/>
    <col min="3" max="3" width="53.140625" style="63" customWidth="1"/>
    <col min="4" max="4" width="32.28515625" style="63" customWidth="1"/>
    <col min="5" max="5" width="9.42578125" style="91" customWidth="1"/>
    <col min="6" max="16384" width="9.140625" style="91"/>
  </cols>
  <sheetData>
    <row r="1" spans="1:6">
      <c r="A1" s="82" t="s">
        <v>191</v>
      </c>
      <c r="B1" s="83" t="str">
        <f>Info!C2</f>
        <v>სს ”ლიბერთი ბანკი”</v>
      </c>
      <c r="E1" s="63"/>
      <c r="F1" s="63"/>
    </row>
    <row r="2" spans="1:6" s="236" customFormat="1" ht="15.75" customHeight="1">
      <c r="A2" s="236" t="s">
        <v>192</v>
      </c>
      <c r="B2" s="237">
        <f>'1. key ratios'!B2</f>
        <v>43465</v>
      </c>
    </row>
    <row r="3" spans="1:6" s="236" customFormat="1" ht="15.75" customHeight="1">
      <c r="A3" s="238"/>
    </row>
    <row r="4" spans="1:6" s="236" customFormat="1" ht="15.75" customHeight="1" thickBot="1">
      <c r="A4" s="236" t="s">
        <v>341</v>
      </c>
      <c r="B4" s="239" t="s">
        <v>273</v>
      </c>
      <c r="D4" s="240" t="s">
        <v>95</v>
      </c>
    </row>
    <row r="5" spans="1:6" ht="38.25">
      <c r="A5" s="241" t="s">
        <v>27</v>
      </c>
      <c r="B5" s="242" t="s">
        <v>234</v>
      </c>
      <c r="C5" s="235" t="s">
        <v>240</v>
      </c>
      <c r="D5" s="243" t="s">
        <v>274</v>
      </c>
    </row>
    <row r="6" spans="1:6">
      <c r="A6" s="244">
        <v>1</v>
      </c>
      <c r="B6" s="245" t="s">
        <v>156</v>
      </c>
      <c r="C6" s="455">
        <v>212685636</v>
      </c>
      <c r="D6" s="246"/>
      <c r="E6" s="247"/>
    </row>
    <row r="7" spans="1:6">
      <c r="A7" s="244">
        <v>2</v>
      </c>
      <c r="B7" s="248" t="s">
        <v>157</v>
      </c>
      <c r="C7" s="456">
        <v>162539717</v>
      </c>
      <c r="D7" s="249"/>
      <c r="E7" s="247"/>
    </row>
    <row r="8" spans="1:6">
      <c r="A8" s="244">
        <v>3</v>
      </c>
      <c r="B8" s="248" t="s">
        <v>158</v>
      </c>
      <c r="C8" s="456">
        <v>102386837</v>
      </c>
      <c r="D8" s="249"/>
      <c r="E8" s="247"/>
    </row>
    <row r="9" spans="1:6">
      <c r="A9" s="244">
        <v>4</v>
      </c>
      <c r="B9" s="248" t="s">
        <v>187</v>
      </c>
      <c r="C9" s="456">
        <v>0</v>
      </c>
      <c r="D9" s="249"/>
      <c r="E9" s="247"/>
    </row>
    <row r="10" spans="1:6">
      <c r="A10" s="244">
        <v>5</v>
      </c>
      <c r="B10" s="248" t="s">
        <v>159</v>
      </c>
      <c r="C10" s="456">
        <v>192727243</v>
      </c>
      <c r="D10" s="249"/>
      <c r="E10" s="247"/>
    </row>
    <row r="11" spans="1:6">
      <c r="A11" s="244">
        <v>6.1</v>
      </c>
      <c r="B11" s="248" t="s">
        <v>160</v>
      </c>
      <c r="C11" s="457">
        <v>1041614343.0000014</v>
      </c>
      <c r="D11" s="250"/>
      <c r="E11" s="251"/>
    </row>
    <row r="12" spans="1:6">
      <c r="A12" s="244">
        <v>6.2</v>
      </c>
      <c r="B12" s="252" t="s">
        <v>161</v>
      </c>
      <c r="C12" s="457">
        <v>-99568321.161692664</v>
      </c>
      <c r="D12" s="250"/>
      <c r="E12" s="251"/>
    </row>
    <row r="13" spans="1:6" ht="15.75">
      <c r="A13" s="244" t="s">
        <v>376</v>
      </c>
      <c r="B13" s="253" t="s">
        <v>377</v>
      </c>
      <c r="C13" s="457">
        <v>14279111.842087505</v>
      </c>
      <c r="D13" s="492" t="s">
        <v>512</v>
      </c>
      <c r="E13" s="251"/>
    </row>
    <row r="14" spans="1:6">
      <c r="A14" s="244">
        <v>6</v>
      </c>
      <c r="B14" s="248" t="s">
        <v>162</v>
      </c>
      <c r="C14" s="458">
        <f>C11+C12</f>
        <v>942046021.83830881</v>
      </c>
      <c r="D14" s="250"/>
      <c r="E14" s="247"/>
    </row>
    <row r="15" spans="1:6">
      <c r="A15" s="244">
        <v>7</v>
      </c>
      <c r="B15" s="248" t="s">
        <v>163</v>
      </c>
      <c r="C15" s="456">
        <v>15458030</v>
      </c>
      <c r="D15" s="249"/>
      <c r="E15" s="247"/>
    </row>
    <row r="16" spans="1:6">
      <c r="A16" s="244">
        <v>8</v>
      </c>
      <c r="B16" s="248" t="s">
        <v>164</v>
      </c>
      <c r="C16" s="456">
        <v>63136</v>
      </c>
      <c r="D16" s="249"/>
      <c r="E16" s="247"/>
    </row>
    <row r="17" spans="1:5">
      <c r="A17" s="244">
        <v>9</v>
      </c>
      <c r="B17" s="248" t="s">
        <v>165</v>
      </c>
      <c r="C17" s="456">
        <v>260644</v>
      </c>
      <c r="D17" s="249"/>
      <c r="E17" s="247"/>
    </row>
    <row r="18" spans="1:5" ht="15.75">
      <c r="A18" s="244">
        <v>9.1</v>
      </c>
      <c r="B18" s="253" t="s">
        <v>249</v>
      </c>
      <c r="C18" s="457">
        <v>260644</v>
      </c>
      <c r="D18" s="492" t="s">
        <v>513</v>
      </c>
      <c r="E18" s="247"/>
    </row>
    <row r="19" spans="1:5">
      <c r="A19" s="244">
        <v>9.1999999999999993</v>
      </c>
      <c r="B19" s="253" t="s">
        <v>239</v>
      </c>
      <c r="C19" s="457">
        <v>0</v>
      </c>
      <c r="D19" s="249"/>
      <c r="E19" s="247"/>
    </row>
    <row r="20" spans="1:5">
      <c r="A20" s="244">
        <v>9.3000000000000007</v>
      </c>
      <c r="B20" s="253" t="s">
        <v>238</v>
      </c>
      <c r="C20" s="457">
        <v>0</v>
      </c>
      <c r="D20" s="249"/>
      <c r="E20" s="247"/>
    </row>
    <row r="21" spans="1:5">
      <c r="A21" s="244">
        <v>10</v>
      </c>
      <c r="B21" s="248" t="s">
        <v>166</v>
      </c>
      <c r="C21" s="456">
        <v>163515721</v>
      </c>
      <c r="D21" s="249"/>
      <c r="E21" s="247"/>
    </row>
    <row r="22" spans="1:5" ht="15.75">
      <c r="A22" s="244">
        <v>10.1</v>
      </c>
      <c r="B22" s="253" t="s">
        <v>237</v>
      </c>
      <c r="C22" s="456">
        <v>31205928</v>
      </c>
      <c r="D22" s="492" t="s">
        <v>349</v>
      </c>
      <c r="E22" s="247"/>
    </row>
    <row r="23" spans="1:5">
      <c r="A23" s="244">
        <v>11</v>
      </c>
      <c r="B23" s="254" t="s">
        <v>167</v>
      </c>
      <c r="C23" s="459">
        <v>55835328</v>
      </c>
      <c r="D23" s="255"/>
      <c r="E23" s="247"/>
    </row>
    <row r="24" spans="1:5">
      <c r="A24" s="244">
        <v>12</v>
      </c>
      <c r="B24" s="256" t="s">
        <v>168</v>
      </c>
      <c r="C24" s="460">
        <f>SUM(C6:C10,C14:C17,C21,C23)</f>
        <v>1847518313.8383088</v>
      </c>
      <c r="D24" s="257"/>
      <c r="E24" s="258"/>
    </row>
    <row r="25" spans="1:5">
      <c r="A25" s="244">
        <v>13</v>
      </c>
      <c r="B25" s="248" t="s">
        <v>169</v>
      </c>
      <c r="C25" s="461">
        <v>7856370</v>
      </c>
      <c r="D25" s="259"/>
      <c r="E25" s="247"/>
    </row>
    <row r="26" spans="1:5">
      <c r="A26" s="244">
        <v>14</v>
      </c>
      <c r="B26" s="248" t="s">
        <v>170</v>
      </c>
      <c r="C26" s="456">
        <v>598098931</v>
      </c>
      <c r="D26" s="249"/>
      <c r="E26" s="247"/>
    </row>
    <row r="27" spans="1:5">
      <c r="A27" s="244">
        <v>15</v>
      </c>
      <c r="B27" s="248" t="s">
        <v>171</v>
      </c>
      <c r="C27" s="456">
        <v>244896235</v>
      </c>
      <c r="D27" s="249"/>
      <c r="E27" s="247"/>
    </row>
    <row r="28" spans="1:5">
      <c r="A28" s="244">
        <v>16</v>
      </c>
      <c r="B28" s="248" t="s">
        <v>172</v>
      </c>
      <c r="C28" s="456">
        <v>635845922</v>
      </c>
      <c r="D28" s="249"/>
      <c r="E28" s="247"/>
    </row>
    <row r="29" spans="1:5">
      <c r="A29" s="244">
        <v>17</v>
      </c>
      <c r="B29" s="248" t="s">
        <v>173</v>
      </c>
      <c r="C29" s="456">
        <v>0</v>
      </c>
      <c r="D29" s="249"/>
      <c r="E29" s="247"/>
    </row>
    <row r="30" spans="1:5">
      <c r="A30" s="244">
        <v>18</v>
      </c>
      <c r="B30" s="248" t="s">
        <v>174</v>
      </c>
      <c r="C30" s="456">
        <v>0</v>
      </c>
      <c r="D30" s="249"/>
      <c r="E30" s="247"/>
    </row>
    <row r="31" spans="1:5">
      <c r="A31" s="244">
        <v>19</v>
      </c>
      <c r="B31" s="248" t="s">
        <v>175</v>
      </c>
      <c r="C31" s="456">
        <v>5672962</v>
      </c>
      <c r="D31" s="249"/>
      <c r="E31" s="247"/>
    </row>
    <row r="32" spans="1:5">
      <c r="A32" s="244">
        <v>20</v>
      </c>
      <c r="B32" s="248" t="s">
        <v>97</v>
      </c>
      <c r="C32" s="456">
        <v>29629166</v>
      </c>
      <c r="D32" s="249"/>
      <c r="E32" s="247"/>
    </row>
    <row r="33" spans="1:5">
      <c r="A33" s="244">
        <v>20.100000000000001</v>
      </c>
      <c r="B33" s="260" t="s">
        <v>375</v>
      </c>
      <c r="C33" s="459">
        <v>-41950</v>
      </c>
      <c r="D33" s="255"/>
      <c r="E33" s="247"/>
    </row>
    <row r="34" spans="1:5">
      <c r="A34" s="244">
        <v>21</v>
      </c>
      <c r="B34" s="254" t="s">
        <v>176</v>
      </c>
      <c r="C34" s="459">
        <v>48008568</v>
      </c>
      <c r="D34" s="255"/>
      <c r="E34" s="247"/>
    </row>
    <row r="35" spans="1:5" ht="15.75">
      <c r="A35" s="244">
        <v>21.1</v>
      </c>
      <c r="B35" s="260" t="s">
        <v>236</v>
      </c>
      <c r="C35" s="462">
        <v>41714596.871999994</v>
      </c>
      <c r="D35" s="492" t="s">
        <v>515</v>
      </c>
      <c r="E35" s="247"/>
    </row>
    <row r="36" spans="1:5">
      <c r="A36" s="244">
        <v>22</v>
      </c>
      <c r="B36" s="256" t="s">
        <v>177</v>
      </c>
      <c r="C36" s="460">
        <f>SUM(C25:C32)+C34</f>
        <v>1570008154</v>
      </c>
      <c r="D36" s="257"/>
      <c r="E36" s="258"/>
    </row>
    <row r="37" spans="1:5" ht="15.75">
      <c r="A37" s="244">
        <v>23</v>
      </c>
      <c r="B37" s="254" t="s">
        <v>178</v>
      </c>
      <c r="C37" s="456">
        <v>54628743</v>
      </c>
      <c r="D37" s="491" t="s">
        <v>506</v>
      </c>
      <c r="E37" s="247"/>
    </row>
    <row r="38" spans="1:5" ht="15.75">
      <c r="A38" s="244">
        <v>24</v>
      </c>
      <c r="B38" s="254" t="s">
        <v>179</v>
      </c>
      <c r="C38" s="456">
        <v>61391</v>
      </c>
      <c r="D38" s="491" t="s">
        <v>507</v>
      </c>
      <c r="E38" s="247"/>
    </row>
    <row r="39" spans="1:5" ht="15.75">
      <c r="A39" s="244">
        <v>25</v>
      </c>
      <c r="B39" s="254" t="s">
        <v>235</v>
      </c>
      <c r="C39" s="456">
        <v>-10154020</v>
      </c>
      <c r="D39" s="491" t="s">
        <v>516</v>
      </c>
      <c r="E39" s="247"/>
    </row>
    <row r="40" spans="1:5" ht="15.75">
      <c r="A40" s="244">
        <v>26</v>
      </c>
      <c r="B40" s="254" t="s">
        <v>181</v>
      </c>
      <c r="C40" s="456">
        <v>39651986</v>
      </c>
      <c r="D40" s="491" t="s">
        <v>508</v>
      </c>
      <c r="E40" s="247"/>
    </row>
    <row r="41" spans="1:5" ht="15.75">
      <c r="A41" s="244">
        <v>27</v>
      </c>
      <c r="B41" s="254" t="s">
        <v>182</v>
      </c>
      <c r="C41" s="456">
        <v>1694028</v>
      </c>
      <c r="D41" s="491" t="s">
        <v>509</v>
      </c>
      <c r="E41" s="247"/>
    </row>
    <row r="42" spans="1:5" ht="15.75">
      <c r="A42" s="244">
        <v>28</v>
      </c>
      <c r="B42" s="254" t="s">
        <v>183</v>
      </c>
      <c r="C42" s="456">
        <v>163127939</v>
      </c>
      <c r="D42" s="491" t="s">
        <v>510</v>
      </c>
      <c r="E42" s="247"/>
    </row>
    <row r="43" spans="1:5" ht="15.75">
      <c r="A43" s="244">
        <v>29</v>
      </c>
      <c r="B43" s="254" t="s">
        <v>36</v>
      </c>
      <c r="C43" s="456">
        <v>28500093</v>
      </c>
      <c r="D43" s="491" t="s">
        <v>511</v>
      </c>
      <c r="E43" s="247"/>
    </row>
    <row r="44" spans="1:5" ht="15.75" thickBot="1">
      <c r="A44" s="261">
        <v>30</v>
      </c>
      <c r="B44" s="262" t="s">
        <v>184</v>
      </c>
      <c r="C44" s="463">
        <f>SUM(C37:C43)</f>
        <v>277510160</v>
      </c>
      <c r="D44" s="263"/>
      <c r="E44" s="258"/>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zoomScaleSheetLayoutView="80" workbookViewId="0">
      <pane xSplit="2" ySplit="7" topLeftCell="C8"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75"/>
  <cols>
    <col min="1" max="1" width="10.5703125" style="63" bestFit="1" customWidth="1"/>
    <col min="2" max="2" width="95" style="63" customWidth="1"/>
    <col min="3" max="3" width="14.5703125" style="63" bestFit="1" customWidth="1"/>
    <col min="4" max="4" width="13.42578125" style="63" bestFit="1" customWidth="1"/>
    <col min="5" max="5" width="14.5703125" style="63" bestFit="1" customWidth="1"/>
    <col min="6" max="6" width="13.42578125" style="63" bestFit="1" customWidth="1"/>
    <col min="7" max="7" width="13.5703125" style="63" bestFit="1" customWidth="1"/>
    <col min="8" max="8" width="13.42578125" style="63" bestFit="1" customWidth="1"/>
    <col min="9" max="9" width="12.42578125" style="63" bestFit="1" customWidth="1"/>
    <col min="10" max="10" width="13.42578125" style="63" bestFit="1" customWidth="1"/>
    <col min="11" max="11" width="14.5703125" style="63" bestFit="1" customWidth="1"/>
    <col min="12" max="12" width="13.5703125" style="63" bestFit="1" customWidth="1"/>
    <col min="13" max="13" width="14.5703125" style="63" bestFit="1" customWidth="1"/>
    <col min="14" max="14" width="13.42578125" style="63" bestFit="1" customWidth="1"/>
    <col min="15" max="15" width="13.5703125" style="63" bestFit="1" customWidth="1"/>
    <col min="16" max="16" width="13.42578125" style="63" bestFit="1" customWidth="1"/>
    <col min="17" max="17" width="12.42578125" style="63" bestFit="1" customWidth="1"/>
    <col min="18" max="18" width="13.42578125" style="63" bestFit="1" customWidth="1"/>
    <col min="19" max="19" width="30.42578125" style="63" customWidth="1"/>
    <col min="20" max="16384" width="9.140625" style="145"/>
  </cols>
  <sheetData>
    <row r="1" spans="1:19">
      <c r="A1" s="63" t="s">
        <v>191</v>
      </c>
      <c r="B1" s="63" t="str">
        <f>Info!C2</f>
        <v>სს ”ლიბერთი ბანკი”</v>
      </c>
    </row>
    <row r="2" spans="1:19">
      <c r="A2" s="63" t="s">
        <v>192</v>
      </c>
      <c r="B2" s="64">
        <f>'1. key ratios'!B2</f>
        <v>43465</v>
      </c>
    </row>
    <row r="4" spans="1:19" ht="26.25" thickBot="1">
      <c r="A4" s="301" t="s">
        <v>342</v>
      </c>
      <c r="B4" s="344" t="s">
        <v>365</v>
      </c>
    </row>
    <row r="5" spans="1:19">
      <c r="A5" s="345"/>
      <c r="B5" s="346"/>
      <c r="C5" s="347" t="s">
        <v>0</v>
      </c>
      <c r="D5" s="347" t="s">
        <v>1</v>
      </c>
      <c r="E5" s="347" t="s">
        <v>2</v>
      </c>
      <c r="F5" s="347" t="s">
        <v>3</v>
      </c>
      <c r="G5" s="347" t="s">
        <v>4</v>
      </c>
      <c r="H5" s="347" t="s">
        <v>5</v>
      </c>
      <c r="I5" s="347" t="s">
        <v>241</v>
      </c>
      <c r="J5" s="347" t="s">
        <v>242</v>
      </c>
      <c r="K5" s="347" t="s">
        <v>243</v>
      </c>
      <c r="L5" s="347" t="s">
        <v>244</v>
      </c>
      <c r="M5" s="347" t="s">
        <v>245</v>
      </c>
      <c r="N5" s="347" t="s">
        <v>246</v>
      </c>
      <c r="O5" s="347" t="s">
        <v>352</v>
      </c>
      <c r="P5" s="347" t="s">
        <v>353</v>
      </c>
      <c r="Q5" s="347" t="s">
        <v>354</v>
      </c>
      <c r="R5" s="348" t="s">
        <v>355</v>
      </c>
      <c r="S5" s="349" t="s">
        <v>356</v>
      </c>
    </row>
    <row r="6" spans="1:19" ht="45" customHeight="1">
      <c r="A6" s="350"/>
      <c r="B6" s="526" t="s">
        <v>357</v>
      </c>
      <c r="C6" s="524">
        <v>0</v>
      </c>
      <c r="D6" s="525"/>
      <c r="E6" s="524">
        <v>0.2</v>
      </c>
      <c r="F6" s="525"/>
      <c r="G6" s="524">
        <v>0.35</v>
      </c>
      <c r="H6" s="525"/>
      <c r="I6" s="524">
        <v>0.5</v>
      </c>
      <c r="J6" s="525"/>
      <c r="K6" s="524">
        <v>0.75</v>
      </c>
      <c r="L6" s="525"/>
      <c r="M6" s="524">
        <v>1</v>
      </c>
      <c r="N6" s="525"/>
      <c r="O6" s="524">
        <v>1.5</v>
      </c>
      <c r="P6" s="525"/>
      <c r="Q6" s="524">
        <v>2.5</v>
      </c>
      <c r="R6" s="525"/>
      <c r="S6" s="522" t="s">
        <v>254</v>
      </c>
    </row>
    <row r="7" spans="1:19" ht="43.5" customHeight="1">
      <c r="A7" s="350"/>
      <c r="B7" s="527"/>
      <c r="C7" s="351" t="s">
        <v>350</v>
      </c>
      <c r="D7" s="351" t="s">
        <v>351</v>
      </c>
      <c r="E7" s="351" t="s">
        <v>350</v>
      </c>
      <c r="F7" s="351" t="s">
        <v>351</v>
      </c>
      <c r="G7" s="351" t="s">
        <v>350</v>
      </c>
      <c r="H7" s="351" t="s">
        <v>351</v>
      </c>
      <c r="I7" s="351" t="s">
        <v>350</v>
      </c>
      <c r="J7" s="351" t="s">
        <v>351</v>
      </c>
      <c r="K7" s="351" t="s">
        <v>350</v>
      </c>
      <c r="L7" s="351" t="s">
        <v>351</v>
      </c>
      <c r="M7" s="351" t="s">
        <v>350</v>
      </c>
      <c r="N7" s="351" t="s">
        <v>351</v>
      </c>
      <c r="O7" s="351" t="s">
        <v>350</v>
      </c>
      <c r="P7" s="351" t="s">
        <v>351</v>
      </c>
      <c r="Q7" s="351" t="s">
        <v>350</v>
      </c>
      <c r="R7" s="351" t="s">
        <v>351</v>
      </c>
      <c r="S7" s="523"/>
    </row>
    <row r="8" spans="1:19" s="355" customFormat="1">
      <c r="A8" s="352">
        <v>1</v>
      </c>
      <c r="B8" s="353" t="s">
        <v>219</v>
      </c>
      <c r="C8" s="464">
        <v>281181282.32999998</v>
      </c>
      <c r="D8" s="464">
        <v>0</v>
      </c>
      <c r="E8" s="464">
        <v>0</v>
      </c>
      <c r="F8" s="465">
        <v>0</v>
      </c>
      <c r="G8" s="464">
        <v>0</v>
      </c>
      <c r="H8" s="464">
        <v>0</v>
      </c>
      <c r="I8" s="464">
        <v>0</v>
      </c>
      <c r="J8" s="464">
        <v>0</v>
      </c>
      <c r="K8" s="464">
        <v>0</v>
      </c>
      <c r="L8" s="464">
        <v>0</v>
      </c>
      <c r="M8" s="464">
        <v>86005270.697487995</v>
      </c>
      <c r="N8" s="464">
        <v>0</v>
      </c>
      <c r="O8" s="464">
        <v>0</v>
      </c>
      <c r="P8" s="464">
        <v>0</v>
      </c>
      <c r="Q8" s="464">
        <v>0</v>
      </c>
      <c r="R8" s="465">
        <v>0</v>
      </c>
      <c r="S8" s="354">
        <f>$C$6*SUM(C8:D8)+$E$6*SUM(E8:F8)+$G$6*SUM(G8:H8)+$I$6*SUM(I8:J8)+$K$6*SUM(K8:L8)+$M$6*SUM(M8:N8)+$O$6*SUM(O8:P8)+$Q$6*SUM(Q8:R8)</f>
        <v>86005270.697487995</v>
      </c>
    </row>
    <row r="9" spans="1:19" s="355" customFormat="1">
      <c r="A9" s="352">
        <v>2</v>
      </c>
      <c r="B9" s="353" t="s">
        <v>220</v>
      </c>
      <c r="C9" s="464">
        <v>0</v>
      </c>
      <c r="D9" s="464">
        <v>0</v>
      </c>
      <c r="E9" s="464">
        <v>0</v>
      </c>
      <c r="F9" s="464">
        <v>0</v>
      </c>
      <c r="G9" s="464">
        <v>0</v>
      </c>
      <c r="H9" s="464">
        <v>0</v>
      </c>
      <c r="I9" s="464">
        <v>0</v>
      </c>
      <c r="J9" s="464">
        <v>0</v>
      </c>
      <c r="K9" s="464">
        <v>0</v>
      </c>
      <c r="L9" s="464">
        <v>0</v>
      </c>
      <c r="M9" s="464">
        <v>0</v>
      </c>
      <c r="N9" s="464">
        <v>0</v>
      </c>
      <c r="O9" s="464">
        <v>0</v>
      </c>
      <c r="P9" s="464">
        <v>0</v>
      </c>
      <c r="Q9" s="464">
        <v>0</v>
      </c>
      <c r="R9" s="465">
        <v>0</v>
      </c>
      <c r="S9" s="354">
        <f t="shared" ref="S9:S21" si="0">$C$6*SUM(C9:D9)+$E$6*SUM(E9:F9)+$G$6*SUM(G9:H9)+$I$6*SUM(I9:J9)+$K$6*SUM(K9:L9)+$M$6*SUM(M9:N9)+$O$6*SUM(O9:P9)+$Q$6*SUM(Q9:R9)</f>
        <v>0</v>
      </c>
    </row>
    <row r="10" spans="1:19" s="355" customFormat="1">
      <c r="A10" s="352">
        <v>3</v>
      </c>
      <c r="B10" s="353" t="s">
        <v>221</v>
      </c>
      <c r="C10" s="464">
        <v>0</v>
      </c>
      <c r="D10" s="464">
        <v>0</v>
      </c>
      <c r="E10" s="464">
        <v>0</v>
      </c>
      <c r="F10" s="464">
        <v>0</v>
      </c>
      <c r="G10" s="464">
        <v>0</v>
      </c>
      <c r="H10" s="464">
        <v>0</v>
      </c>
      <c r="I10" s="464">
        <v>0</v>
      </c>
      <c r="J10" s="464">
        <v>0</v>
      </c>
      <c r="K10" s="464">
        <v>0</v>
      </c>
      <c r="L10" s="464">
        <v>0</v>
      </c>
      <c r="M10" s="464">
        <v>0</v>
      </c>
      <c r="N10" s="464">
        <v>0</v>
      </c>
      <c r="O10" s="464">
        <v>0</v>
      </c>
      <c r="P10" s="464">
        <v>0</v>
      </c>
      <c r="Q10" s="464">
        <v>0</v>
      </c>
      <c r="R10" s="465">
        <v>0</v>
      </c>
      <c r="S10" s="354">
        <f t="shared" si="0"/>
        <v>0</v>
      </c>
    </row>
    <row r="11" spans="1:19" s="355" customFormat="1">
      <c r="A11" s="352">
        <v>4</v>
      </c>
      <c r="B11" s="353" t="s">
        <v>222</v>
      </c>
      <c r="C11" s="464">
        <v>0</v>
      </c>
      <c r="D11" s="464">
        <v>0</v>
      </c>
      <c r="E11" s="464">
        <v>0</v>
      </c>
      <c r="F11" s="464">
        <v>0</v>
      </c>
      <c r="G11" s="464">
        <v>0</v>
      </c>
      <c r="H11" s="464">
        <v>0</v>
      </c>
      <c r="I11" s="464">
        <v>0</v>
      </c>
      <c r="J11" s="464">
        <v>0</v>
      </c>
      <c r="K11" s="464">
        <v>0</v>
      </c>
      <c r="L11" s="464">
        <v>0</v>
      </c>
      <c r="M11" s="464">
        <v>0</v>
      </c>
      <c r="N11" s="464">
        <v>0</v>
      </c>
      <c r="O11" s="464">
        <v>0</v>
      </c>
      <c r="P11" s="464">
        <v>0</v>
      </c>
      <c r="Q11" s="464">
        <v>0</v>
      </c>
      <c r="R11" s="465">
        <v>0</v>
      </c>
      <c r="S11" s="354">
        <f t="shared" si="0"/>
        <v>0</v>
      </c>
    </row>
    <row r="12" spans="1:19" s="355" customFormat="1">
      <c r="A12" s="352">
        <v>5</v>
      </c>
      <c r="B12" s="353" t="s">
        <v>223</v>
      </c>
      <c r="C12" s="464">
        <v>0</v>
      </c>
      <c r="D12" s="464">
        <v>0</v>
      </c>
      <c r="E12" s="464">
        <v>0</v>
      </c>
      <c r="F12" s="464">
        <v>0</v>
      </c>
      <c r="G12" s="464">
        <v>0</v>
      </c>
      <c r="H12" s="464">
        <v>0</v>
      </c>
      <c r="I12" s="464">
        <v>0</v>
      </c>
      <c r="J12" s="464">
        <v>0</v>
      </c>
      <c r="K12" s="464">
        <v>0</v>
      </c>
      <c r="L12" s="464">
        <v>0</v>
      </c>
      <c r="M12" s="464">
        <v>0</v>
      </c>
      <c r="N12" s="464">
        <v>0</v>
      </c>
      <c r="O12" s="464">
        <v>0</v>
      </c>
      <c r="P12" s="464">
        <v>0</v>
      </c>
      <c r="Q12" s="464">
        <v>0</v>
      </c>
      <c r="R12" s="465">
        <v>0</v>
      </c>
      <c r="S12" s="354">
        <f t="shared" si="0"/>
        <v>0</v>
      </c>
    </row>
    <row r="13" spans="1:19" s="355" customFormat="1">
      <c r="A13" s="352">
        <v>6</v>
      </c>
      <c r="B13" s="353" t="s">
        <v>224</v>
      </c>
      <c r="C13" s="464">
        <v>0</v>
      </c>
      <c r="D13" s="464">
        <v>0</v>
      </c>
      <c r="E13" s="464">
        <v>101201750.35000001</v>
      </c>
      <c r="F13" s="464">
        <v>0</v>
      </c>
      <c r="G13" s="464">
        <v>0</v>
      </c>
      <c r="H13" s="464">
        <v>0</v>
      </c>
      <c r="I13" s="464">
        <v>374942.92</v>
      </c>
      <c r="J13" s="464">
        <v>0</v>
      </c>
      <c r="K13" s="464">
        <v>0</v>
      </c>
      <c r="L13" s="464">
        <v>0</v>
      </c>
      <c r="M13" s="464">
        <v>5904594.4900000002</v>
      </c>
      <c r="N13" s="464">
        <v>0</v>
      </c>
      <c r="O13" s="464">
        <v>0</v>
      </c>
      <c r="P13" s="464">
        <v>0</v>
      </c>
      <c r="Q13" s="464">
        <v>0</v>
      </c>
      <c r="R13" s="465">
        <v>0</v>
      </c>
      <c r="S13" s="354">
        <f t="shared" si="0"/>
        <v>26332416.020000003</v>
      </c>
    </row>
    <row r="14" spans="1:19" s="355" customFormat="1">
      <c r="A14" s="352">
        <v>7</v>
      </c>
      <c r="B14" s="353" t="s">
        <v>74</v>
      </c>
      <c r="C14" s="464">
        <v>0</v>
      </c>
      <c r="D14" s="464">
        <v>0</v>
      </c>
      <c r="E14" s="464">
        <v>0</v>
      </c>
      <c r="F14" s="464">
        <v>0</v>
      </c>
      <c r="G14" s="464">
        <v>0</v>
      </c>
      <c r="H14" s="464">
        <v>0</v>
      </c>
      <c r="I14" s="464">
        <v>2425045.8248819998</v>
      </c>
      <c r="J14" s="464">
        <v>0</v>
      </c>
      <c r="K14" s="464">
        <v>0</v>
      </c>
      <c r="L14" s="464">
        <v>0</v>
      </c>
      <c r="M14" s="464">
        <v>284166819.79838753</v>
      </c>
      <c r="N14" s="464">
        <v>4505699.6621360006</v>
      </c>
      <c r="O14" s="464">
        <v>0</v>
      </c>
      <c r="P14" s="464">
        <v>0</v>
      </c>
      <c r="Q14" s="464">
        <v>0</v>
      </c>
      <c r="R14" s="465">
        <v>0</v>
      </c>
      <c r="S14" s="354">
        <f t="shared" si="0"/>
        <v>289885042.37296456</v>
      </c>
    </row>
    <row r="15" spans="1:19" s="355" customFormat="1">
      <c r="A15" s="352">
        <v>8</v>
      </c>
      <c r="B15" s="353" t="s">
        <v>75</v>
      </c>
      <c r="C15" s="464">
        <v>0</v>
      </c>
      <c r="D15" s="464">
        <v>0</v>
      </c>
      <c r="E15" s="464">
        <v>0</v>
      </c>
      <c r="F15" s="464">
        <v>0</v>
      </c>
      <c r="G15" s="464">
        <v>0</v>
      </c>
      <c r="H15" s="464">
        <v>0</v>
      </c>
      <c r="I15" s="464">
        <v>0</v>
      </c>
      <c r="J15" s="464">
        <v>0</v>
      </c>
      <c r="K15" s="464">
        <v>575789264.79818237</v>
      </c>
      <c r="L15" s="464">
        <v>12971410.529999893</v>
      </c>
      <c r="M15" s="464">
        <v>0</v>
      </c>
      <c r="N15" s="464">
        <v>0</v>
      </c>
      <c r="O15" s="464">
        <v>0</v>
      </c>
      <c r="P15" s="464">
        <v>0</v>
      </c>
      <c r="Q15" s="464">
        <v>0</v>
      </c>
      <c r="R15" s="465">
        <v>0</v>
      </c>
      <c r="S15" s="354">
        <f t="shared" si="0"/>
        <v>441570506.49613667</v>
      </c>
    </row>
    <row r="16" spans="1:19" s="355" customFormat="1">
      <c r="A16" s="352">
        <v>9</v>
      </c>
      <c r="B16" s="353" t="s">
        <v>76</v>
      </c>
      <c r="C16" s="464">
        <v>0</v>
      </c>
      <c r="D16" s="464">
        <v>0</v>
      </c>
      <c r="E16" s="464">
        <v>0</v>
      </c>
      <c r="F16" s="464">
        <v>0</v>
      </c>
      <c r="G16" s="464">
        <v>35216565.888843894</v>
      </c>
      <c r="H16" s="464">
        <v>0</v>
      </c>
      <c r="I16" s="464">
        <v>0</v>
      </c>
      <c r="J16" s="464">
        <v>0</v>
      </c>
      <c r="K16" s="464">
        <v>0</v>
      </c>
      <c r="L16" s="464">
        <v>0</v>
      </c>
      <c r="M16" s="464">
        <v>0</v>
      </c>
      <c r="N16" s="464">
        <v>0</v>
      </c>
      <c r="O16" s="464">
        <v>0</v>
      </c>
      <c r="P16" s="464">
        <v>0</v>
      </c>
      <c r="Q16" s="464">
        <v>0</v>
      </c>
      <c r="R16" s="465">
        <v>0</v>
      </c>
      <c r="S16" s="354">
        <f t="shared" si="0"/>
        <v>12325798.061095363</v>
      </c>
    </row>
    <row r="17" spans="1:19" s="355" customFormat="1">
      <c r="A17" s="352">
        <v>10</v>
      </c>
      <c r="B17" s="353" t="s">
        <v>70</v>
      </c>
      <c r="C17" s="464">
        <v>0</v>
      </c>
      <c r="D17" s="464">
        <v>0</v>
      </c>
      <c r="E17" s="464">
        <v>0</v>
      </c>
      <c r="F17" s="464">
        <v>0</v>
      </c>
      <c r="G17" s="464">
        <v>0</v>
      </c>
      <c r="H17" s="464">
        <v>0</v>
      </c>
      <c r="I17" s="464">
        <v>138266.19500000001</v>
      </c>
      <c r="J17" s="464">
        <v>0</v>
      </c>
      <c r="K17" s="464">
        <v>0</v>
      </c>
      <c r="L17" s="464">
        <v>0</v>
      </c>
      <c r="M17" s="464">
        <v>3390139.8172789989</v>
      </c>
      <c r="N17" s="464">
        <v>0</v>
      </c>
      <c r="O17" s="464">
        <v>235350.20400000003</v>
      </c>
      <c r="P17" s="464">
        <v>0</v>
      </c>
      <c r="Q17" s="464">
        <v>0</v>
      </c>
      <c r="R17" s="465">
        <v>0</v>
      </c>
      <c r="S17" s="354">
        <f t="shared" si="0"/>
        <v>3812298.2207789989</v>
      </c>
    </row>
    <row r="18" spans="1:19" s="355" customFormat="1">
      <c r="A18" s="352">
        <v>11</v>
      </c>
      <c r="B18" s="353" t="s">
        <v>71</v>
      </c>
      <c r="C18" s="464">
        <v>0</v>
      </c>
      <c r="D18" s="464">
        <v>0</v>
      </c>
      <c r="E18" s="464">
        <v>0</v>
      </c>
      <c r="F18" s="464">
        <v>0</v>
      </c>
      <c r="G18" s="464">
        <v>0</v>
      </c>
      <c r="H18" s="464">
        <v>0</v>
      </c>
      <c r="I18" s="464">
        <v>0</v>
      </c>
      <c r="J18" s="464">
        <v>0</v>
      </c>
      <c r="K18" s="464">
        <v>0</v>
      </c>
      <c r="L18" s="464">
        <v>0</v>
      </c>
      <c r="M18" s="464">
        <v>15920748.263162119</v>
      </c>
      <c r="N18" s="464">
        <v>0</v>
      </c>
      <c r="O18" s="464">
        <v>92168943.887527108</v>
      </c>
      <c r="P18" s="464">
        <v>0</v>
      </c>
      <c r="Q18" s="464">
        <v>1789236.87</v>
      </c>
      <c r="R18" s="465">
        <v>0</v>
      </c>
      <c r="S18" s="354">
        <f t="shared" si="0"/>
        <v>158647256.26945278</v>
      </c>
    </row>
    <row r="19" spans="1:19" s="355" customFormat="1">
      <c r="A19" s="352">
        <v>12</v>
      </c>
      <c r="B19" s="353" t="s">
        <v>72</v>
      </c>
      <c r="C19" s="464">
        <v>0</v>
      </c>
      <c r="D19" s="464">
        <v>0</v>
      </c>
      <c r="E19" s="464">
        <v>0</v>
      </c>
      <c r="F19" s="464">
        <v>0</v>
      </c>
      <c r="G19" s="464">
        <v>0</v>
      </c>
      <c r="H19" s="464">
        <v>0</v>
      </c>
      <c r="I19" s="464">
        <v>0</v>
      </c>
      <c r="J19" s="464">
        <v>0</v>
      </c>
      <c r="K19" s="464">
        <v>0</v>
      </c>
      <c r="L19" s="464">
        <v>0</v>
      </c>
      <c r="M19" s="464">
        <v>0</v>
      </c>
      <c r="N19" s="464">
        <v>0</v>
      </c>
      <c r="O19" s="464">
        <v>0</v>
      </c>
      <c r="P19" s="464">
        <v>0</v>
      </c>
      <c r="Q19" s="464">
        <v>0</v>
      </c>
      <c r="R19" s="465">
        <v>0</v>
      </c>
      <c r="S19" s="354">
        <f t="shared" si="0"/>
        <v>0</v>
      </c>
    </row>
    <row r="20" spans="1:19" s="355" customFormat="1">
      <c r="A20" s="352">
        <v>13</v>
      </c>
      <c r="B20" s="353" t="s">
        <v>73</v>
      </c>
      <c r="C20" s="464">
        <v>0</v>
      </c>
      <c r="D20" s="464">
        <v>0</v>
      </c>
      <c r="E20" s="464">
        <v>0</v>
      </c>
      <c r="F20" s="464">
        <v>0</v>
      </c>
      <c r="G20" s="464">
        <v>0</v>
      </c>
      <c r="H20" s="464">
        <v>0</v>
      </c>
      <c r="I20" s="464">
        <v>0</v>
      </c>
      <c r="J20" s="464">
        <v>0</v>
      </c>
      <c r="K20" s="464">
        <v>0</v>
      </c>
      <c r="L20" s="464">
        <v>0</v>
      </c>
      <c r="M20" s="464">
        <v>0</v>
      </c>
      <c r="N20" s="464">
        <v>0</v>
      </c>
      <c r="O20" s="464">
        <v>0</v>
      </c>
      <c r="P20" s="464">
        <v>0</v>
      </c>
      <c r="Q20" s="464">
        <v>0</v>
      </c>
      <c r="R20" s="465">
        <v>0</v>
      </c>
      <c r="S20" s="354">
        <f t="shared" si="0"/>
        <v>0</v>
      </c>
    </row>
    <row r="21" spans="1:19" s="355" customFormat="1">
      <c r="A21" s="352">
        <v>14</v>
      </c>
      <c r="B21" s="353" t="s">
        <v>252</v>
      </c>
      <c r="C21" s="464">
        <v>212237033.53219134</v>
      </c>
      <c r="D21" s="464">
        <v>0</v>
      </c>
      <c r="E21" s="464">
        <v>1024878.7949999999</v>
      </c>
      <c r="F21" s="464">
        <v>0</v>
      </c>
      <c r="G21" s="464">
        <v>0</v>
      </c>
      <c r="H21" s="464">
        <v>0</v>
      </c>
      <c r="I21" s="464">
        <v>0</v>
      </c>
      <c r="J21" s="464">
        <v>0</v>
      </c>
      <c r="K21" s="464">
        <v>0</v>
      </c>
      <c r="L21" s="464">
        <v>0</v>
      </c>
      <c r="M21" s="464">
        <v>135249675.72</v>
      </c>
      <c r="N21" s="464">
        <v>0</v>
      </c>
      <c r="O21" s="464">
        <v>0</v>
      </c>
      <c r="P21" s="464">
        <v>0</v>
      </c>
      <c r="Q21" s="464">
        <v>0</v>
      </c>
      <c r="R21" s="465">
        <v>0</v>
      </c>
      <c r="S21" s="354">
        <f t="shared" si="0"/>
        <v>135454651.479</v>
      </c>
    </row>
    <row r="22" spans="1:19" ht="13.5" thickBot="1">
      <c r="A22" s="356"/>
      <c r="B22" s="357" t="s">
        <v>69</v>
      </c>
      <c r="C22" s="466">
        <f>SUM(C8:C21)</f>
        <v>493418315.86219132</v>
      </c>
      <c r="D22" s="466">
        <f t="shared" ref="D22:S22" si="1">SUM(D8:D21)</f>
        <v>0</v>
      </c>
      <c r="E22" s="466">
        <f t="shared" si="1"/>
        <v>102226629.14500001</v>
      </c>
      <c r="F22" s="466">
        <f t="shared" si="1"/>
        <v>0</v>
      </c>
      <c r="G22" s="466">
        <f t="shared" si="1"/>
        <v>35216565.888843894</v>
      </c>
      <c r="H22" s="466">
        <f t="shared" si="1"/>
        <v>0</v>
      </c>
      <c r="I22" s="466">
        <f t="shared" si="1"/>
        <v>2938254.9398819995</v>
      </c>
      <c r="J22" s="466">
        <f t="shared" si="1"/>
        <v>0</v>
      </c>
      <c r="K22" s="466">
        <f t="shared" si="1"/>
        <v>575789264.79818237</v>
      </c>
      <c r="L22" s="466">
        <f t="shared" si="1"/>
        <v>12971410.529999893</v>
      </c>
      <c r="M22" s="466">
        <f t="shared" si="1"/>
        <v>530637248.78631663</v>
      </c>
      <c r="N22" s="466">
        <f t="shared" si="1"/>
        <v>4505699.6621360006</v>
      </c>
      <c r="O22" s="466">
        <f t="shared" si="1"/>
        <v>92404294.091527104</v>
      </c>
      <c r="P22" s="466">
        <f t="shared" si="1"/>
        <v>0</v>
      </c>
      <c r="Q22" s="466">
        <f t="shared" si="1"/>
        <v>1789236.87</v>
      </c>
      <c r="R22" s="466">
        <f t="shared" si="1"/>
        <v>0</v>
      </c>
      <c r="S22" s="467">
        <f t="shared" si="1"/>
        <v>1154033239.6169164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zoomScaleSheetLayoutView="100" workbookViewId="0">
      <pane xSplit="2" ySplit="6" topLeftCell="C7"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75"/>
  <cols>
    <col min="1" max="1" width="10.5703125" style="63" bestFit="1" customWidth="1"/>
    <col min="2" max="2" width="74.5703125" style="63" customWidth="1"/>
    <col min="3" max="3" width="19" style="63" customWidth="1"/>
    <col min="4" max="4" width="19.5703125" style="63" customWidth="1"/>
    <col min="5" max="5" width="31.140625" style="63" customWidth="1"/>
    <col min="6" max="6" width="29.140625" style="63" customWidth="1"/>
    <col min="7" max="7" width="28.5703125" style="63" customWidth="1"/>
    <col min="8" max="8" width="26.42578125" style="63" customWidth="1"/>
    <col min="9" max="9" width="23.7109375" style="63" customWidth="1"/>
    <col min="10" max="10" width="21.5703125" style="63" customWidth="1"/>
    <col min="11" max="11" width="15.7109375" style="63" customWidth="1"/>
    <col min="12" max="12" width="13.28515625" style="63" customWidth="1"/>
    <col min="13" max="13" width="20.85546875" style="63" customWidth="1"/>
    <col min="14" max="14" width="19.28515625" style="63" customWidth="1"/>
    <col min="15" max="15" width="18.42578125" style="63" customWidth="1"/>
    <col min="16" max="16" width="19" style="63" customWidth="1"/>
    <col min="17" max="17" width="20.28515625" style="63" customWidth="1"/>
    <col min="18" max="18" width="18" style="63" customWidth="1"/>
    <col min="19" max="19" width="36" style="63" customWidth="1"/>
    <col min="20" max="20" width="19.42578125" style="63" customWidth="1"/>
    <col min="21" max="21" width="19.140625" style="63" customWidth="1"/>
    <col min="22" max="22" width="20" style="63" customWidth="1"/>
    <col min="23" max="16384" width="9.140625" style="145"/>
  </cols>
  <sheetData>
    <row r="1" spans="1:22">
      <c r="A1" s="63" t="s">
        <v>191</v>
      </c>
      <c r="B1" s="63" t="str">
        <f>Info!C2</f>
        <v>სს ”ლიბერთი ბანკი”</v>
      </c>
    </row>
    <row r="2" spans="1:22">
      <c r="A2" s="63" t="s">
        <v>192</v>
      </c>
      <c r="B2" s="64">
        <f>'1. key ratios'!B2</f>
        <v>43465</v>
      </c>
    </row>
    <row r="4" spans="1:22" ht="26.25" thickBot="1">
      <c r="A4" s="63" t="s">
        <v>343</v>
      </c>
      <c r="B4" s="358" t="s">
        <v>366</v>
      </c>
      <c r="V4" s="240" t="s">
        <v>95</v>
      </c>
    </row>
    <row r="5" spans="1:22">
      <c r="A5" s="359"/>
      <c r="B5" s="360"/>
      <c r="C5" s="528" t="s">
        <v>201</v>
      </c>
      <c r="D5" s="529"/>
      <c r="E5" s="529"/>
      <c r="F5" s="529"/>
      <c r="G5" s="529"/>
      <c r="H5" s="529"/>
      <c r="I5" s="529"/>
      <c r="J5" s="529"/>
      <c r="K5" s="529"/>
      <c r="L5" s="530"/>
      <c r="M5" s="528" t="s">
        <v>202</v>
      </c>
      <c r="N5" s="529"/>
      <c r="O5" s="529"/>
      <c r="P5" s="529"/>
      <c r="Q5" s="529"/>
      <c r="R5" s="529"/>
      <c r="S5" s="530"/>
      <c r="T5" s="533" t="s">
        <v>364</v>
      </c>
      <c r="U5" s="533" t="s">
        <v>363</v>
      </c>
      <c r="V5" s="531" t="s">
        <v>203</v>
      </c>
    </row>
    <row r="6" spans="1:22" s="301" customFormat="1" ht="127.5">
      <c r="A6" s="291"/>
      <c r="B6" s="361"/>
      <c r="C6" s="362" t="s">
        <v>204</v>
      </c>
      <c r="D6" s="363" t="s">
        <v>205</v>
      </c>
      <c r="E6" s="364" t="s">
        <v>206</v>
      </c>
      <c r="F6" s="365" t="s">
        <v>358</v>
      </c>
      <c r="G6" s="363" t="s">
        <v>207</v>
      </c>
      <c r="H6" s="363" t="s">
        <v>208</v>
      </c>
      <c r="I6" s="363" t="s">
        <v>209</v>
      </c>
      <c r="J6" s="363" t="s">
        <v>251</v>
      </c>
      <c r="K6" s="363" t="s">
        <v>210</v>
      </c>
      <c r="L6" s="366" t="s">
        <v>211</v>
      </c>
      <c r="M6" s="362" t="s">
        <v>212</v>
      </c>
      <c r="N6" s="363" t="s">
        <v>213</v>
      </c>
      <c r="O6" s="363" t="s">
        <v>214</v>
      </c>
      <c r="P6" s="363" t="s">
        <v>215</v>
      </c>
      <c r="Q6" s="363" t="s">
        <v>216</v>
      </c>
      <c r="R6" s="363" t="s">
        <v>217</v>
      </c>
      <c r="S6" s="366" t="s">
        <v>218</v>
      </c>
      <c r="T6" s="534"/>
      <c r="U6" s="534"/>
      <c r="V6" s="532"/>
    </row>
    <row r="7" spans="1:22" s="355" customFormat="1">
      <c r="A7" s="367">
        <v>1</v>
      </c>
      <c r="B7" s="368" t="s">
        <v>219</v>
      </c>
      <c r="C7" s="468">
        <v>0</v>
      </c>
      <c r="D7" s="464">
        <v>0</v>
      </c>
      <c r="E7" s="464">
        <v>0</v>
      </c>
      <c r="F7" s="464">
        <v>0</v>
      </c>
      <c r="G7" s="464">
        <v>0</v>
      </c>
      <c r="H7" s="464">
        <v>0</v>
      </c>
      <c r="I7" s="464">
        <v>0</v>
      </c>
      <c r="J7" s="464">
        <v>0</v>
      </c>
      <c r="K7" s="464">
        <v>0</v>
      </c>
      <c r="L7" s="469">
        <v>0</v>
      </c>
      <c r="M7" s="468">
        <v>0</v>
      </c>
      <c r="N7" s="464">
        <v>0</v>
      </c>
      <c r="O7" s="464">
        <v>0</v>
      </c>
      <c r="P7" s="464">
        <v>0</v>
      </c>
      <c r="Q7" s="464">
        <v>0</v>
      </c>
      <c r="R7" s="464">
        <v>0</v>
      </c>
      <c r="S7" s="469">
        <v>0</v>
      </c>
      <c r="T7" s="470">
        <v>0</v>
      </c>
      <c r="U7" s="471">
        <v>0</v>
      </c>
      <c r="V7" s="474">
        <f>SUM(C7:S7)</f>
        <v>0</v>
      </c>
    </row>
    <row r="8" spans="1:22" s="355" customFormat="1">
      <c r="A8" s="367">
        <v>2</v>
      </c>
      <c r="B8" s="368" t="s">
        <v>220</v>
      </c>
      <c r="C8" s="468">
        <v>0</v>
      </c>
      <c r="D8" s="464">
        <v>0</v>
      </c>
      <c r="E8" s="464">
        <v>0</v>
      </c>
      <c r="F8" s="464">
        <v>0</v>
      </c>
      <c r="G8" s="464">
        <v>0</v>
      </c>
      <c r="H8" s="464">
        <v>0</v>
      </c>
      <c r="I8" s="464">
        <v>0</v>
      </c>
      <c r="J8" s="464">
        <v>0</v>
      </c>
      <c r="K8" s="464">
        <v>0</v>
      </c>
      <c r="L8" s="469">
        <v>0</v>
      </c>
      <c r="M8" s="468">
        <v>0</v>
      </c>
      <c r="N8" s="464">
        <v>0</v>
      </c>
      <c r="O8" s="464">
        <v>0</v>
      </c>
      <c r="P8" s="464">
        <v>0</v>
      </c>
      <c r="Q8" s="464">
        <v>0</v>
      </c>
      <c r="R8" s="464">
        <v>0</v>
      </c>
      <c r="S8" s="469">
        <v>0</v>
      </c>
      <c r="T8" s="471">
        <v>0</v>
      </c>
      <c r="U8" s="471">
        <v>0</v>
      </c>
      <c r="V8" s="474">
        <f t="shared" ref="V8:V20" si="0">SUM(C8:S8)</f>
        <v>0</v>
      </c>
    </row>
    <row r="9" spans="1:22" s="355" customFormat="1">
      <c r="A9" s="367">
        <v>3</v>
      </c>
      <c r="B9" s="368" t="s">
        <v>221</v>
      </c>
      <c r="C9" s="468">
        <v>0</v>
      </c>
      <c r="D9" s="464">
        <v>0</v>
      </c>
      <c r="E9" s="464">
        <v>0</v>
      </c>
      <c r="F9" s="464">
        <v>0</v>
      </c>
      <c r="G9" s="464">
        <v>0</v>
      </c>
      <c r="H9" s="464">
        <v>0</v>
      </c>
      <c r="I9" s="464">
        <v>0</v>
      </c>
      <c r="J9" s="464">
        <v>0</v>
      </c>
      <c r="K9" s="464">
        <v>0</v>
      </c>
      <c r="L9" s="469">
        <v>0</v>
      </c>
      <c r="M9" s="468">
        <v>0</v>
      </c>
      <c r="N9" s="464">
        <v>0</v>
      </c>
      <c r="O9" s="464">
        <v>0</v>
      </c>
      <c r="P9" s="464">
        <v>0</v>
      </c>
      <c r="Q9" s="464">
        <v>0</v>
      </c>
      <c r="R9" s="464">
        <v>0</v>
      </c>
      <c r="S9" s="469">
        <v>0</v>
      </c>
      <c r="T9" s="471">
        <v>0</v>
      </c>
      <c r="U9" s="471">
        <v>0</v>
      </c>
      <c r="V9" s="474">
        <f>SUM(C9:S9)</f>
        <v>0</v>
      </c>
    </row>
    <row r="10" spans="1:22" s="355" customFormat="1">
      <c r="A10" s="367">
        <v>4</v>
      </c>
      <c r="B10" s="368" t="s">
        <v>222</v>
      </c>
      <c r="C10" s="468">
        <v>0</v>
      </c>
      <c r="D10" s="464">
        <v>0</v>
      </c>
      <c r="E10" s="464">
        <v>0</v>
      </c>
      <c r="F10" s="464">
        <v>0</v>
      </c>
      <c r="G10" s="464">
        <v>0</v>
      </c>
      <c r="H10" s="464">
        <v>0</v>
      </c>
      <c r="I10" s="464">
        <v>0</v>
      </c>
      <c r="J10" s="464">
        <v>0</v>
      </c>
      <c r="K10" s="464">
        <v>0</v>
      </c>
      <c r="L10" s="469">
        <v>0</v>
      </c>
      <c r="M10" s="468">
        <v>0</v>
      </c>
      <c r="N10" s="464">
        <v>0</v>
      </c>
      <c r="O10" s="464">
        <v>0</v>
      </c>
      <c r="P10" s="464">
        <v>0</v>
      </c>
      <c r="Q10" s="464">
        <v>0</v>
      </c>
      <c r="R10" s="464">
        <v>0</v>
      </c>
      <c r="S10" s="469">
        <v>0</v>
      </c>
      <c r="T10" s="471">
        <v>0</v>
      </c>
      <c r="U10" s="471">
        <v>0</v>
      </c>
      <c r="V10" s="474">
        <f t="shared" si="0"/>
        <v>0</v>
      </c>
    </row>
    <row r="11" spans="1:22" s="355" customFormat="1">
      <c r="A11" s="367">
        <v>5</v>
      </c>
      <c r="B11" s="368" t="s">
        <v>223</v>
      </c>
      <c r="C11" s="468">
        <v>0</v>
      </c>
      <c r="D11" s="464">
        <v>0</v>
      </c>
      <c r="E11" s="464">
        <v>0</v>
      </c>
      <c r="F11" s="464">
        <v>0</v>
      </c>
      <c r="G11" s="464">
        <v>0</v>
      </c>
      <c r="H11" s="464">
        <v>0</v>
      </c>
      <c r="I11" s="464">
        <v>0</v>
      </c>
      <c r="J11" s="464">
        <v>0</v>
      </c>
      <c r="K11" s="464">
        <v>0</v>
      </c>
      <c r="L11" s="469">
        <v>0</v>
      </c>
      <c r="M11" s="468">
        <v>0</v>
      </c>
      <c r="N11" s="464">
        <v>0</v>
      </c>
      <c r="O11" s="464">
        <v>0</v>
      </c>
      <c r="P11" s="464">
        <v>0</v>
      </c>
      <c r="Q11" s="464">
        <v>0</v>
      </c>
      <c r="R11" s="464">
        <v>0</v>
      </c>
      <c r="S11" s="469">
        <v>0</v>
      </c>
      <c r="T11" s="471">
        <v>0</v>
      </c>
      <c r="U11" s="471">
        <v>0</v>
      </c>
      <c r="V11" s="474">
        <f t="shared" si="0"/>
        <v>0</v>
      </c>
    </row>
    <row r="12" spans="1:22" s="355" customFormat="1">
      <c r="A12" s="367">
        <v>6</v>
      </c>
      <c r="B12" s="368" t="s">
        <v>224</v>
      </c>
      <c r="C12" s="468">
        <v>0</v>
      </c>
      <c r="D12" s="464">
        <v>0</v>
      </c>
      <c r="E12" s="464">
        <v>0</v>
      </c>
      <c r="F12" s="464">
        <v>0</v>
      </c>
      <c r="G12" s="464">
        <v>0</v>
      </c>
      <c r="H12" s="464">
        <v>0</v>
      </c>
      <c r="I12" s="464">
        <v>0</v>
      </c>
      <c r="J12" s="464">
        <v>0</v>
      </c>
      <c r="K12" s="464">
        <v>0</v>
      </c>
      <c r="L12" s="469">
        <v>0</v>
      </c>
      <c r="M12" s="468">
        <v>0</v>
      </c>
      <c r="N12" s="464">
        <v>0</v>
      </c>
      <c r="O12" s="464">
        <v>0</v>
      </c>
      <c r="P12" s="464">
        <v>0</v>
      </c>
      <c r="Q12" s="464">
        <v>0</v>
      </c>
      <c r="R12" s="464">
        <v>0</v>
      </c>
      <c r="S12" s="469">
        <v>0</v>
      </c>
      <c r="T12" s="471">
        <v>0</v>
      </c>
      <c r="U12" s="471">
        <v>0</v>
      </c>
      <c r="V12" s="474">
        <f t="shared" si="0"/>
        <v>0</v>
      </c>
    </row>
    <row r="13" spans="1:22" s="355" customFormat="1">
      <c r="A13" s="367">
        <v>7</v>
      </c>
      <c r="B13" s="368" t="s">
        <v>74</v>
      </c>
      <c r="C13" s="468">
        <v>0</v>
      </c>
      <c r="D13" s="464">
        <v>20642232.107416004</v>
      </c>
      <c r="E13" s="464">
        <v>0</v>
      </c>
      <c r="F13" s="464">
        <v>0</v>
      </c>
      <c r="G13" s="464">
        <v>0</v>
      </c>
      <c r="H13" s="464">
        <v>0</v>
      </c>
      <c r="I13" s="464">
        <v>0</v>
      </c>
      <c r="J13" s="464">
        <v>0</v>
      </c>
      <c r="K13" s="464">
        <v>0</v>
      </c>
      <c r="L13" s="469">
        <v>0</v>
      </c>
      <c r="M13" s="468">
        <v>0</v>
      </c>
      <c r="N13" s="464">
        <v>0</v>
      </c>
      <c r="O13" s="464">
        <v>0</v>
      </c>
      <c r="P13" s="464">
        <v>0</v>
      </c>
      <c r="Q13" s="464">
        <v>0</v>
      </c>
      <c r="R13" s="464">
        <v>0</v>
      </c>
      <c r="S13" s="469">
        <v>0</v>
      </c>
      <c r="T13" s="471">
        <v>17601669.905280005</v>
      </c>
      <c r="U13" s="471">
        <v>3040562.2021360006</v>
      </c>
      <c r="V13" s="474">
        <f t="shared" si="0"/>
        <v>20642232.107416004</v>
      </c>
    </row>
    <row r="14" spans="1:22" s="355" customFormat="1">
      <c r="A14" s="367">
        <v>8</v>
      </c>
      <c r="B14" s="368" t="s">
        <v>75</v>
      </c>
      <c r="C14" s="468">
        <v>0</v>
      </c>
      <c r="D14" s="464">
        <v>2138420.7824999983</v>
      </c>
      <c r="E14" s="464">
        <v>0</v>
      </c>
      <c r="F14" s="464">
        <v>0</v>
      </c>
      <c r="G14" s="464">
        <v>0</v>
      </c>
      <c r="H14" s="464">
        <v>0</v>
      </c>
      <c r="I14" s="464">
        <v>0</v>
      </c>
      <c r="J14" s="464">
        <v>0</v>
      </c>
      <c r="K14" s="464">
        <v>0</v>
      </c>
      <c r="L14" s="469">
        <v>0</v>
      </c>
      <c r="M14" s="468">
        <v>0</v>
      </c>
      <c r="N14" s="464">
        <v>0</v>
      </c>
      <c r="O14" s="464">
        <v>0</v>
      </c>
      <c r="P14" s="464">
        <v>0</v>
      </c>
      <c r="Q14" s="464">
        <v>0</v>
      </c>
      <c r="R14" s="464">
        <v>0</v>
      </c>
      <c r="S14" s="469">
        <v>0</v>
      </c>
      <c r="T14" s="471">
        <v>2138420.7824999983</v>
      </c>
      <c r="U14" s="471">
        <v>0</v>
      </c>
      <c r="V14" s="474">
        <f t="shared" si="0"/>
        <v>2138420.7824999983</v>
      </c>
    </row>
    <row r="15" spans="1:22" s="355" customFormat="1">
      <c r="A15" s="367">
        <v>9</v>
      </c>
      <c r="B15" s="368" t="s">
        <v>76</v>
      </c>
      <c r="C15" s="468">
        <v>0</v>
      </c>
      <c r="D15" s="464">
        <v>0</v>
      </c>
      <c r="E15" s="464">
        <v>0</v>
      </c>
      <c r="F15" s="464">
        <v>0</v>
      </c>
      <c r="G15" s="464">
        <v>0</v>
      </c>
      <c r="H15" s="464">
        <v>0</v>
      </c>
      <c r="I15" s="464">
        <v>0</v>
      </c>
      <c r="J15" s="464">
        <v>0</v>
      </c>
      <c r="K15" s="464">
        <v>0</v>
      </c>
      <c r="L15" s="469">
        <v>0</v>
      </c>
      <c r="M15" s="468">
        <v>0</v>
      </c>
      <c r="N15" s="464">
        <v>0</v>
      </c>
      <c r="O15" s="464">
        <v>0</v>
      </c>
      <c r="P15" s="464">
        <v>0</v>
      </c>
      <c r="Q15" s="464">
        <v>0</v>
      </c>
      <c r="R15" s="464">
        <v>0</v>
      </c>
      <c r="S15" s="469">
        <v>0</v>
      </c>
      <c r="T15" s="471">
        <v>0</v>
      </c>
      <c r="U15" s="471">
        <v>0</v>
      </c>
      <c r="V15" s="474">
        <f t="shared" si="0"/>
        <v>0</v>
      </c>
    </row>
    <row r="16" spans="1:22" s="355" customFormat="1">
      <c r="A16" s="367">
        <v>10</v>
      </c>
      <c r="B16" s="368" t="s">
        <v>70</v>
      </c>
      <c r="C16" s="468">
        <v>0</v>
      </c>
      <c r="D16" s="464">
        <v>0</v>
      </c>
      <c r="E16" s="464">
        <v>0</v>
      </c>
      <c r="F16" s="464">
        <v>0</v>
      </c>
      <c r="G16" s="464">
        <v>0</v>
      </c>
      <c r="H16" s="464">
        <v>0</v>
      </c>
      <c r="I16" s="464">
        <v>0</v>
      </c>
      <c r="J16" s="464">
        <v>0</v>
      </c>
      <c r="K16" s="464">
        <v>0</v>
      </c>
      <c r="L16" s="469">
        <v>0</v>
      </c>
      <c r="M16" s="468">
        <v>0</v>
      </c>
      <c r="N16" s="464">
        <v>0</v>
      </c>
      <c r="O16" s="464">
        <v>0</v>
      </c>
      <c r="P16" s="464">
        <v>0</v>
      </c>
      <c r="Q16" s="464">
        <v>0</v>
      </c>
      <c r="R16" s="464">
        <v>0</v>
      </c>
      <c r="S16" s="469">
        <v>0</v>
      </c>
      <c r="T16" s="471">
        <v>0</v>
      </c>
      <c r="U16" s="471">
        <v>0</v>
      </c>
      <c r="V16" s="474">
        <f t="shared" si="0"/>
        <v>0</v>
      </c>
    </row>
    <row r="17" spans="1:22" s="355" customFormat="1">
      <c r="A17" s="367">
        <v>11</v>
      </c>
      <c r="B17" s="368" t="s">
        <v>71</v>
      </c>
      <c r="C17" s="468">
        <v>0</v>
      </c>
      <c r="D17" s="464">
        <v>0</v>
      </c>
      <c r="E17" s="464">
        <v>0</v>
      </c>
      <c r="F17" s="464">
        <v>0</v>
      </c>
      <c r="G17" s="464">
        <v>0</v>
      </c>
      <c r="H17" s="464">
        <v>0</v>
      </c>
      <c r="I17" s="464">
        <v>0</v>
      </c>
      <c r="J17" s="464">
        <v>0</v>
      </c>
      <c r="K17" s="464">
        <v>0</v>
      </c>
      <c r="L17" s="469">
        <v>0</v>
      </c>
      <c r="M17" s="468">
        <v>0</v>
      </c>
      <c r="N17" s="464">
        <v>0</v>
      </c>
      <c r="O17" s="464">
        <v>0</v>
      </c>
      <c r="P17" s="464">
        <v>0</v>
      </c>
      <c r="Q17" s="464">
        <v>0</v>
      </c>
      <c r="R17" s="464">
        <v>0</v>
      </c>
      <c r="S17" s="469">
        <v>0</v>
      </c>
      <c r="T17" s="471">
        <v>0</v>
      </c>
      <c r="U17" s="471">
        <v>0</v>
      </c>
      <c r="V17" s="474">
        <f t="shared" si="0"/>
        <v>0</v>
      </c>
    </row>
    <row r="18" spans="1:22" s="355" customFormat="1">
      <c r="A18" s="367">
        <v>12</v>
      </c>
      <c r="B18" s="368" t="s">
        <v>72</v>
      </c>
      <c r="C18" s="468">
        <v>0</v>
      </c>
      <c r="D18" s="464">
        <v>0</v>
      </c>
      <c r="E18" s="464">
        <v>0</v>
      </c>
      <c r="F18" s="464">
        <v>0</v>
      </c>
      <c r="G18" s="464">
        <v>0</v>
      </c>
      <c r="H18" s="464">
        <v>0</v>
      </c>
      <c r="I18" s="464">
        <v>0</v>
      </c>
      <c r="J18" s="464">
        <v>0</v>
      </c>
      <c r="K18" s="464">
        <v>0</v>
      </c>
      <c r="L18" s="469">
        <v>0</v>
      </c>
      <c r="M18" s="468">
        <v>0</v>
      </c>
      <c r="N18" s="464">
        <v>0</v>
      </c>
      <c r="O18" s="464">
        <v>0</v>
      </c>
      <c r="P18" s="464">
        <v>0</v>
      </c>
      <c r="Q18" s="464">
        <v>0</v>
      </c>
      <c r="R18" s="464">
        <v>0</v>
      </c>
      <c r="S18" s="469">
        <v>0</v>
      </c>
      <c r="T18" s="471">
        <v>0</v>
      </c>
      <c r="U18" s="471">
        <v>0</v>
      </c>
      <c r="V18" s="474">
        <f t="shared" si="0"/>
        <v>0</v>
      </c>
    </row>
    <row r="19" spans="1:22" s="355" customFormat="1">
      <c r="A19" s="367">
        <v>13</v>
      </c>
      <c r="B19" s="368" t="s">
        <v>73</v>
      </c>
      <c r="C19" s="468">
        <v>0</v>
      </c>
      <c r="D19" s="464">
        <v>0</v>
      </c>
      <c r="E19" s="464">
        <v>0</v>
      </c>
      <c r="F19" s="464">
        <v>0</v>
      </c>
      <c r="G19" s="464">
        <v>0</v>
      </c>
      <c r="H19" s="464">
        <v>0</v>
      </c>
      <c r="I19" s="464">
        <v>0</v>
      </c>
      <c r="J19" s="464">
        <v>0</v>
      </c>
      <c r="K19" s="464">
        <v>0</v>
      </c>
      <c r="L19" s="469">
        <v>0</v>
      </c>
      <c r="M19" s="468">
        <v>0</v>
      </c>
      <c r="N19" s="464">
        <v>0</v>
      </c>
      <c r="O19" s="464">
        <v>0</v>
      </c>
      <c r="P19" s="464">
        <v>0</v>
      </c>
      <c r="Q19" s="464">
        <v>0</v>
      </c>
      <c r="R19" s="464">
        <v>0</v>
      </c>
      <c r="S19" s="469">
        <v>0</v>
      </c>
      <c r="T19" s="471">
        <v>0</v>
      </c>
      <c r="U19" s="471">
        <v>0</v>
      </c>
      <c r="V19" s="474">
        <f t="shared" si="0"/>
        <v>0</v>
      </c>
    </row>
    <row r="20" spans="1:22" s="355" customFormat="1">
      <c r="A20" s="367">
        <v>14</v>
      </c>
      <c r="B20" s="368" t="s">
        <v>252</v>
      </c>
      <c r="C20" s="468">
        <v>0</v>
      </c>
      <c r="D20" s="464">
        <v>0</v>
      </c>
      <c r="E20" s="464">
        <v>0</v>
      </c>
      <c r="F20" s="464">
        <v>0</v>
      </c>
      <c r="G20" s="464">
        <v>0</v>
      </c>
      <c r="H20" s="464">
        <v>0</v>
      </c>
      <c r="I20" s="464">
        <v>0</v>
      </c>
      <c r="J20" s="464">
        <v>0</v>
      </c>
      <c r="K20" s="464">
        <v>0</v>
      </c>
      <c r="L20" s="469">
        <v>0</v>
      </c>
      <c r="M20" s="468">
        <v>0</v>
      </c>
      <c r="N20" s="464">
        <v>0</v>
      </c>
      <c r="O20" s="464">
        <v>0</v>
      </c>
      <c r="P20" s="464">
        <v>0</v>
      </c>
      <c r="Q20" s="464">
        <v>0</v>
      </c>
      <c r="R20" s="464">
        <v>0</v>
      </c>
      <c r="S20" s="469">
        <v>0</v>
      </c>
      <c r="T20" s="471">
        <v>0</v>
      </c>
      <c r="U20" s="471">
        <v>0</v>
      </c>
      <c r="V20" s="474">
        <f t="shared" si="0"/>
        <v>0</v>
      </c>
    </row>
    <row r="21" spans="1:22" ht="13.5" thickBot="1">
      <c r="A21" s="356"/>
      <c r="B21" s="369" t="s">
        <v>69</v>
      </c>
      <c r="C21" s="472">
        <f>SUM(C7:C20)</f>
        <v>0</v>
      </c>
      <c r="D21" s="466">
        <f t="shared" ref="D21:V21" si="1">SUM(D7:D20)</f>
        <v>22780652.889916003</v>
      </c>
      <c r="E21" s="466">
        <f t="shared" si="1"/>
        <v>0</v>
      </c>
      <c r="F21" s="466">
        <f t="shared" si="1"/>
        <v>0</v>
      </c>
      <c r="G21" s="466">
        <f t="shared" si="1"/>
        <v>0</v>
      </c>
      <c r="H21" s="466">
        <f t="shared" si="1"/>
        <v>0</v>
      </c>
      <c r="I21" s="466">
        <f t="shared" si="1"/>
        <v>0</v>
      </c>
      <c r="J21" s="466">
        <f t="shared" si="1"/>
        <v>0</v>
      </c>
      <c r="K21" s="466">
        <f t="shared" si="1"/>
        <v>0</v>
      </c>
      <c r="L21" s="467">
        <f t="shared" si="1"/>
        <v>0</v>
      </c>
      <c r="M21" s="472">
        <f t="shared" si="1"/>
        <v>0</v>
      </c>
      <c r="N21" s="466">
        <f t="shared" si="1"/>
        <v>0</v>
      </c>
      <c r="O21" s="466">
        <f t="shared" si="1"/>
        <v>0</v>
      </c>
      <c r="P21" s="466">
        <f t="shared" si="1"/>
        <v>0</v>
      </c>
      <c r="Q21" s="466">
        <f t="shared" si="1"/>
        <v>0</v>
      </c>
      <c r="R21" s="466">
        <f t="shared" si="1"/>
        <v>0</v>
      </c>
      <c r="S21" s="467">
        <f t="shared" si="1"/>
        <v>0</v>
      </c>
      <c r="T21" s="467">
        <f>SUM(T7:T20)</f>
        <v>19740090.687780004</v>
      </c>
      <c r="U21" s="467">
        <f t="shared" si="1"/>
        <v>3040562.2021360006</v>
      </c>
      <c r="V21" s="473">
        <f t="shared" si="1"/>
        <v>22780652.889916003</v>
      </c>
    </row>
    <row r="24" spans="1:22">
      <c r="A24" s="86"/>
      <c r="B24" s="86"/>
      <c r="C24" s="370"/>
      <c r="D24" s="370"/>
      <c r="E24" s="370"/>
    </row>
    <row r="25" spans="1:22">
      <c r="A25" s="371"/>
      <c r="B25" s="371"/>
      <c r="C25" s="86"/>
      <c r="D25" s="370"/>
      <c r="E25" s="370"/>
    </row>
    <row r="26" spans="1:22">
      <c r="A26" s="371"/>
      <c r="B26" s="372"/>
      <c r="C26" s="86"/>
      <c r="D26" s="370"/>
      <c r="E26" s="370"/>
    </row>
    <row r="27" spans="1:22">
      <c r="A27" s="371"/>
      <c r="B27" s="371"/>
      <c r="C27" s="86"/>
      <c r="D27" s="370"/>
      <c r="E27" s="370"/>
    </row>
    <row r="28" spans="1:22">
      <c r="A28" s="371"/>
      <c r="B28" s="372"/>
      <c r="C28" s="86"/>
      <c r="D28" s="370"/>
      <c r="E28" s="370"/>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75"/>
  <cols>
    <col min="1" max="1" width="10.5703125" style="49" bestFit="1" customWidth="1"/>
    <col min="2" max="2" width="101.85546875" style="49" customWidth="1"/>
    <col min="3" max="3" width="13.7109375" style="49" customWidth="1"/>
    <col min="4" max="4" width="14.85546875" style="49" bestFit="1" customWidth="1"/>
    <col min="5" max="5" width="17.7109375" style="49" customWidth="1"/>
    <col min="6" max="6" width="15.85546875" style="49" customWidth="1"/>
    <col min="7" max="7" width="21" style="49" customWidth="1"/>
    <col min="8" max="8" width="15.28515625" style="49" customWidth="1"/>
    <col min="9" max="9" width="9.5703125" style="5" bestFit="1" customWidth="1"/>
    <col min="10" max="16384" width="9.140625" style="5"/>
  </cols>
  <sheetData>
    <row r="1" spans="1:9">
      <c r="A1" s="49" t="s">
        <v>191</v>
      </c>
      <c r="B1" s="49" t="str">
        <f>Info!C2</f>
        <v>სს ”ლიბერთი ბანკი”</v>
      </c>
    </row>
    <row r="2" spans="1:9">
      <c r="A2" s="49" t="s">
        <v>192</v>
      </c>
      <c r="B2" s="62">
        <f>'1. key ratios'!B2</f>
        <v>43465</v>
      </c>
    </row>
    <row r="3" spans="1:9">
      <c r="B3" s="61"/>
    </row>
    <row r="4" spans="1:9" ht="13.5" thickBot="1">
      <c r="A4" s="49" t="s">
        <v>344</v>
      </c>
      <c r="B4" s="48" t="s">
        <v>367</v>
      </c>
    </row>
    <row r="5" spans="1:9">
      <c r="A5" s="21"/>
      <c r="B5" s="31"/>
      <c r="C5" s="33" t="s">
        <v>0</v>
      </c>
      <c r="D5" s="33" t="s">
        <v>1</v>
      </c>
      <c r="E5" s="33" t="s">
        <v>2</v>
      </c>
      <c r="F5" s="33" t="s">
        <v>3</v>
      </c>
      <c r="G5" s="46" t="s">
        <v>4</v>
      </c>
      <c r="H5" s="34" t="s">
        <v>5</v>
      </c>
      <c r="I5" s="7"/>
    </row>
    <row r="6" spans="1:9" ht="15" customHeight="1">
      <c r="A6" s="30"/>
      <c r="B6" s="6"/>
      <c r="C6" s="535" t="s">
        <v>359</v>
      </c>
      <c r="D6" s="539" t="s">
        <v>369</v>
      </c>
      <c r="E6" s="540"/>
      <c r="F6" s="535" t="s">
        <v>370</v>
      </c>
      <c r="G6" s="535" t="s">
        <v>371</v>
      </c>
      <c r="H6" s="537" t="s">
        <v>361</v>
      </c>
      <c r="I6" s="7"/>
    </row>
    <row r="7" spans="1:9" ht="72.75" customHeight="1">
      <c r="A7" s="30"/>
      <c r="B7" s="6"/>
      <c r="C7" s="536"/>
      <c r="D7" s="47" t="s">
        <v>362</v>
      </c>
      <c r="E7" s="47" t="s">
        <v>360</v>
      </c>
      <c r="F7" s="536"/>
      <c r="G7" s="536"/>
      <c r="H7" s="538"/>
      <c r="I7" s="7"/>
    </row>
    <row r="8" spans="1:9">
      <c r="A8" s="20">
        <v>1</v>
      </c>
      <c r="B8" s="19" t="s">
        <v>219</v>
      </c>
      <c r="C8" s="475">
        <v>367186553.02748799</v>
      </c>
      <c r="D8" s="476">
        <v>0</v>
      </c>
      <c r="E8" s="475">
        <v>0</v>
      </c>
      <c r="F8" s="475">
        <v>86005270.697487995</v>
      </c>
      <c r="G8" s="477">
        <v>86005270.697487995</v>
      </c>
      <c r="H8" s="479">
        <f>G8/(C8+E8)</f>
        <v>0.23422772426813121</v>
      </c>
    </row>
    <row r="9" spans="1:9" ht="15" customHeight="1">
      <c r="A9" s="20">
        <v>2</v>
      </c>
      <c r="B9" s="19" t="s">
        <v>220</v>
      </c>
      <c r="C9" s="475">
        <v>0</v>
      </c>
      <c r="D9" s="476">
        <v>0</v>
      </c>
      <c r="E9" s="475">
        <v>0</v>
      </c>
      <c r="F9" s="475">
        <v>0</v>
      </c>
      <c r="G9" s="477">
        <v>0</v>
      </c>
      <c r="H9" s="479" t="s">
        <v>505</v>
      </c>
    </row>
    <row r="10" spans="1:9">
      <c r="A10" s="20">
        <v>3</v>
      </c>
      <c r="B10" s="19" t="s">
        <v>221</v>
      </c>
      <c r="C10" s="475">
        <v>0</v>
      </c>
      <c r="D10" s="476">
        <v>0</v>
      </c>
      <c r="E10" s="475">
        <v>0</v>
      </c>
      <c r="F10" s="475">
        <v>0</v>
      </c>
      <c r="G10" s="477">
        <v>0</v>
      </c>
      <c r="H10" s="479" t="s">
        <v>505</v>
      </c>
    </row>
    <row r="11" spans="1:9">
      <c r="A11" s="20">
        <v>4</v>
      </c>
      <c r="B11" s="19" t="s">
        <v>222</v>
      </c>
      <c r="C11" s="475">
        <v>0</v>
      </c>
      <c r="D11" s="476">
        <v>0</v>
      </c>
      <c r="E11" s="475">
        <v>0</v>
      </c>
      <c r="F11" s="475">
        <v>0</v>
      </c>
      <c r="G11" s="477">
        <v>0</v>
      </c>
      <c r="H11" s="479" t="s">
        <v>505</v>
      </c>
    </row>
    <row r="12" spans="1:9">
      <c r="A12" s="20">
        <v>5</v>
      </c>
      <c r="B12" s="19" t="s">
        <v>223</v>
      </c>
      <c r="C12" s="475">
        <v>0</v>
      </c>
      <c r="D12" s="476">
        <v>0</v>
      </c>
      <c r="E12" s="475">
        <v>0</v>
      </c>
      <c r="F12" s="475">
        <v>0</v>
      </c>
      <c r="G12" s="477">
        <v>0</v>
      </c>
      <c r="H12" s="479" t="s">
        <v>505</v>
      </c>
    </row>
    <row r="13" spans="1:9">
      <c r="A13" s="20">
        <v>6</v>
      </c>
      <c r="B13" s="19" t="s">
        <v>224</v>
      </c>
      <c r="C13" s="475">
        <v>107481287.76000001</v>
      </c>
      <c r="D13" s="476">
        <v>0</v>
      </c>
      <c r="E13" s="475">
        <v>0</v>
      </c>
      <c r="F13" s="475">
        <v>26332416.020000003</v>
      </c>
      <c r="G13" s="477">
        <v>26332416.020000003</v>
      </c>
      <c r="H13" s="479">
        <f t="shared" ref="H13:H21" si="0">G13/(C13+E13)</f>
        <v>0.24499535285433952</v>
      </c>
    </row>
    <row r="14" spans="1:9">
      <c r="A14" s="20">
        <v>7</v>
      </c>
      <c r="B14" s="19" t="s">
        <v>74</v>
      </c>
      <c r="C14" s="475">
        <v>286591865.62326956</v>
      </c>
      <c r="D14" s="476">
        <v>54053888.237135977</v>
      </c>
      <c r="E14" s="475">
        <v>4505699.6621360006</v>
      </c>
      <c r="F14" s="476">
        <v>289885042.37296504</v>
      </c>
      <c r="G14" s="478">
        <v>269242810.265549</v>
      </c>
      <c r="H14" s="479">
        <f>G14/(C14+E14)</f>
        <v>0.92492292060763492</v>
      </c>
    </row>
    <row r="15" spans="1:9">
      <c r="A15" s="20">
        <v>8</v>
      </c>
      <c r="B15" s="19" t="s">
        <v>75</v>
      </c>
      <c r="C15" s="475">
        <v>575789264.79818237</v>
      </c>
      <c r="D15" s="476">
        <v>29348462.779999942</v>
      </c>
      <c r="E15" s="475">
        <v>12971410.529999893</v>
      </c>
      <c r="F15" s="476">
        <v>441570506.4961369</v>
      </c>
      <c r="G15" s="478">
        <v>439432085.71363693</v>
      </c>
      <c r="H15" s="479">
        <f t="shared" si="0"/>
        <v>0.74636792864722534</v>
      </c>
      <c r="I15" s="494"/>
    </row>
    <row r="16" spans="1:9">
      <c r="A16" s="20">
        <v>9</v>
      </c>
      <c r="B16" s="19" t="s">
        <v>76</v>
      </c>
      <c r="C16" s="475">
        <v>35216565.888843894</v>
      </c>
      <c r="D16" s="476">
        <v>0</v>
      </c>
      <c r="E16" s="475">
        <v>0</v>
      </c>
      <c r="F16" s="476">
        <v>12325798.061095363</v>
      </c>
      <c r="G16" s="478">
        <v>12325798.061095363</v>
      </c>
      <c r="H16" s="479">
        <f t="shared" si="0"/>
        <v>0.35</v>
      </c>
    </row>
    <row r="17" spans="1:8">
      <c r="A17" s="20">
        <v>10</v>
      </c>
      <c r="B17" s="19" t="s">
        <v>70</v>
      </c>
      <c r="C17" s="475">
        <v>3763756.2162789986</v>
      </c>
      <c r="D17" s="476">
        <v>0</v>
      </c>
      <c r="E17" s="475">
        <v>0</v>
      </c>
      <c r="F17" s="476">
        <v>3812298.2207789989</v>
      </c>
      <c r="G17" s="478">
        <v>3812298.2207789989</v>
      </c>
      <c r="H17" s="479">
        <f t="shared" si="0"/>
        <v>1.0128972233350413</v>
      </c>
    </row>
    <row r="18" spans="1:8">
      <c r="A18" s="20">
        <v>11</v>
      </c>
      <c r="B18" s="19" t="s">
        <v>71</v>
      </c>
      <c r="C18" s="475">
        <v>109878929.02068923</v>
      </c>
      <c r="D18" s="476">
        <v>0</v>
      </c>
      <c r="E18" s="475">
        <v>0</v>
      </c>
      <c r="F18" s="476">
        <v>158647256.26945278</v>
      </c>
      <c r="G18" s="478">
        <v>158647256.26945278</v>
      </c>
      <c r="H18" s="479">
        <f t="shared" si="0"/>
        <v>1.4438369365575168</v>
      </c>
    </row>
    <row r="19" spans="1:8">
      <c r="A19" s="20">
        <v>12</v>
      </c>
      <c r="B19" s="19" t="s">
        <v>72</v>
      </c>
      <c r="C19" s="475">
        <v>0</v>
      </c>
      <c r="D19" s="476">
        <v>0</v>
      </c>
      <c r="E19" s="475">
        <v>0</v>
      </c>
      <c r="F19" s="476">
        <v>0</v>
      </c>
      <c r="G19" s="478">
        <v>0</v>
      </c>
      <c r="H19" s="479" t="s">
        <v>505</v>
      </c>
    </row>
    <row r="20" spans="1:8">
      <c r="A20" s="20">
        <v>13</v>
      </c>
      <c r="B20" s="19" t="s">
        <v>73</v>
      </c>
      <c r="C20" s="475">
        <v>0</v>
      </c>
      <c r="D20" s="476">
        <v>0</v>
      </c>
      <c r="E20" s="475">
        <v>0</v>
      </c>
      <c r="F20" s="476">
        <v>0</v>
      </c>
      <c r="G20" s="478">
        <v>0</v>
      </c>
      <c r="H20" s="479" t="s">
        <v>505</v>
      </c>
    </row>
    <row r="21" spans="1:8">
      <c r="A21" s="20">
        <v>14</v>
      </c>
      <c r="B21" s="19" t="s">
        <v>252</v>
      </c>
      <c r="C21" s="475">
        <v>348511588.04719132</v>
      </c>
      <c r="D21" s="476">
        <v>0</v>
      </c>
      <c r="E21" s="475">
        <v>0</v>
      </c>
      <c r="F21" s="476">
        <v>135454651.479</v>
      </c>
      <c r="G21" s="478">
        <v>135454651.479</v>
      </c>
      <c r="H21" s="479">
        <f t="shared" si="0"/>
        <v>0.38866613370875441</v>
      </c>
    </row>
    <row r="22" spans="1:8" ht="13.5" thickBot="1">
      <c r="A22" s="32"/>
      <c r="B22" s="35" t="s">
        <v>69</v>
      </c>
      <c r="C22" s="45">
        <f>SUM(C8:C21)</f>
        <v>1834419810.3819437</v>
      </c>
      <c r="D22" s="45">
        <f>SUM(D8:D21)</f>
        <v>83402351.017135918</v>
      </c>
      <c r="E22" s="45">
        <f>SUM(E8:E21)</f>
        <v>17477110.192135893</v>
      </c>
      <c r="F22" s="45">
        <f>SUM(F8:F21)</f>
        <v>1154033239.6169171</v>
      </c>
      <c r="G22" s="45">
        <f>SUM(G8:G21)</f>
        <v>1131252586.727001</v>
      </c>
      <c r="H22" s="480">
        <f>G22/(C22+E22)</f>
        <v>0.61086153022832279</v>
      </c>
    </row>
    <row r="24" spans="1:8">
      <c r="F24" s="493"/>
      <c r="G24" s="493"/>
    </row>
    <row r="28" spans="1:8" ht="10.5" customHeight="1"/>
  </sheetData>
  <mergeCells count="5">
    <mergeCell ref="C6:C7"/>
    <mergeCell ref="F6:F7"/>
    <mergeCell ref="G6:G7"/>
    <mergeCell ref="H6:H7"/>
    <mergeCell ref="D6:E6"/>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75"/>
  <cols>
    <col min="1" max="1" width="10.5703125" style="63" bestFit="1" customWidth="1"/>
    <col min="2" max="2" width="93" style="63" customWidth="1"/>
    <col min="3" max="11" width="12.7109375" style="63" customWidth="1"/>
    <col min="12" max="16384" width="9.140625" style="63"/>
  </cols>
  <sheetData>
    <row r="1" spans="1:11">
      <c r="A1" s="63" t="s">
        <v>191</v>
      </c>
      <c r="B1" s="63" t="str">
        <f>Info!C2</f>
        <v>სს ”ლიბერთი ბანკი”</v>
      </c>
    </row>
    <row r="2" spans="1:11">
      <c r="A2" s="63" t="s">
        <v>192</v>
      </c>
      <c r="B2" s="189">
        <f>'1. key ratios'!B2</f>
        <v>43465</v>
      </c>
      <c r="C2" s="73"/>
      <c r="D2" s="73"/>
    </row>
    <row r="3" spans="1:11">
      <c r="B3" s="73"/>
      <c r="C3" s="73"/>
      <c r="D3" s="73"/>
    </row>
    <row r="4" spans="1:11" ht="13.5" thickBot="1">
      <c r="A4" s="63" t="s">
        <v>400</v>
      </c>
      <c r="B4" s="190" t="s">
        <v>399</v>
      </c>
      <c r="C4" s="73"/>
      <c r="D4" s="73"/>
    </row>
    <row r="5" spans="1:11" ht="30" customHeight="1">
      <c r="A5" s="544"/>
      <c r="B5" s="545"/>
      <c r="C5" s="542" t="s">
        <v>434</v>
      </c>
      <c r="D5" s="542"/>
      <c r="E5" s="542"/>
      <c r="F5" s="542" t="s">
        <v>435</v>
      </c>
      <c r="G5" s="542"/>
      <c r="H5" s="542"/>
      <c r="I5" s="542" t="s">
        <v>436</v>
      </c>
      <c r="J5" s="542"/>
      <c r="K5" s="543"/>
    </row>
    <row r="6" spans="1:11">
      <c r="A6" s="191"/>
      <c r="B6" s="192"/>
      <c r="C6" s="193" t="s">
        <v>28</v>
      </c>
      <c r="D6" s="193" t="s">
        <v>98</v>
      </c>
      <c r="E6" s="193" t="s">
        <v>69</v>
      </c>
      <c r="F6" s="193" t="s">
        <v>28</v>
      </c>
      <c r="G6" s="193" t="s">
        <v>98</v>
      </c>
      <c r="H6" s="193" t="s">
        <v>69</v>
      </c>
      <c r="I6" s="193" t="s">
        <v>28</v>
      </c>
      <c r="J6" s="193" t="s">
        <v>98</v>
      </c>
      <c r="K6" s="194" t="s">
        <v>69</v>
      </c>
    </row>
    <row r="7" spans="1:11">
      <c r="A7" s="195" t="s">
        <v>379</v>
      </c>
      <c r="B7" s="196"/>
      <c r="C7" s="196"/>
      <c r="D7" s="196"/>
      <c r="E7" s="196"/>
      <c r="F7" s="196"/>
      <c r="G7" s="196"/>
      <c r="H7" s="196"/>
      <c r="I7" s="196"/>
      <c r="J7" s="196"/>
      <c r="K7" s="197"/>
    </row>
    <row r="8" spans="1:11">
      <c r="A8" s="198">
        <v>1</v>
      </c>
      <c r="B8" s="199" t="s">
        <v>379</v>
      </c>
      <c r="C8" s="217"/>
      <c r="D8" s="217"/>
      <c r="E8" s="217"/>
      <c r="F8" s="218">
        <v>482740074.81999683</v>
      </c>
      <c r="G8" s="218">
        <v>198617461.78220624</v>
      </c>
      <c r="H8" s="218">
        <v>681357536.60220337</v>
      </c>
      <c r="I8" s="218">
        <v>371785307.7709927</v>
      </c>
      <c r="J8" s="218">
        <v>119704471.47923331</v>
      </c>
      <c r="K8" s="219">
        <v>491489779.25022602</v>
      </c>
    </row>
    <row r="9" spans="1:11">
      <c r="A9" s="195" t="s">
        <v>380</v>
      </c>
      <c r="B9" s="196"/>
      <c r="C9" s="220"/>
      <c r="D9" s="220"/>
      <c r="E9" s="220"/>
      <c r="F9" s="220"/>
      <c r="G9" s="220"/>
      <c r="H9" s="220"/>
      <c r="I9" s="220"/>
      <c r="J9" s="220"/>
      <c r="K9" s="221"/>
    </row>
    <row r="10" spans="1:11">
      <c r="A10" s="200">
        <v>2</v>
      </c>
      <c r="B10" s="201" t="s">
        <v>381</v>
      </c>
      <c r="C10" s="222">
        <v>666195307.63859463</v>
      </c>
      <c r="D10" s="223">
        <v>275578229.70251626</v>
      </c>
      <c r="E10" s="223">
        <v>941773537.34111083</v>
      </c>
      <c r="F10" s="223">
        <v>106566845.25057296</v>
      </c>
      <c r="G10" s="223">
        <v>73450194.021988392</v>
      </c>
      <c r="H10" s="223">
        <v>180017039.27256137</v>
      </c>
      <c r="I10" s="223">
        <v>21665397.571348652</v>
      </c>
      <c r="J10" s="223">
        <v>12350078.192050135</v>
      </c>
      <c r="K10" s="224">
        <v>34015475.763398781</v>
      </c>
    </row>
    <row r="11" spans="1:11">
      <c r="A11" s="200">
        <v>3</v>
      </c>
      <c r="B11" s="201" t="s">
        <v>382</v>
      </c>
      <c r="C11" s="222">
        <v>383110473.37605393</v>
      </c>
      <c r="D11" s="223">
        <v>127251647.84348266</v>
      </c>
      <c r="E11" s="223">
        <v>510362121.21953684</v>
      </c>
      <c r="F11" s="223">
        <v>171843019.17050678</v>
      </c>
      <c r="G11" s="223">
        <v>35248802.040739417</v>
      </c>
      <c r="H11" s="223">
        <v>207091821.21124619</v>
      </c>
      <c r="I11" s="223">
        <v>134360559.87579998</v>
      </c>
      <c r="J11" s="223">
        <v>26922752.839752935</v>
      </c>
      <c r="K11" s="224">
        <v>161283312.71555293</v>
      </c>
    </row>
    <row r="12" spans="1:11">
      <c r="A12" s="200">
        <v>4</v>
      </c>
      <c r="B12" s="201" t="s">
        <v>383</v>
      </c>
      <c r="C12" s="222">
        <v>0</v>
      </c>
      <c r="D12" s="223">
        <v>0</v>
      </c>
      <c r="E12" s="223">
        <v>0</v>
      </c>
      <c r="F12" s="223">
        <v>0</v>
      </c>
      <c r="G12" s="223">
        <v>0</v>
      </c>
      <c r="H12" s="223">
        <v>0</v>
      </c>
      <c r="I12" s="223">
        <v>0</v>
      </c>
      <c r="J12" s="223">
        <v>0</v>
      </c>
      <c r="K12" s="224">
        <v>0</v>
      </c>
    </row>
    <row r="13" spans="1:11">
      <c r="A13" s="200">
        <v>5</v>
      </c>
      <c r="B13" s="201" t="s">
        <v>384</v>
      </c>
      <c r="C13" s="222">
        <v>69663372.30461742</v>
      </c>
      <c r="D13" s="223">
        <v>0</v>
      </c>
      <c r="E13" s="223">
        <v>69663372.30461742</v>
      </c>
      <c r="F13" s="223">
        <v>0</v>
      </c>
      <c r="G13" s="223">
        <v>0</v>
      </c>
      <c r="H13" s="223">
        <v>0</v>
      </c>
      <c r="I13" s="223">
        <v>0</v>
      </c>
      <c r="J13" s="223">
        <v>0</v>
      </c>
      <c r="K13" s="224">
        <v>0</v>
      </c>
    </row>
    <row r="14" spans="1:11">
      <c r="A14" s="200">
        <v>6</v>
      </c>
      <c r="B14" s="201" t="s">
        <v>398</v>
      </c>
      <c r="C14" s="222">
        <v>35127986.219189182</v>
      </c>
      <c r="D14" s="223">
        <v>26237564.444054056</v>
      </c>
      <c r="E14" s="223">
        <v>61365550.663243257</v>
      </c>
      <c r="F14" s="223">
        <v>7160325.5731351348</v>
      </c>
      <c r="G14" s="223">
        <v>7105597.2388648633</v>
      </c>
      <c r="H14" s="223">
        <v>14265922.812000003</v>
      </c>
      <c r="I14" s="223">
        <v>1880008.1659864867</v>
      </c>
      <c r="J14" s="223">
        <v>2580958.1267297291</v>
      </c>
      <c r="K14" s="224">
        <v>4460966.2927162163</v>
      </c>
    </row>
    <row r="15" spans="1:11">
      <c r="A15" s="200">
        <v>7</v>
      </c>
      <c r="B15" s="201" t="s">
        <v>385</v>
      </c>
      <c r="C15" s="222">
        <v>62553147.505223595</v>
      </c>
      <c r="D15" s="223">
        <v>9236631.5524638891</v>
      </c>
      <c r="E15" s="223">
        <v>71789779.057687476</v>
      </c>
      <c r="F15" s="223">
        <v>16849738.795266282</v>
      </c>
      <c r="G15" s="223">
        <v>7398877.6793106589</v>
      </c>
      <c r="H15" s="223">
        <v>24248616.474576935</v>
      </c>
      <c r="I15" s="223">
        <v>16534409.036860876</v>
      </c>
      <c r="J15" s="223">
        <v>7378245.7215742487</v>
      </c>
      <c r="K15" s="224">
        <v>23912654.758435119</v>
      </c>
    </row>
    <row r="16" spans="1:11">
      <c r="A16" s="200">
        <v>8</v>
      </c>
      <c r="B16" s="202" t="s">
        <v>386</v>
      </c>
      <c r="C16" s="222">
        <v>1216650287.0436788</v>
      </c>
      <c r="D16" s="223">
        <v>438304073.54251689</v>
      </c>
      <c r="E16" s="223">
        <v>1654954360.5861957</v>
      </c>
      <c r="F16" s="223">
        <v>302419928.78948116</v>
      </c>
      <c r="G16" s="223">
        <v>123203470.98090334</v>
      </c>
      <c r="H16" s="223">
        <v>425623399.77038449</v>
      </c>
      <c r="I16" s="223">
        <v>174440374.64999598</v>
      </c>
      <c r="J16" s="223">
        <v>49232034.880107045</v>
      </c>
      <c r="K16" s="224">
        <v>223672409.53010303</v>
      </c>
    </row>
    <row r="17" spans="1:11">
      <c r="A17" s="195" t="s">
        <v>387</v>
      </c>
      <c r="B17" s="196"/>
      <c r="C17" s="220"/>
      <c r="D17" s="220"/>
      <c r="E17" s="220"/>
      <c r="F17" s="220"/>
      <c r="G17" s="220"/>
      <c r="H17" s="220"/>
      <c r="I17" s="220"/>
      <c r="J17" s="220"/>
      <c r="K17" s="221"/>
    </row>
    <row r="18" spans="1:11">
      <c r="A18" s="200">
        <v>9</v>
      </c>
      <c r="B18" s="201" t="s">
        <v>388</v>
      </c>
      <c r="C18" s="222">
        <v>3584884.8918918921</v>
      </c>
      <c r="D18" s="223">
        <v>0</v>
      </c>
      <c r="E18" s="223">
        <v>3584884.8918918921</v>
      </c>
      <c r="F18" s="223">
        <v>0</v>
      </c>
      <c r="G18" s="223">
        <v>0</v>
      </c>
      <c r="H18" s="223">
        <v>0</v>
      </c>
      <c r="I18" s="223">
        <v>0</v>
      </c>
      <c r="J18" s="223">
        <v>0</v>
      </c>
      <c r="K18" s="224">
        <v>0</v>
      </c>
    </row>
    <row r="19" spans="1:11">
      <c r="A19" s="200">
        <v>10</v>
      </c>
      <c r="B19" s="201" t="s">
        <v>389</v>
      </c>
      <c r="C19" s="222">
        <v>691293831.66194367</v>
      </c>
      <c r="D19" s="223">
        <v>210389687.546242</v>
      </c>
      <c r="E19" s="223">
        <v>901683519.20818579</v>
      </c>
      <c r="F19" s="223">
        <v>68059882.184324309</v>
      </c>
      <c r="G19" s="223">
        <v>4884989.2024453375</v>
      </c>
      <c r="H19" s="223">
        <v>72944871.386769652</v>
      </c>
      <c r="I19" s="223">
        <v>179014649.23332843</v>
      </c>
      <c r="J19" s="223">
        <v>84255650.461904779</v>
      </c>
      <c r="K19" s="224">
        <v>263270299.69523323</v>
      </c>
    </row>
    <row r="20" spans="1:11">
      <c r="A20" s="200">
        <v>11</v>
      </c>
      <c r="B20" s="201" t="s">
        <v>390</v>
      </c>
      <c r="C20" s="222">
        <v>23942453.001891889</v>
      </c>
      <c r="D20" s="223">
        <v>54574200.354864873</v>
      </c>
      <c r="E20" s="223">
        <v>78516653.356756732</v>
      </c>
      <c r="F20" s="223">
        <v>0</v>
      </c>
      <c r="G20" s="223">
        <v>0</v>
      </c>
      <c r="H20" s="223">
        <v>0</v>
      </c>
      <c r="I20" s="223">
        <v>0</v>
      </c>
      <c r="J20" s="223">
        <v>0</v>
      </c>
      <c r="K20" s="224">
        <v>0</v>
      </c>
    </row>
    <row r="21" spans="1:11" ht="13.5" thickBot="1">
      <c r="A21" s="79">
        <v>12</v>
      </c>
      <c r="B21" s="203" t="s">
        <v>391</v>
      </c>
      <c r="C21" s="225">
        <v>718821169.55572736</v>
      </c>
      <c r="D21" s="226">
        <v>264963887.90110686</v>
      </c>
      <c r="E21" s="225">
        <v>983785057.4568342</v>
      </c>
      <c r="F21" s="226">
        <v>68059882.184324309</v>
      </c>
      <c r="G21" s="226">
        <v>4884989.2024453375</v>
      </c>
      <c r="H21" s="226">
        <v>72944871.386769652</v>
      </c>
      <c r="I21" s="226">
        <v>179014649.23332843</v>
      </c>
      <c r="J21" s="226">
        <v>84255650.461904779</v>
      </c>
      <c r="K21" s="227">
        <v>263270299.69523323</v>
      </c>
    </row>
    <row r="22" spans="1:11" ht="38.25" customHeight="1" thickBot="1">
      <c r="A22" s="204"/>
      <c r="B22" s="205"/>
      <c r="C22" s="205"/>
      <c r="D22" s="205"/>
      <c r="E22" s="205"/>
      <c r="F22" s="541" t="s">
        <v>392</v>
      </c>
      <c r="G22" s="542"/>
      <c r="H22" s="542"/>
      <c r="I22" s="541" t="s">
        <v>393</v>
      </c>
      <c r="J22" s="542"/>
      <c r="K22" s="543"/>
    </row>
    <row r="23" spans="1:11">
      <c r="A23" s="206">
        <v>13</v>
      </c>
      <c r="B23" s="207" t="s">
        <v>379</v>
      </c>
      <c r="C23" s="212"/>
      <c r="D23" s="212"/>
      <c r="E23" s="212"/>
      <c r="F23" s="228">
        <v>482740074.81999683</v>
      </c>
      <c r="G23" s="228">
        <v>198617461.78220624</v>
      </c>
      <c r="H23" s="228">
        <v>681357536.60220313</v>
      </c>
      <c r="I23" s="228">
        <v>371785307.7709927</v>
      </c>
      <c r="J23" s="228">
        <v>119704471.47923331</v>
      </c>
      <c r="K23" s="229">
        <v>491489779.25022602</v>
      </c>
    </row>
    <row r="24" spans="1:11" ht="13.5" thickBot="1">
      <c r="A24" s="208">
        <v>14</v>
      </c>
      <c r="B24" s="209" t="s">
        <v>394</v>
      </c>
      <c r="C24" s="213"/>
      <c r="D24" s="214"/>
      <c r="E24" s="215"/>
      <c r="F24" s="230">
        <v>234360046.60515684</v>
      </c>
      <c r="G24" s="230">
        <v>118318481.778458</v>
      </c>
      <c r="H24" s="230">
        <v>352678528.38361484</v>
      </c>
      <c r="I24" s="230">
        <v>43610093.662498996</v>
      </c>
      <c r="J24" s="230">
        <v>12308008.720026761</v>
      </c>
      <c r="K24" s="231">
        <v>55918102.382525757</v>
      </c>
    </row>
    <row r="25" spans="1:11" ht="13.5" thickBot="1">
      <c r="A25" s="210">
        <v>15</v>
      </c>
      <c r="B25" s="211" t="s">
        <v>395</v>
      </c>
      <c r="C25" s="216"/>
      <c r="D25" s="216"/>
      <c r="E25" s="216"/>
      <c r="F25" s="232">
        <v>2.0598224049396254</v>
      </c>
      <c r="G25" s="232">
        <v>1.6786681065947222</v>
      </c>
      <c r="H25" s="232">
        <v>1.9319507193278243</v>
      </c>
      <c r="I25" s="232">
        <v>8.5252123200711374</v>
      </c>
      <c r="J25" s="232">
        <v>9.7257382735241542</v>
      </c>
      <c r="K25" s="233">
        <v>8.789457408408321</v>
      </c>
    </row>
    <row r="28" spans="1:11" ht="38.25">
      <c r="B28" s="155" t="s">
        <v>433</v>
      </c>
      <c r="F28" s="234"/>
      <c r="G28" s="234"/>
      <c r="H28" s="234"/>
      <c r="I28" s="234"/>
      <c r="J28" s="234"/>
      <c r="K28" s="234"/>
    </row>
  </sheetData>
  <mergeCells count="6">
    <mergeCell ref="F22:H22"/>
    <mergeCell ref="I22:K22"/>
    <mergeCell ref="A5:B5"/>
    <mergeCell ref="C5:E5"/>
    <mergeCell ref="F5:H5"/>
    <mergeCell ref="I5:K5"/>
  </mergeCells>
  <pageMargins left="0.7" right="0.7" top="0.75" bottom="0.75" header="0.3" footer="0.3"/>
  <pageSetup paperSize="9" scale="4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75"/>
  <cols>
    <col min="1" max="1" width="10.5703125" style="63" bestFit="1" customWidth="1"/>
    <col min="2" max="2" width="84.7109375" style="63" customWidth="1"/>
    <col min="3" max="3" width="14.5703125" style="63" bestFit="1" customWidth="1"/>
    <col min="4" max="4" width="10" style="63" bestFit="1" customWidth="1"/>
    <col min="5" max="5" width="18.28515625" style="63" bestFit="1" customWidth="1"/>
    <col min="6" max="13" width="10.7109375" style="63" customWidth="1"/>
    <col min="14" max="14" width="31" style="63" bestFit="1" customWidth="1"/>
    <col min="15" max="16384" width="9.140625" style="145"/>
  </cols>
  <sheetData>
    <row r="1" spans="1:14">
      <c r="A1" s="73" t="s">
        <v>191</v>
      </c>
      <c r="B1" s="63" t="str">
        <f>Info!C2</f>
        <v>სს ”ლიბერთი ბანკი”</v>
      </c>
    </row>
    <row r="2" spans="1:14" ht="14.25" customHeight="1">
      <c r="A2" s="63" t="s">
        <v>192</v>
      </c>
      <c r="B2" s="64">
        <f>'1. key ratios'!B2</f>
        <v>43465</v>
      </c>
    </row>
    <row r="3" spans="1:14" ht="14.25" customHeight="1"/>
    <row r="4" spans="1:14" ht="13.5" thickBot="1">
      <c r="A4" s="63" t="s">
        <v>345</v>
      </c>
      <c r="B4" s="90" t="s">
        <v>78</v>
      </c>
    </row>
    <row r="5" spans="1:14" s="377" customFormat="1">
      <c r="A5" s="373"/>
      <c r="B5" s="374"/>
      <c r="C5" s="375" t="s">
        <v>0</v>
      </c>
      <c r="D5" s="375" t="s">
        <v>1</v>
      </c>
      <c r="E5" s="375" t="s">
        <v>2</v>
      </c>
      <c r="F5" s="375" t="s">
        <v>3</v>
      </c>
      <c r="G5" s="375" t="s">
        <v>4</v>
      </c>
      <c r="H5" s="375" t="s">
        <v>5</v>
      </c>
      <c r="I5" s="375" t="s">
        <v>241</v>
      </c>
      <c r="J5" s="375" t="s">
        <v>242</v>
      </c>
      <c r="K5" s="375" t="s">
        <v>243</v>
      </c>
      <c r="L5" s="375" t="s">
        <v>244</v>
      </c>
      <c r="M5" s="375" t="s">
        <v>245</v>
      </c>
      <c r="N5" s="376" t="s">
        <v>246</v>
      </c>
    </row>
    <row r="6" spans="1:14" ht="38.25">
      <c r="A6" s="378"/>
      <c r="B6" s="379"/>
      <c r="C6" s="365" t="s">
        <v>88</v>
      </c>
      <c r="D6" s="380" t="s">
        <v>77</v>
      </c>
      <c r="E6" s="381" t="s">
        <v>87</v>
      </c>
      <c r="F6" s="382">
        <v>0</v>
      </c>
      <c r="G6" s="382">
        <v>0.2</v>
      </c>
      <c r="H6" s="382">
        <v>0.35</v>
      </c>
      <c r="I6" s="382">
        <v>0.5</v>
      </c>
      <c r="J6" s="382">
        <v>0.75</v>
      </c>
      <c r="K6" s="382">
        <v>1</v>
      </c>
      <c r="L6" s="382">
        <v>1.5</v>
      </c>
      <c r="M6" s="382">
        <v>2.5</v>
      </c>
      <c r="N6" s="383" t="s">
        <v>78</v>
      </c>
    </row>
    <row r="7" spans="1:14">
      <c r="A7" s="367">
        <v>1</v>
      </c>
      <c r="B7" s="384" t="s">
        <v>79</v>
      </c>
      <c r="C7" s="482">
        <f>SUM(C8:C13)</f>
        <v>164889011</v>
      </c>
      <c r="D7" s="379"/>
      <c r="E7" s="482">
        <f t="shared" ref="E7:M7" si="0">SUM(E8:E13)</f>
        <v>11076360.640000001</v>
      </c>
      <c r="F7" s="482">
        <f>SUM(F8:F13)</f>
        <v>0</v>
      </c>
      <c r="G7" s="482">
        <f t="shared" si="0"/>
        <v>0</v>
      </c>
      <c r="H7" s="482">
        <f t="shared" si="0"/>
        <v>0</v>
      </c>
      <c r="I7" s="482">
        <f t="shared" si="0"/>
        <v>0</v>
      </c>
      <c r="J7" s="482">
        <f t="shared" si="0"/>
        <v>0</v>
      </c>
      <c r="K7" s="482">
        <f t="shared" si="0"/>
        <v>11076360.640000001</v>
      </c>
      <c r="L7" s="482">
        <f t="shared" si="0"/>
        <v>0</v>
      </c>
      <c r="M7" s="482">
        <f t="shared" si="0"/>
        <v>0</v>
      </c>
      <c r="N7" s="484">
        <f>SUM(N8:N13)</f>
        <v>11076360.640000001</v>
      </c>
    </row>
    <row r="8" spans="1:14">
      <c r="A8" s="367">
        <v>1.1000000000000001</v>
      </c>
      <c r="B8" s="312" t="s">
        <v>80</v>
      </c>
      <c r="C8" s="481">
        <v>95225639</v>
      </c>
      <c r="D8" s="385">
        <v>0.02</v>
      </c>
      <c r="E8" s="482">
        <f>C8*D8</f>
        <v>1904512.78</v>
      </c>
      <c r="F8" s="481">
        <v>0</v>
      </c>
      <c r="G8" s="481">
        <v>0</v>
      </c>
      <c r="H8" s="481">
        <v>0</v>
      </c>
      <c r="I8" s="481">
        <v>0</v>
      </c>
      <c r="J8" s="481">
        <v>0</v>
      </c>
      <c r="K8" s="481">
        <v>1904512.78</v>
      </c>
      <c r="L8" s="481">
        <v>0</v>
      </c>
      <c r="M8" s="481">
        <v>0</v>
      </c>
      <c r="N8" s="484">
        <f>SUMPRODUCT($F$6:$M$6,F8:M8)</f>
        <v>1904512.78</v>
      </c>
    </row>
    <row r="9" spans="1:14">
      <c r="A9" s="367">
        <v>1.2</v>
      </c>
      <c r="B9" s="312" t="s">
        <v>81</v>
      </c>
      <c r="C9" s="481">
        <v>0</v>
      </c>
      <c r="D9" s="385">
        <v>0.05</v>
      </c>
      <c r="E9" s="482">
        <f>C9*D9</f>
        <v>0</v>
      </c>
      <c r="F9" s="481">
        <v>0</v>
      </c>
      <c r="G9" s="481">
        <v>0</v>
      </c>
      <c r="H9" s="481">
        <v>0</v>
      </c>
      <c r="I9" s="481">
        <v>0</v>
      </c>
      <c r="J9" s="481">
        <v>0</v>
      </c>
      <c r="K9" s="481">
        <v>0</v>
      </c>
      <c r="L9" s="481">
        <v>0</v>
      </c>
      <c r="M9" s="481">
        <v>0</v>
      </c>
      <c r="N9" s="484">
        <f t="shared" ref="N9:N12" si="1">SUMPRODUCT($F$6:$M$6,F9:M9)</f>
        <v>0</v>
      </c>
    </row>
    <row r="10" spans="1:14">
      <c r="A10" s="367">
        <v>1.3</v>
      </c>
      <c r="B10" s="312" t="s">
        <v>82</v>
      </c>
      <c r="C10" s="481">
        <v>6225788</v>
      </c>
      <c r="D10" s="385">
        <v>0.08</v>
      </c>
      <c r="E10" s="482">
        <f>C10*D10</f>
        <v>498063.04000000004</v>
      </c>
      <c r="F10" s="481">
        <v>0</v>
      </c>
      <c r="G10" s="481">
        <v>0</v>
      </c>
      <c r="H10" s="481">
        <v>0</v>
      </c>
      <c r="I10" s="481">
        <v>0</v>
      </c>
      <c r="J10" s="481">
        <v>0</v>
      </c>
      <c r="K10" s="481">
        <v>498063.04000000004</v>
      </c>
      <c r="L10" s="481">
        <v>0</v>
      </c>
      <c r="M10" s="481">
        <v>0</v>
      </c>
      <c r="N10" s="484">
        <f>SUMPRODUCT($F$6:$M$6,F10:M10)</f>
        <v>498063.04000000004</v>
      </c>
    </row>
    <row r="11" spans="1:14">
      <c r="A11" s="367">
        <v>1.4</v>
      </c>
      <c r="B11" s="312" t="s">
        <v>83</v>
      </c>
      <c r="C11" s="481">
        <v>6915898</v>
      </c>
      <c r="D11" s="385">
        <v>0.11</v>
      </c>
      <c r="E11" s="482">
        <f>C11*D11</f>
        <v>760748.78</v>
      </c>
      <c r="F11" s="481">
        <v>0</v>
      </c>
      <c r="G11" s="481">
        <v>0</v>
      </c>
      <c r="H11" s="481">
        <v>0</v>
      </c>
      <c r="I11" s="481">
        <v>0</v>
      </c>
      <c r="J11" s="481">
        <v>0</v>
      </c>
      <c r="K11" s="481">
        <v>760748.78</v>
      </c>
      <c r="L11" s="481">
        <v>0</v>
      </c>
      <c r="M11" s="481">
        <v>0</v>
      </c>
      <c r="N11" s="484">
        <f t="shared" si="1"/>
        <v>760748.78</v>
      </c>
    </row>
    <row r="12" spans="1:14">
      <c r="A12" s="367">
        <v>1.5</v>
      </c>
      <c r="B12" s="312" t="s">
        <v>84</v>
      </c>
      <c r="C12" s="481">
        <v>56521686</v>
      </c>
      <c r="D12" s="385">
        <v>0.14000000000000001</v>
      </c>
      <c r="E12" s="482">
        <f>C12*D12</f>
        <v>7913036.040000001</v>
      </c>
      <c r="F12" s="481">
        <v>0</v>
      </c>
      <c r="G12" s="481">
        <v>0</v>
      </c>
      <c r="H12" s="481">
        <v>0</v>
      </c>
      <c r="I12" s="481">
        <v>0</v>
      </c>
      <c r="J12" s="481">
        <v>0</v>
      </c>
      <c r="K12" s="481">
        <v>7913036.040000001</v>
      </c>
      <c r="L12" s="481">
        <v>0</v>
      </c>
      <c r="M12" s="481">
        <v>0</v>
      </c>
      <c r="N12" s="484">
        <f t="shared" si="1"/>
        <v>7913036.040000001</v>
      </c>
    </row>
    <row r="13" spans="1:14">
      <c r="A13" s="367">
        <v>1.6</v>
      </c>
      <c r="B13" s="316" t="s">
        <v>85</v>
      </c>
      <c r="C13" s="481">
        <v>0</v>
      </c>
      <c r="D13" s="386"/>
      <c r="E13" s="481"/>
      <c r="F13" s="481">
        <v>0</v>
      </c>
      <c r="G13" s="481">
        <v>0</v>
      </c>
      <c r="H13" s="481">
        <v>0</v>
      </c>
      <c r="I13" s="481">
        <v>0</v>
      </c>
      <c r="J13" s="481">
        <v>0</v>
      </c>
      <c r="K13" s="481">
        <v>0</v>
      </c>
      <c r="L13" s="481">
        <v>0</v>
      </c>
      <c r="M13" s="481">
        <v>0</v>
      </c>
      <c r="N13" s="484">
        <f>SUMPRODUCT($F$6:$M$6,F13:M13)</f>
        <v>0</v>
      </c>
    </row>
    <row r="14" spans="1:14">
      <c r="A14" s="367">
        <v>2</v>
      </c>
      <c r="B14" s="387" t="s">
        <v>86</v>
      </c>
      <c r="C14" s="482">
        <f>SUM(C15:C20)</f>
        <v>0</v>
      </c>
      <c r="D14" s="379"/>
      <c r="E14" s="482">
        <f t="shared" ref="E14:M14" si="2">SUM(E15:E20)</f>
        <v>0</v>
      </c>
      <c r="F14" s="481">
        <f>SUM(F15:F20)</f>
        <v>0</v>
      </c>
      <c r="G14" s="481">
        <f t="shared" si="2"/>
        <v>0</v>
      </c>
      <c r="H14" s="481">
        <f t="shared" si="2"/>
        <v>0</v>
      </c>
      <c r="I14" s="481">
        <f t="shared" si="2"/>
        <v>0</v>
      </c>
      <c r="J14" s="481">
        <f t="shared" si="2"/>
        <v>0</v>
      </c>
      <c r="K14" s="481">
        <f t="shared" si="2"/>
        <v>0</v>
      </c>
      <c r="L14" s="481">
        <f t="shared" si="2"/>
        <v>0</v>
      </c>
      <c r="M14" s="481">
        <f t="shared" si="2"/>
        <v>0</v>
      </c>
      <c r="N14" s="484">
        <f>SUM(N15:N20)</f>
        <v>0</v>
      </c>
    </row>
    <row r="15" spans="1:14">
      <c r="A15" s="367">
        <v>2.1</v>
      </c>
      <c r="B15" s="316" t="s">
        <v>80</v>
      </c>
      <c r="C15" s="481">
        <v>0</v>
      </c>
      <c r="D15" s="385">
        <v>5.0000000000000001E-3</v>
      </c>
      <c r="E15" s="482">
        <f>C15*D15</f>
        <v>0</v>
      </c>
      <c r="F15" s="481">
        <v>0</v>
      </c>
      <c r="G15" s="481">
        <v>0</v>
      </c>
      <c r="H15" s="481">
        <v>0</v>
      </c>
      <c r="I15" s="481">
        <v>0</v>
      </c>
      <c r="J15" s="481">
        <v>0</v>
      </c>
      <c r="K15" s="481">
        <v>0</v>
      </c>
      <c r="L15" s="481">
        <v>0</v>
      </c>
      <c r="M15" s="481">
        <v>0</v>
      </c>
      <c r="N15" s="484">
        <f>SUMPRODUCT($F$6:$M$6,F15:M15)</f>
        <v>0</v>
      </c>
    </row>
    <row r="16" spans="1:14">
      <c r="A16" s="367">
        <v>2.2000000000000002</v>
      </c>
      <c r="B16" s="316" t="s">
        <v>81</v>
      </c>
      <c r="C16" s="481">
        <v>0</v>
      </c>
      <c r="D16" s="385">
        <v>0.01</v>
      </c>
      <c r="E16" s="482">
        <f>C16*D16</f>
        <v>0</v>
      </c>
      <c r="F16" s="481">
        <v>0</v>
      </c>
      <c r="G16" s="481">
        <v>0</v>
      </c>
      <c r="H16" s="481">
        <v>0</v>
      </c>
      <c r="I16" s="481">
        <v>0</v>
      </c>
      <c r="J16" s="481">
        <v>0</v>
      </c>
      <c r="K16" s="481">
        <v>0</v>
      </c>
      <c r="L16" s="481">
        <v>0</v>
      </c>
      <c r="M16" s="481">
        <v>0</v>
      </c>
      <c r="N16" s="484">
        <f t="shared" ref="N16:N20" si="3">SUMPRODUCT($F$6:$M$6,F16:M16)</f>
        <v>0</v>
      </c>
    </row>
    <row r="17" spans="1:14">
      <c r="A17" s="367">
        <v>2.2999999999999998</v>
      </c>
      <c r="B17" s="316" t="s">
        <v>82</v>
      </c>
      <c r="C17" s="481">
        <v>0</v>
      </c>
      <c r="D17" s="385">
        <v>0.02</v>
      </c>
      <c r="E17" s="482">
        <f>C17*D17</f>
        <v>0</v>
      </c>
      <c r="F17" s="481">
        <v>0</v>
      </c>
      <c r="G17" s="481">
        <v>0</v>
      </c>
      <c r="H17" s="481">
        <v>0</v>
      </c>
      <c r="I17" s="481">
        <v>0</v>
      </c>
      <c r="J17" s="481">
        <v>0</v>
      </c>
      <c r="K17" s="481">
        <v>0</v>
      </c>
      <c r="L17" s="481">
        <v>0</v>
      </c>
      <c r="M17" s="481">
        <v>0</v>
      </c>
      <c r="N17" s="484">
        <f t="shared" si="3"/>
        <v>0</v>
      </c>
    </row>
    <row r="18" spans="1:14">
      <c r="A18" s="367">
        <v>2.4</v>
      </c>
      <c r="B18" s="316" t="s">
        <v>83</v>
      </c>
      <c r="C18" s="481">
        <v>0</v>
      </c>
      <c r="D18" s="385">
        <v>0.03</v>
      </c>
      <c r="E18" s="482">
        <f>C18*D18</f>
        <v>0</v>
      </c>
      <c r="F18" s="481">
        <v>0</v>
      </c>
      <c r="G18" s="481">
        <v>0</v>
      </c>
      <c r="H18" s="481">
        <v>0</v>
      </c>
      <c r="I18" s="481">
        <v>0</v>
      </c>
      <c r="J18" s="481">
        <v>0</v>
      </c>
      <c r="K18" s="481">
        <v>0</v>
      </c>
      <c r="L18" s="481">
        <v>0</v>
      </c>
      <c r="M18" s="481">
        <v>0</v>
      </c>
      <c r="N18" s="484">
        <f t="shared" si="3"/>
        <v>0</v>
      </c>
    </row>
    <row r="19" spans="1:14">
      <c r="A19" s="367">
        <v>2.5</v>
      </c>
      <c r="B19" s="316" t="s">
        <v>84</v>
      </c>
      <c r="C19" s="481">
        <v>0</v>
      </c>
      <c r="D19" s="385">
        <v>0.04</v>
      </c>
      <c r="E19" s="482">
        <f>C19*D19</f>
        <v>0</v>
      </c>
      <c r="F19" s="481">
        <v>0</v>
      </c>
      <c r="G19" s="481">
        <v>0</v>
      </c>
      <c r="H19" s="481">
        <v>0</v>
      </c>
      <c r="I19" s="481">
        <v>0</v>
      </c>
      <c r="J19" s="481">
        <v>0</v>
      </c>
      <c r="K19" s="481">
        <v>0</v>
      </c>
      <c r="L19" s="481">
        <v>0</v>
      </c>
      <c r="M19" s="481">
        <v>0</v>
      </c>
      <c r="N19" s="484">
        <f t="shared" si="3"/>
        <v>0</v>
      </c>
    </row>
    <row r="20" spans="1:14">
      <c r="A20" s="367">
        <v>2.6</v>
      </c>
      <c r="B20" s="316" t="s">
        <v>85</v>
      </c>
      <c r="C20" s="481">
        <v>0</v>
      </c>
      <c r="D20" s="386"/>
      <c r="E20" s="485"/>
      <c r="F20" s="481">
        <v>0</v>
      </c>
      <c r="G20" s="481">
        <v>0</v>
      </c>
      <c r="H20" s="481">
        <v>0</v>
      </c>
      <c r="I20" s="481">
        <v>0</v>
      </c>
      <c r="J20" s="481">
        <v>0</v>
      </c>
      <c r="K20" s="481">
        <v>0</v>
      </c>
      <c r="L20" s="481">
        <v>0</v>
      </c>
      <c r="M20" s="481">
        <v>0</v>
      </c>
      <c r="N20" s="484">
        <f t="shared" si="3"/>
        <v>0</v>
      </c>
    </row>
    <row r="21" spans="1:14" ht="13.5" thickBot="1">
      <c r="A21" s="388">
        <v>3</v>
      </c>
      <c r="B21" s="357" t="s">
        <v>69</v>
      </c>
      <c r="C21" s="483">
        <f>C14+C7</f>
        <v>164889011</v>
      </c>
      <c r="D21" s="389"/>
      <c r="E21" s="483">
        <f>E14+E7</f>
        <v>11076360.640000001</v>
      </c>
      <c r="F21" s="486">
        <f>F7+F14</f>
        <v>0</v>
      </c>
      <c r="G21" s="486">
        <f t="shared" ref="G21:L21" si="4">G7+G14</f>
        <v>0</v>
      </c>
      <c r="H21" s="486">
        <f t="shared" si="4"/>
        <v>0</v>
      </c>
      <c r="I21" s="486">
        <f t="shared" si="4"/>
        <v>0</v>
      </c>
      <c r="J21" s="486">
        <f t="shared" si="4"/>
        <v>0</v>
      </c>
      <c r="K21" s="486">
        <f t="shared" si="4"/>
        <v>11076360.640000001</v>
      </c>
      <c r="L21" s="486">
        <f t="shared" si="4"/>
        <v>0</v>
      </c>
      <c r="M21" s="486">
        <f>M7+M14</f>
        <v>0</v>
      </c>
      <c r="N21" s="487">
        <f>N14+N7</f>
        <v>11076360.640000001</v>
      </c>
    </row>
    <row r="22" spans="1:14">
      <c r="E22" s="130"/>
      <c r="F22" s="130"/>
      <c r="G22" s="130"/>
      <c r="H22" s="130"/>
      <c r="I22" s="130"/>
      <c r="J22" s="130"/>
      <c r="K22" s="130"/>
      <c r="L22" s="130"/>
      <c r="M22" s="13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3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zoomScaleNormal="100" workbookViewId="0">
      <selection activeCell="C12" sqref="C12"/>
    </sheetView>
  </sheetViews>
  <sheetFormatPr defaultRowHeight="15"/>
  <cols>
    <col min="1" max="1" width="11.42578125" style="91" customWidth="1"/>
    <col min="2" max="2" width="76.85546875" style="296" customWidth="1"/>
    <col min="3" max="3" width="20.28515625" style="91" customWidth="1"/>
    <col min="4" max="16384" width="9.140625" style="91"/>
  </cols>
  <sheetData>
    <row r="1" spans="1:3">
      <c r="A1" s="63" t="s">
        <v>191</v>
      </c>
      <c r="B1" s="91" t="str">
        <f>Info!C2</f>
        <v>სს ”ლიბერთი ბანკი”</v>
      </c>
    </row>
    <row r="2" spans="1:3">
      <c r="A2" s="63" t="s">
        <v>192</v>
      </c>
      <c r="B2" s="390">
        <f>'1. key ratios'!B2</f>
        <v>43465</v>
      </c>
    </row>
    <row r="3" spans="1:3">
      <c r="A3" s="63"/>
      <c r="B3" s="91"/>
    </row>
    <row r="4" spans="1:3">
      <c r="A4" s="63" t="s">
        <v>478</v>
      </c>
      <c r="B4" s="91" t="s">
        <v>437</v>
      </c>
    </row>
    <row r="5" spans="1:3">
      <c r="A5" s="391"/>
      <c r="B5" s="391" t="s">
        <v>438</v>
      </c>
      <c r="C5" s="392"/>
    </row>
    <row r="6" spans="1:3">
      <c r="A6" s="393">
        <v>1</v>
      </c>
      <c r="B6" s="394" t="s">
        <v>438</v>
      </c>
      <c r="C6" s="395">
        <v>1865886382.3819437</v>
      </c>
    </row>
    <row r="7" spans="1:3">
      <c r="A7" s="393">
        <v>2</v>
      </c>
      <c r="B7" s="394" t="s">
        <v>439</v>
      </c>
      <c r="C7" s="395">
        <v>-31466572</v>
      </c>
    </row>
    <row r="8" spans="1:3">
      <c r="A8" s="396">
        <v>3</v>
      </c>
      <c r="B8" s="397" t="s">
        <v>440</v>
      </c>
      <c r="C8" s="398">
        <f>C6+C7</f>
        <v>1834419810.3819437</v>
      </c>
    </row>
    <row r="9" spans="1:3">
      <c r="A9" s="399"/>
      <c r="B9" s="399" t="s">
        <v>441</v>
      </c>
      <c r="C9" s="400"/>
    </row>
    <row r="10" spans="1:3">
      <c r="A10" s="393">
        <v>4</v>
      </c>
      <c r="B10" s="401" t="s">
        <v>442</v>
      </c>
      <c r="C10" s="395">
        <v>0</v>
      </c>
    </row>
    <row r="11" spans="1:3">
      <c r="A11" s="393">
        <v>5</v>
      </c>
      <c r="B11" s="402" t="s">
        <v>443</v>
      </c>
      <c r="C11" s="395">
        <v>0</v>
      </c>
    </row>
    <row r="12" spans="1:3">
      <c r="A12" s="393" t="s">
        <v>444</v>
      </c>
      <c r="B12" s="394" t="s">
        <v>445</v>
      </c>
      <c r="C12" s="398">
        <v>11076360.640000001</v>
      </c>
    </row>
    <row r="13" spans="1:3">
      <c r="A13" s="403">
        <v>6</v>
      </c>
      <c r="B13" s="404" t="s">
        <v>446</v>
      </c>
      <c r="C13" s="395">
        <v>0</v>
      </c>
    </row>
    <row r="14" spans="1:3">
      <c r="A14" s="403">
        <v>7</v>
      </c>
      <c r="B14" s="405" t="s">
        <v>447</v>
      </c>
      <c r="C14" s="395">
        <v>0</v>
      </c>
    </row>
    <row r="15" spans="1:3">
      <c r="A15" s="406">
        <v>8</v>
      </c>
      <c r="B15" s="394" t="s">
        <v>448</v>
      </c>
      <c r="C15" s="395">
        <v>0</v>
      </c>
    </row>
    <row r="16" spans="1:3" ht="24">
      <c r="A16" s="403">
        <v>9</v>
      </c>
      <c r="B16" s="405" t="s">
        <v>449</v>
      </c>
      <c r="C16" s="395">
        <v>0</v>
      </c>
    </row>
    <row r="17" spans="1:3">
      <c r="A17" s="403">
        <v>10</v>
      </c>
      <c r="B17" s="405" t="s">
        <v>450</v>
      </c>
      <c r="C17" s="395">
        <v>0</v>
      </c>
    </row>
    <row r="18" spans="1:3">
      <c r="A18" s="396">
        <v>11</v>
      </c>
      <c r="B18" s="407" t="s">
        <v>451</v>
      </c>
      <c r="C18" s="398">
        <f>SUM(C10:C17)</f>
        <v>11076360.640000001</v>
      </c>
    </row>
    <row r="19" spans="1:3">
      <c r="A19" s="399"/>
      <c r="B19" s="399" t="s">
        <v>452</v>
      </c>
      <c r="C19" s="408"/>
    </row>
    <row r="20" spans="1:3">
      <c r="A20" s="403">
        <v>12</v>
      </c>
      <c r="B20" s="401" t="s">
        <v>453</v>
      </c>
      <c r="C20" s="395">
        <v>0</v>
      </c>
    </row>
    <row r="21" spans="1:3">
      <c r="A21" s="403">
        <v>13</v>
      </c>
      <c r="B21" s="401" t="s">
        <v>454</v>
      </c>
      <c r="C21" s="395">
        <v>0</v>
      </c>
    </row>
    <row r="22" spans="1:3">
      <c r="A22" s="403">
        <v>14</v>
      </c>
      <c r="B22" s="401" t="s">
        <v>455</v>
      </c>
      <c r="C22" s="395">
        <v>0</v>
      </c>
    </row>
    <row r="23" spans="1:3" ht="24">
      <c r="A23" s="403" t="s">
        <v>456</v>
      </c>
      <c r="B23" s="401" t="s">
        <v>457</v>
      </c>
      <c r="C23" s="395">
        <v>0</v>
      </c>
    </row>
    <row r="24" spans="1:3">
      <c r="A24" s="403">
        <v>15</v>
      </c>
      <c r="B24" s="401" t="s">
        <v>458</v>
      </c>
      <c r="C24" s="395">
        <v>0</v>
      </c>
    </row>
    <row r="25" spans="1:3">
      <c r="A25" s="403" t="s">
        <v>459</v>
      </c>
      <c r="B25" s="394" t="s">
        <v>460</v>
      </c>
      <c r="C25" s="395">
        <v>0</v>
      </c>
    </row>
    <row r="26" spans="1:3">
      <c r="A26" s="396">
        <v>16</v>
      </c>
      <c r="B26" s="407" t="s">
        <v>461</v>
      </c>
      <c r="C26" s="398">
        <f>SUM(C20:C25)</f>
        <v>0</v>
      </c>
    </row>
    <row r="27" spans="1:3">
      <c r="A27" s="399"/>
      <c r="B27" s="399" t="s">
        <v>462</v>
      </c>
      <c r="C27" s="400"/>
    </row>
    <row r="28" spans="1:3">
      <c r="A28" s="393">
        <v>17</v>
      </c>
      <c r="B28" s="394" t="s">
        <v>463</v>
      </c>
      <c r="C28" s="395">
        <v>83402351.017135918</v>
      </c>
    </row>
    <row r="29" spans="1:3">
      <c r="A29" s="393">
        <v>18</v>
      </c>
      <c r="B29" s="394" t="s">
        <v>464</v>
      </c>
      <c r="C29" s="395">
        <v>-60983143.997000009</v>
      </c>
    </row>
    <row r="30" spans="1:3">
      <c r="A30" s="396">
        <v>19</v>
      </c>
      <c r="B30" s="407" t="s">
        <v>465</v>
      </c>
      <c r="C30" s="398">
        <f>C28+C29</f>
        <v>22419207.020135909</v>
      </c>
    </row>
    <row r="31" spans="1:3">
      <c r="A31" s="409"/>
      <c r="B31" s="399" t="s">
        <v>466</v>
      </c>
      <c r="C31" s="400"/>
    </row>
    <row r="32" spans="1:3">
      <c r="A32" s="393" t="s">
        <v>467</v>
      </c>
      <c r="B32" s="401" t="s">
        <v>468</v>
      </c>
      <c r="C32" s="410">
        <v>0</v>
      </c>
    </row>
    <row r="33" spans="1:3">
      <c r="A33" s="393" t="s">
        <v>469</v>
      </c>
      <c r="B33" s="402" t="s">
        <v>470</v>
      </c>
      <c r="C33" s="410">
        <v>0</v>
      </c>
    </row>
    <row r="34" spans="1:3">
      <c r="A34" s="399"/>
      <c r="B34" s="399" t="s">
        <v>471</v>
      </c>
      <c r="C34" s="400"/>
    </row>
    <row r="35" spans="1:3">
      <c r="A35" s="396">
        <v>20</v>
      </c>
      <c r="B35" s="407" t="s">
        <v>90</v>
      </c>
      <c r="C35" s="398">
        <v>215175031.56626862</v>
      </c>
    </row>
    <row r="36" spans="1:3">
      <c r="A36" s="396">
        <v>21</v>
      </c>
      <c r="B36" s="407" t="s">
        <v>472</v>
      </c>
      <c r="C36" s="398">
        <f>C8+C18+C26+C30</f>
        <v>1867915378.0420797</v>
      </c>
    </row>
    <row r="37" spans="1:3">
      <c r="A37" s="411"/>
      <c r="B37" s="411" t="s">
        <v>437</v>
      </c>
      <c r="C37" s="400"/>
    </row>
    <row r="38" spans="1:3">
      <c r="A38" s="396">
        <v>22</v>
      </c>
      <c r="B38" s="407" t="s">
        <v>437</v>
      </c>
      <c r="C38" s="488">
        <f>IFERROR(C35/C36,0)</f>
        <v>0.11519527816715755</v>
      </c>
    </row>
    <row r="39" spans="1:3">
      <c r="A39" s="411"/>
      <c r="B39" s="411" t="s">
        <v>473</v>
      </c>
      <c r="C39" s="400"/>
    </row>
    <row r="40" spans="1:3">
      <c r="A40" s="412" t="s">
        <v>474</v>
      </c>
      <c r="B40" s="401" t="s">
        <v>475</v>
      </c>
      <c r="C40" s="410"/>
    </row>
    <row r="41" spans="1:3">
      <c r="A41" s="413" t="s">
        <v>476</v>
      </c>
      <c r="B41" s="402" t="s">
        <v>477</v>
      </c>
      <c r="C41" s="410"/>
    </row>
  </sheetData>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1"/>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L30" sqref="L30"/>
    </sheetView>
  </sheetViews>
  <sheetFormatPr defaultRowHeight="15"/>
  <cols>
    <col min="1" max="1" width="9.5703125" style="83" bestFit="1" customWidth="1"/>
    <col min="2" max="2" width="86.28515625" style="83" customWidth="1"/>
    <col min="3" max="7" width="12.7109375" style="63" customWidth="1"/>
    <col min="8" max="8" width="9.7109375" style="91" customWidth="1"/>
    <col min="9" max="9" width="9.5703125" style="91" customWidth="1"/>
    <col min="10" max="16384" width="9.140625" style="91"/>
  </cols>
  <sheetData>
    <row r="1" spans="1:9">
      <c r="A1" s="82" t="s">
        <v>191</v>
      </c>
      <c r="B1" s="90" t="str">
        <f>Info!C2</f>
        <v>სს ”ლიბერთი ბანკი”</v>
      </c>
    </row>
    <row r="2" spans="1:9">
      <c r="A2" s="82" t="s">
        <v>192</v>
      </c>
      <c r="B2" s="92">
        <v>43465</v>
      </c>
      <c r="C2" s="86"/>
      <c r="D2" s="86"/>
      <c r="E2" s="86"/>
      <c r="F2" s="86"/>
      <c r="G2" s="86"/>
      <c r="H2" s="93"/>
    </row>
    <row r="3" spans="1:9">
      <c r="A3" s="82"/>
      <c r="C3" s="86"/>
      <c r="D3" s="86"/>
      <c r="E3" s="86"/>
      <c r="F3" s="86"/>
      <c r="G3" s="86"/>
      <c r="H3" s="93"/>
    </row>
    <row r="4" spans="1:9" ht="15.75" thickBot="1">
      <c r="A4" s="94" t="s">
        <v>332</v>
      </c>
      <c r="B4" s="95" t="s">
        <v>226</v>
      </c>
      <c r="C4" s="96"/>
      <c r="D4" s="96"/>
      <c r="E4" s="96"/>
      <c r="F4" s="96"/>
      <c r="G4" s="96"/>
      <c r="H4" s="93"/>
    </row>
    <row r="5" spans="1:9">
      <c r="A5" s="97" t="s">
        <v>27</v>
      </c>
      <c r="B5" s="98"/>
      <c r="C5" s="99" t="s">
        <v>488</v>
      </c>
      <c r="D5" s="99" t="s">
        <v>484</v>
      </c>
      <c r="E5" s="99" t="s">
        <v>485</v>
      </c>
      <c r="F5" s="99" t="s">
        <v>486</v>
      </c>
      <c r="G5" s="100" t="s">
        <v>487</v>
      </c>
    </row>
    <row r="6" spans="1:9">
      <c r="A6" s="101"/>
      <c r="B6" s="102" t="s">
        <v>188</v>
      </c>
      <c r="C6" s="103"/>
      <c r="D6" s="103"/>
      <c r="E6" s="103"/>
      <c r="F6" s="103"/>
      <c r="G6" s="104"/>
    </row>
    <row r="7" spans="1:9">
      <c r="A7" s="101"/>
      <c r="B7" s="105" t="s">
        <v>193</v>
      </c>
      <c r="C7" s="103"/>
      <c r="D7" s="103"/>
      <c r="E7" s="103"/>
      <c r="F7" s="103"/>
      <c r="G7" s="104"/>
    </row>
    <row r="8" spans="1:9">
      <c r="A8" s="106">
        <v>1</v>
      </c>
      <c r="B8" s="107" t="s">
        <v>24</v>
      </c>
      <c r="C8" s="108">
        <v>210609647.56626862</v>
      </c>
      <c r="D8" s="108">
        <v>199455263.56626862</v>
      </c>
      <c r="E8" s="108">
        <v>191790223.56626862</v>
      </c>
      <c r="F8" s="108">
        <v>176315805.56626862</v>
      </c>
      <c r="G8" s="109">
        <v>162443897.56626862</v>
      </c>
    </row>
    <row r="9" spans="1:9">
      <c r="A9" s="106">
        <v>2</v>
      </c>
      <c r="B9" s="107" t="s">
        <v>90</v>
      </c>
      <c r="C9" s="108">
        <v>215175031.56626862</v>
      </c>
      <c r="D9" s="108">
        <v>204020647.56626862</v>
      </c>
      <c r="E9" s="108">
        <v>196355607.56626862</v>
      </c>
      <c r="F9" s="108">
        <v>182454869.56626862</v>
      </c>
      <c r="G9" s="109">
        <v>168582961.56626862</v>
      </c>
    </row>
    <row r="10" spans="1:9">
      <c r="A10" s="106">
        <v>3</v>
      </c>
      <c r="B10" s="107" t="s">
        <v>89</v>
      </c>
      <c r="C10" s="108">
        <v>271168740.28035611</v>
      </c>
      <c r="D10" s="108">
        <v>252803761.37573874</v>
      </c>
      <c r="E10" s="108">
        <v>255513974.81782439</v>
      </c>
      <c r="F10" s="108">
        <v>237891288.57112077</v>
      </c>
      <c r="G10" s="109">
        <v>232494384.39945042</v>
      </c>
    </row>
    <row r="11" spans="1:9">
      <c r="A11" s="101"/>
      <c r="B11" s="102" t="s">
        <v>189</v>
      </c>
      <c r="C11" s="103"/>
      <c r="D11" s="103"/>
      <c r="E11" s="103"/>
      <c r="F11" s="103"/>
      <c r="G11" s="104"/>
    </row>
    <row r="12" spans="1:9" ht="15" customHeight="1">
      <c r="A12" s="106">
        <v>4</v>
      </c>
      <c r="B12" s="107" t="s">
        <v>346</v>
      </c>
      <c r="C12" s="108">
        <v>1531726198.4852602</v>
      </c>
      <c r="D12" s="108">
        <v>1498996211.3637285</v>
      </c>
      <c r="E12" s="108">
        <v>1485364104.9795506</v>
      </c>
      <c r="F12" s="108">
        <v>1383093713.4503453</v>
      </c>
      <c r="G12" s="109">
        <v>1355390670.2205093</v>
      </c>
    </row>
    <row r="13" spans="1:9">
      <c r="A13" s="101"/>
      <c r="B13" s="102" t="s">
        <v>91</v>
      </c>
      <c r="C13" s="103"/>
      <c r="D13" s="103"/>
      <c r="E13" s="103"/>
      <c r="F13" s="103"/>
      <c r="G13" s="104"/>
    </row>
    <row r="14" spans="1:9" s="110" customFormat="1">
      <c r="A14" s="106"/>
      <c r="B14" s="105" t="s">
        <v>404</v>
      </c>
      <c r="C14" s="103"/>
      <c r="D14" s="103"/>
      <c r="E14" s="103"/>
      <c r="F14" s="103"/>
      <c r="G14" s="104"/>
    </row>
    <row r="15" spans="1:9" ht="15.75" customHeight="1">
      <c r="A15" s="111">
        <v>5</v>
      </c>
      <c r="B15" s="112" t="str">
        <f>"ძირითადი პირველადი კაპიტალის კოეფიციენტი &gt;="&amp;ROUND('9.1. Capital Requirements'!$C$19,4)*100&amp;"%"</f>
        <v>ძირითადი პირველადი კაპიტალის კოეფიციენტი &gt;=8.96%</v>
      </c>
      <c r="C15" s="114">
        <v>0.13749823419782378</v>
      </c>
      <c r="D15" s="113">
        <v>0.13305921793145292</v>
      </c>
      <c r="E15" s="113">
        <v>0.1291200069554051</v>
      </c>
      <c r="F15" s="114">
        <v>0.12747929070288452</v>
      </c>
      <c r="G15" s="115">
        <v>0.11985024032948415</v>
      </c>
      <c r="I15" s="110"/>
    </row>
    <row r="16" spans="1:9" ht="15" customHeight="1">
      <c r="A16" s="111">
        <v>6</v>
      </c>
      <c r="B16" s="112" t="str">
        <f>"პირველადი კაპიტალის კოეფიციენტი &gt;="&amp;ROUND('9.1. Capital Requirements'!$C$20,4)*100&amp;"%"</f>
        <v>პირველადი კაპიტალის კოეფიციენტი &gt;=10.92%</v>
      </c>
      <c r="C16" s="114">
        <v>0.14047878255203666</v>
      </c>
      <c r="D16" s="113">
        <v>0.13610484537559875</v>
      </c>
      <c r="E16" s="113">
        <v>0.1321935860089819</v>
      </c>
      <c r="F16" s="114">
        <v>0.13191793715199976</v>
      </c>
      <c r="G16" s="115">
        <v>0.12437960897195918</v>
      </c>
      <c r="I16" s="110"/>
    </row>
    <row r="17" spans="1:7">
      <c r="A17" s="111">
        <v>7</v>
      </c>
      <c r="B17" s="112" t="str">
        <f>"საზედამხედველო კაპიტალის კოეფიციენტი &gt;="&amp;ROUND('9.1. Capital Requirements'!$C$21,4)*100&amp;"%"</f>
        <v>საზედამხედველო კაპიტალის კოეფიციენტი &gt;=17.7%</v>
      </c>
      <c r="C17" s="114">
        <v>0.17703473411143431</v>
      </c>
      <c r="D17" s="113">
        <v>0.16864869934911156</v>
      </c>
      <c r="E17" s="113">
        <v>0.17202110510226859</v>
      </c>
      <c r="F17" s="114">
        <v>0.17199939979313728</v>
      </c>
      <c r="G17" s="115">
        <v>0.17153311551246386</v>
      </c>
    </row>
    <row r="18" spans="1:7">
      <c r="A18" s="101"/>
      <c r="B18" s="102" t="s">
        <v>6</v>
      </c>
      <c r="C18" s="103"/>
      <c r="D18" s="103"/>
      <c r="E18" s="103"/>
      <c r="F18" s="103"/>
      <c r="G18" s="104"/>
    </row>
    <row r="19" spans="1:7" ht="15" customHeight="1">
      <c r="A19" s="116">
        <v>8</v>
      </c>
      <c r="B19" s="117" t="s">
        <v>7</v>
      </c>
      <c r="C19" s="114">
        <v>0.15905884864939426</v>
      </c>
      <c r="D19" s="114">
        <v>0.16128259172042264</v>
      </c>
      <c r="E19" s="114">
        <v>0.16226236719890047</v>
      </c>
      <c r="F19" s="114">
        <v>0.16172307914275064</v>
      </c>
      <c r="G19" s="115">
        <v>0.15436329263668669</v>
      </c>
    </row>
    <row r="20" spans="1:7">
      <c r="A20" s="116">
        <v>9</v>
      </c>
      <c r="B20" s="117" t="s">
        <v>8</v>
      </c>
      <c r="C20" s="114">
        <v>6.2882289608263378E-2</v>
      </c>
      <c r="D20" s="114">
        <v>6.5141181870285614E-2</v>
      </c>
      <c r="E20" s="114">
        <v>6.6035958955914867E-2</v>
      </c>
      <c r="F20" s="114">
        <v>6.6388047125462063E-2</v>
      </c>
      <c r="G20" s="115">
        <v>6.6116588256339676E-2</v>
      </c>
    </row>
    <row r="21" spans="1:7">
      <c r="A21" s="116">
        <v>10</v>
      </c>
      <c r="B21" s="117" t="s">
        <v>9</v>
      </c>
      <c r="C21" s="114">
        <v>5.2110956183826905E-2</v>
      </c>
      <c r="D21" s="114">
        <v>4.9901022484166759E-2</v>
      </c>
      <c r="E21" s="114">
        <v>4.8597854094093555E-2</v>
      </c>
      <c r="F21" s="114">
        <v>3.9637321763325802E-2</v>
      </c>
      <c r="G21" s="115">
        <v>5.1993085318184973E-2</v>
      </c>
    </row>
    <row r="22" spans="1:7">
      <c r="A22" s="116">
        <v>11</v>
      </c>
      <c r="B22" s="117" t="s">
        <v>227</v>
      </c>
      <c r="C22" s="114">
        <v>9.6176559041130899E-2</v>
      </c>
      <c r="D22" s="114">
        <v>9.6141409850137E-2</v>
      </c>
      <c r="E22" s="114">
        <v>9.6226408242985617E-2</v>
      </c>
      <c r="F22" s="114">
        <v>9.5335032017288573E-2</v>
      </c>
      <c r="G22" s="115">
        <v>8.8246704380347013E-2</v>
      </c>
    </row>
    <row r="23" spans="1:7">
      <c r="A23" s="116">
        <v>12</v>
      </c>
      <c r="B23" s="117" t="s">
        <v>10</v>
      </c>
      <c r="C23" s="114">
        <v>2.8231675789003045E-2</v>
      </c>
      <c r="D23" s="114">
        <v>2.615660837138126E-2</v>
      </c>
      <c r="E23" s="114">
        <v>3.2627740760732861E-2</v>
      </c>
      <c r="F23" s="114">
        <v>3.3202043634007111E-2</v>
      </c>
      <c r="G23" s="115">
        <v>3.0901586027936884E-2</v>
      </c>
    </row>
    <row r="24" spans="1:7">
      <c r="A24" s="116">
        <v>13</v>
      </c>
      <c r="B24" s="117" t="s">
        <v>11</v>
      </c>
      <c r="C24" s="114">
        <v>0.20625489441856892</v>
      </c>
      <c r="D24" s="114">
        <v>0.19572135230390419</v>
      </c>
      <c r="E24" s="114">
        <v>0.24817726989109279</v>
      </c>
      <c r="F24" s="114">
        <v>0.25692740372348011</v>
      </c>
      <c r="G24" s="115">
        <v>0.25757637343646966</v>
      </c>
    </row>
    <row r="25" spans="1:7">
      <c r="A25" s="101"/>
      <c r="B25" s="102" t="s">
        <v>12</v>
      </c>
      <c r="C25" s="103"/>
      <c r="D25" s="103"/>
      <c r="E25" s="103"/>
      <c r="F25" s="103"/>
      <c r="G25" s="104"/>
    </row>
    <row r="26" spans="1:7">
      <c r="A26" s="116">
        <v>14</v>
      </c>
      <c r="B26" s="117" t="s">
        <v>13</v>
      </c>
      <c r="C26" s="114">
        <v>8.6101884178909183E-2</v>
      </c>
      <c r="D26" s="113">
        <v>0.10730659766555374</v>
      </c>
      <c r="E26" s="113">
        <v>0.11577366981965707</v>
      </c>
      <c r="F26" s="114">
        <v>0.10478688550181084</v>
      </c>
      <c r="G26" s="115">
        <v>0.1011678120563886</v>
      </c>
    </row>
    <row r="27" spans="1:7" ht="15" customHeight="1">
      <c r="A27" s="116">
        <v>15</v>
      </c>
      <c r="B27" s="117" t="s">
        <v>14</v>
      </c>
      <c r="C27" s="114">
        <v>9.5590389889334049E-2</v>
      </c>
      <c r="D27" s="113">
        <v>0.11507467851031768</v>
      </c>
      <c r="E27" s="113">
        <v>0.12360738999441477</v>
      </c>
      <c r="F27" s="114">
        <v>0.11462432688743202</v>
      </c>
      <c r="G27" s="115">
        <v>0.11108554761788131</v>
      </c>
    </row>
    <row r="28" spans="1:7">
      <c r="A28" s="116">
        <v>16</v>
      </c>
      <c r="B28" s="117" t="s">
        <v>15</v>
      </c>
      <c r="C28" s="114">
        <v>0.21920189034877779</v>
      </c>
      <c r="D28" s="113">
        <v>0.1173962999703895</v>
      </c>
      <c r="E28" s="113">
        <v>5.6579615208701334E-2</v>
      </c>
      <c r="F28" s="114">
        <v>4.9785709138858873E-2</v>
      </c>
      <c r="G28" s="115">
        <v>1.5372546327992582E-2</v>
      </c>
    </row>
    <row r="29" spans="1:7" ht="15" customHeight="1">
      <c r="A29" s="116">
        <v>17</v>
      </c>
      <c r="B29" s="117" t="s">
        <v>16</v>
      </c>
      <c r="C29" s="114">
        <v>0.27048302252609846</v>
      </c>
      <c r="D29" s="113">
        <v>0.214896512896773</v>
      </c>
      <c r="E29" s="113">
        <v>0.2300708342581137</v>
      </c>
      <c r="F29" s="114">
        <v>0.19465529907553605</v>
      </c>
      <c r="G29" s="115">
        <v>0.20004945824405254</v>
      </c>
    </row>
    <row r="30" spans="1:7">
      <c r="A30" s="116">
        <v>18</v>
      </c>
      <c r="B30" s="117" t="s">
        <v>17</v>
      </c>
      <c r="C30" s="114">
        <v>9.0954372233554293E-2</v>
      </c>
      <c r="D30" s="113">
        <v>0.16015549781470026</v>
      </c>
      <c r="E30" s="113">
        <v>-4.0080810137639311E-2</v>
      </c>
      <c r="F30" s="114">
        <v>-4.1032113293556507E-2</v>
      </c>
      <c r="G30" s="115">
        <v>0.29781135126981145</v>
      </c>
    </row>
    <row r="31" spans="1:7" ht="15" customHeight="1">
      <c r="A31" s="101"/>
      <c r="B31" s="102" t="s">
        <v>18</v>
      </c>
      <c r="C31" s="103"/>
      <c r="D31" s="103"/>
      <c r="E31" s="103"/>
      <c r="F31" s="103"/>
      <c r="G31" s="104"/>
    </row>
    <row r="32" spans="1:7" ht="15" customHeight="1">
      <c r="A32" s="116">
        <v>19</v>
      </c>
      <c r="B32" s="117" t="s">
        <v>19</v>
      </c>
      <c r="C32" s="114">
        <v>0.35782834085913301</v>
      </c>
      <c r="D32" s="113">
        <v>0.40788494988557367</v>
      </c>
      <c r="E32" s="113">
        <v>0.27900254172149619</v>
      </c>
      <c r="F32" s="114">
        <v>0.39396202078377635</v>
      </c>
      <c r="G32" s="115">
        <v>0.40057709026243427</v>
      </c>
    </row>
    <row r="33" spans="1:7" ht="15" customHeight="1">
      <c r="A33" s="116">
        <v>20</v>
      </c>
      <c r="B33" s="117" t="s">
        <v>20</v>
      </c>
      <c r="C33" s="114">
        <v>0.29565886573096106</v>
      </c>
      <c r="D33" s="113">
        <v>0.24286451616648469</v>
      </c>
      <c r="E33" s="113">
        <v>0.23096765592791238</v>
      </c>
      <c r="F33" s="114">
        <v>0.25250737680559449</v>
      </c>
      <c r="G33" s="115">
        <v>0.25952844389785695</v>
      </c>
    </row>
    <row r="34" spans="1:7" ht="15" customHeight="1">
      <c r="A34" s="116">
        <v>21</v>
      </c>
      <c r="B34" s="118" t="s">
        <v>21</v>
      </c>
      <c r="C34" s="114">
        <v>0.45628514731669245</v>
      </c>
      <c r="D34" s="113">
        <v>0.45150649931521147</v>
      </c>
      <c r="E34" s="113">
        <v>0.43068894360813176</v>
      </c>
      <c r="F34" s="114">
        <v>0.3953010995072978</v>
      </c>
      <c r="G34" s="115">
        <v>0.3611486808800401</v>
      </c>
    </row>
    <row r="35" spans="1:7" ht="15" customHeight="1">
      <c r="A35" s="119"/>
      <c r="B35" s="102" t="s">
        <v>403</v>
      </c>
      <c r="C35" s="103"/>
      <c r="D35" s="103"/>
      <c r="E35" s="103"/>
      <c r="F35" s="103"/>
      <c r="G35" s="104"/>
    </row>
    <row r="36" spans="1:7" ht="15" customHeight="1">
      <c r="A36" s="116">
        <v>22</v>
      </c>
      <c r="B36" s="120" t="s">
        <v>396</v>
      </c>
      <c r="C36" s="121">
        <v>681357536.60220313</v>
      </c>
      <c r="D36" s="121">
        <v>836265006.7088666</v>
      </c>
      <c r="E36" s="121">
        <v>819443159.12107301</v>
      </c>
      <c r="F36" s="121">
        <v>845885118.19211781</v>
      </c>
      <c r="G36" s="122">
        <v>733359924.21842575</v>
      </c>
    </row>
    <row r="37" spans="1:7">
      <c r="A37" s="116">
        <v>23</v>
      </c>
      <c r="B37" s="117" t="s">
        <v>397</v>
      </c>
      <c r="C37" s="121">
        <v>352678528.38361484</v>
      </c>
      <c r="D37" s="121">
        <v>343974437.94039816</v>
      </c>
      <c r="E37" s="121">
        <v>291442777.70092648</v>
      </c>
      <c r="F37" s="121">
        <v>293772114.86931896</v>
      </c>
      <c r="G37" s="122">
        <v>255294208.31420702</v>
      </c>
    </row>
    <row r="38" spans="1:7" ht="15.75" thickBot="1">
      <c r="A38" s="123">
        <v>24</v>
      </c>
      <c r="B38" s="124" t="s">
        <v>395</v>
      </c>
      <c r="C38" s="125">
        <v>1.9319507193278243</v>
      </c>
      <c r="D38" s="125">
        <v>2.4311835836294602</v>
      </c>
      <c r="E38" s="125">
        <v>2.8116777008005713</v>
      </c>
      <c r="F38" s="125">
        <v>2.8793921389319057</v>
      </c>
      <c r="G38" s="126">
        <v>2.8726069778905101</v>
      </c>
    </row>
    <row r="39" spans="1:7">
      <c r="A39" s="127"/>
    </row>
    <row r="40" spans="1:7" ht="39">
      <c r="B40" s="128" t="s">
        <v>405</v>
      </c>
    </row>
    <row r="41" spans="1:7" ht="64.5">
      <c r="B41" s="129" t="s">
        <v>402</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4"/>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C12" sqref="C12"/>
    </sheetView>
  </sheetViews>
  <sheetFormatPr defaultRowHeight="15"/>
  <cols>
    <col min="1" max="1" width="9.5703125" style="63" bestFit="1" customWidth="1"/>
    <col min="2" max="2" width="55.140625" style="63" bestFit="1" customWidth="1"/>
    <col min="3" max="8" width="14" style="63" customWidth="1"/>
    <col min="9" max="16384" width="9.140625" style="91"/>
  </cols>
  <sheetData>
    <row r="1" spans="1:8">
      <c r="A1" s="82" t="s">
        <v>191</v>
      </c>
      <c r="B1" s="63" t="str">
        <f>Info!C2</f>
        <v>სს ”ლიბერთი ბანკი”</v>
      </c>
    </row>
    <row r="2" spans="1:8">
      <c r="A2" s="82" t="s">
        <v>192</v>
      </c>
      <c r="B2" s="64">
        <f>'1. key ratios'!B2</f>
        <v>43465</v>
      </c>
    </row>
    <row r="3" spans="1:8">
      <c r="A3" s="82"/>
    </row>
    <row r="4" spans="1:8" ht="15.75" thickBot="1">
      <c r="A4" s="131" t="s">
        <v>333</v>
      </c>
      <c r="B4" s="132" t="s">
        <v>247</v>
      </c>
      <c r="C4" s="131"/>
      <c r="D4" s="133"/>
      <c r="E4" s="133"/>
      <c r="F4" s="89"/>
      <c r="G4" s="89"/>
      <c r="H4" s="134" t="s">
        <v>95</v>
      </c>
    </row>
    <row r="5" spans="1:8">
      <c r="A5" s="135"/>
      <c r="B5" s="136"/>
      <c r="C5" s="497" t="s">
        <v>197</v>
      </c>
      <c r="D5" s="498"/>
      <c r="E5" s="499"/>
      <c r="F5" s="497" t="s">
        <v>198</v>
      </c>
      <c r="G5" s="498"/>
      <c r="H5" s="500"/>
    </row>
    <row r="6" spans="1:8">
      <c r="A6" s="137" t="s">
        <v>27</v>
      </c>
      <c r="B6" s="138" t="s">
        <v>155</v>
      </c>
      <c r="C6" s="68" t="s">
        <v>28</v>
      </c>
      <c r="D6" s="68" t="s">
        <v>96</v>
      </c>
      <c r="E6" s="68" t="s">
        <v>69</v>
      </c>
      <c r="F6" s="68" t="s">
        <v>28</v>
      </c>
      <c r="G6" s="68" t="s">
        <v>96</v>
      </c>
      <c r="H6" s="69" t="s">
        <v>69</v>
      </c>
    </row>
    <row r="7" spans="1:8">
      <c r="A7" s="137">
        <v>1</v>
      </c>
      <c r="B7" s="139" t="s">
        <v>156</v>
      </c>
      <c r="C7" s="414">
        <v>141656582</v>
      </c>
      <c r="D7" s="414">
        <v>71029054</v>
      </c>
      <c r="E7" s="415">
        <f>C7+D7</f>
        <v>212685636</v>
      </c>
      <c r="F7" s="416">
        <v>121279851</v>
      </c>
      <c r="G7" s="414">
        <v>38110197</v>
      </c>
      <c r="H7" s="417">
        <f>F7+G7</f>
        <v>159390048</v>
      </c>
    </row>
    <row r="8" spans="1:8">
      <c r="A8" s="137">
        <v>2</v>
      </c>
      <c r="B8" s="139" t="s">
        <v>157</v>
      </c>
      <c r="C8" s="414">
        <v>76538847</v>
      </c>
      <c r="D8" s="414">
        <v>86000870</v>
      </c>
      <c r="E8" s="415">
        <f t="shared" ref="E8:E20" si="0">C8+D8</f>
        <v>162539717</v>
      </c>
      <c r="F8" s="416">
        <v>46134030</v>
      </c>
      <c r="G8" s="414">
        <v>75497427</v>
      </c>
      <c r="H8" s="417">
        <f t="shared" ref="H8:H40" si="1">F8+G8</f>
        <v>121631457</v>
      </c>
    </row>
    <row r="9" spans="1:8">
      <c r="A9" s="137">
        <v>3</v>
      </c>
      <c r="B9" s="139" t="s">
        <v>158</v>
      </c>
      <c r="C9" s="414">
        <v>556739</v>
      </c>
      <c r="D9" s="414">
        <v>101830098</v>
      </c>
      <c r="E9" s="415">
        <f t="shared" si="0"/>
        <v>102386837</v>
      </c>
      <c r="F9" s="416">
        <v>15613089</v>
      </c>
      <c r="G9" s="414">
        <v>215224883</v>
      </c>
      <c r="H9" s="417">
        <f t="shared" si="1"/>
        <v>230837972</v>
      </c>
    </row>
    <row r="10" spans="1:8">
      <c r="A10" s="137">
        <v>4</v>
      </c>
      <c r="B10" s="139" t="s">
        <v>187</v>
      </c>
      <c r="C10" s="414">
        <v>0</v>
      </c>
      <c r="D10" s="414">
        <v>0</v>
      </c>
      <c r="E10" s="415">
        <f t="shared" si="0"/>
        <v>0</v>
      </c>
      <c r="F10" s="416">
        <v>0</v>
      </c>
      <c r="G10" s="414">
        <v>0</v>
      </c>
      <c r="H10" s="417">
        <f t="shared" si="1"/>
        <v>0</v>
      </c>
    </row>
    <row r="11" spans="1:8">
      <c r="A11" s="137">
        <v>5</v>
      </c>
      <c r="B11" s="139" t="s">
        <v>159</v>
      </c>
      <c r="C11" s="414">
        <v>192727243</v>
      </c>
      <c r="D11" s="414">
        <v>0</v>
      </c>
      <c r="E11" s="415">
        <f t="shared" si="0"/>
        <v>192727243</v>
      </c>
      <c r="F11" s="416">
        <v>218146845</v>
      </c>
      <c r="G11" s="414">
        <v>0</v>
      </c>
      <c r="H11" s="417">
        <f t="shared" si="1"/>
        <v>218146845</v>
      </c>
    </row>
    <row r="12" spans="1:8">
      <c r="A12" s="137">
        <v>6.1</v>
      </c>
      <c r="B12" s="140" t="s">
        <v>160</v>
      </c>
      <c r="C12" s="414">
        <v>813290510.00000083</v>
      </c>
      <c r="D12" s="414">
        <v>228323833.00000054</v>
      </c>
      <c r="E12" s="415">
        <f t="shared" si="0"/>
        <v>1041614343.0000014</v>
      </c>
      <c r="F12" s="416">
        <v>940096216.99996161</v>
      </c>
      <c r="G12" s="414">
        <v>14677300.124739893</v>
      </c>
      <c r="H12" s="417">
        <f t="shared" si="1"/>
        <v>954773517.1247015</v>
      </c>
    </row>
    <row r="13" spans="1:8">
      <c r="A13" s="137">
        <v>6.2</v>
      </c>
      <c r="B13" s="140" t="s">
        <v>161</v>
      </c>
      <c r="C13" s="414">
        <v>-92324104.860998809</v>
      </c>
      <c r="D13" s="414">
        <v>-7244216.3006938538</v>
      </c>
      <c r="E13" s="415">
        <f t="shared" si="0"/>
        <v>-99568321.161692664</v>
      </c>
      <c r="F13" s="416">
        <v>-102776975.895568</v>
      </c>
      <c r="G13" s="414">
        <v>-3284563.105280044</v>
      </c>
      <c r="H13" s="417">
        <f t="shared" si="1"/>
        <v>-106061539.00084804</v>
      </c>
    </row>
    <row r="14" spans="1:8">
      <c r="A14" s="137">
        <v>6</v>
      </c>
      <c r="B14" s="139" t="s">
        <v>162</v>
      </c>
      <c r="C14" s="415">
        <f>C12+C13</f>
        <v>720966405.13900208</v>
      </c>
      <c r="D14" s="415">
        <f>D12+D13</f>
        <v>221079616.6993067</v>
      </c>
      <c r="E14" s="415">
        <f t="shared" si="0"/>
        <v>942046021.83830881</v>
      </c>
      <c r="F14" s="415">
        <f>F12+F13</f>
        <v>837319241.1043936</v>
      </c>
      <c r="G14" s="415">
        <f>G12+G13</f>
        <v>11392737.019459849</v>
      </c>
      <c r="H14" s="417">
        <f>F14+G14</f>
        <v>848711978.12385345</v>
      </c>
    </row>
    <row r="15" spans="1:8">
      <c r="A15" s="137">
        <v>7</v>
      </c>
      <c r="B15" s="139" t="s">
        <v>163</v>
      </c>
      <c r="C15" s="414">
        <v>14288235</v>
      </c>
      <c r="D15" s="414">
        <v>1169795</v>
      </c>
      <c r="E15" s="415">
        <f t="shared" si="0"/>
        <v>15458030</v>
      </c>
      <c r="F15" s="416">
        <v>13393509</v>
      </c>
      <c r="G15" s="414">
        <v>187101</v>
      </c>
      <c r="H15" s="417">
        <f t="shared" si="1"/>
        <v>13580610</v>
      </c>
    </row>
    <row r="16" spans="1:8">
      <c r="A16" s="137">
        <v>8</v>
      </c>
      <c r="B16" s="139" t="s">
        <v>164</v>
      </c>
      <c r="C16" s="414">
        <v>63136</v>
      </c>
      <c r="D16" s="414">
        <v>0</v>
      </c>
      <c r="E16" s="415">
        <f t="shared" si="0"/>
        <v>63136</v>
      </c>
      <c r="F16" s="416">
        <v>97643</v>
      </c>
      <c r="G16" s="414">
        <v>0</v>
      </c>
      <c r="H16" s="417">
        <f t="shared" si="1"/>
        <v>97643</v>
      </c>
    </row>
    <row r="17" spans="1:8">
      <c r="A17" s="137">
        <v>9</v>
      </c>
      <c r="B17" s="139" t="s">
        <v>165</v>
      </c>
      <c r="C17" s="414">
        <v>146888</v>
      </c>
      <c r="D17" s="414">
        <v>113756</v>
      </c>
      <c r="E17" s="415">
        <f t="shared" si="0"/>
        <v>260644</v>
      </c>
      <c r="F17" s="416">
        <v>147088</v>
      </c>
      <c r="G17" s="414">
        <v>110169</v>
      </c>
      <c r="H17" s="417">
        <f t="shared" si="1"/>
        <v>257257</v>
      </c>
    </row>
    <row r="18" spans="1:8">
      <c r="A18" s="137">
        <v>10</v>
      </c>
      <c r="B18" s="139" t="s">
        <v>166</v>
      </c>
      <c r="C18" s="414">
        <v>163515721</v>
      </c>
      <c r="D18" s="414">
        <v>0</v>
      </c>
      <c r="E18" s="415">
        <f t="shared" si="0"/>
        <v>163515721</v>
      </c>
      <c r="F18" s="416">
        <v>160905358</v>
      </c>
      <c r="G18" s="414">
        <v>0</v>
      </c>
      <c r="H18" s="417">
        <f t="shared" si="1"/>
        <v>160905358</v>
      </c>
    </row>
    <row r="19" spans="1:8">
      <c r="A19" s="137">
        <v>11</v>
      </c>
      <c r="B19" s="139" t="s">
        <v>167</v>
      </c>
      <c r="C19" s="414">
        <v>37336180</v>
      </c>
      <c r="D19" s="414">
        <v>18499148</v>
      </c>
      <c r="E19" s="415">
        <f t="shared" si="0"/>
        <v>55835328</v>
      </c>
      <c r="F19" s="416">
        <v>34611366</v>
      </c>
      <c r="G19" s="414">
        <v>21501370</v>
      </c>
      <c r="H19" s="417">
        <f t="shared" si="1"/>
        <v>56112736</v>
      </c>
    </row>
    <row r="20" spans="1:8">
      <c r="A20" s="137">
        <v>12</v>
      </c>
      <c r="B20" s="141" t="s">
        <v>168</v>
      </c>
      <c r="C20" s="418">
        <f>SUM(C7:C11)+SUM(C14:C19)</f>
        <v>1347795976.1390021</v>
      </c>
      <c r="D20" s="418">
        <f>SUM(D7:D11)+SUM(D14:D19)</f>
        <v>499722337.69930673</v>
      </c>
      <c r="E20" s="418">
        <f t="shared" si="0"/>
        <v>1847518313.8383088</v>
      </c>
      <c r="F20" s="418">
        <f>SUM(F7:F11)+SUM(F14:F19)</f>
        <v>1447648020.1043935</v>
      </c>
      <c r="G20" s="418">
        <f>SUM(G7:G11)+SUM(G14:G19)</f>
        <v>362023884.01945984</v>
      </c>
      <c r="H20" s="419">
        <f t="shared" si="1"/>
        <v>1809671904.1238532</v>
      </c>
    </row>
    <row r="21" spans="1:8">
      <c r="A21" s="137"/>
      <c r="B21" s="138" t="s">
        <v>185</v>
      </c>
      <c r="C21" s="420"/>
      <c r="D21" s="420"/>
      <c r="E21" s="420"/>
      <c r="F21" s="421"/>
      <c r="G21" s="420"/>
      <c r="H21" s="422"/>
    </row>
    <row r="22" spans="1:8">
      <c r="A22" s="137">
        <v>13</v>
      </c>
      <c r="B22" s="139" t="s">
        <v>169</v>
      </c>
      <c r="C22" s="414">
        <v>800744</v>
      </c>
      <c r="D22" s="414">
        <v>7055626</v>
      </c>
      <c r="E22" s="415">
        <f>C22+D22</f>
        <v>7856370</v>
      </c>
      <c r="F22" s="416">
        <v>734629</v>
      </c>
      <c r="G22" s="414">
        <v>3854769</v>
      </c>
      <c r="H22" s="417">
        <f t="shared" si="1"/>
        <v>4589398</v>
      </c>
    </row>
    <row r="23" spans="1:8">
      <c r="A23" s="137">
        <v>14</v>
      </c>
      <c r="B23" s="139" t="s">
        <v>170</v>
      </c>
      <c r="C23" s="414">
        <v>449682543</v>
      </c>
      <c r="D23" s="414">
        <v>148416388</v>
      </c>
      <c r="E23" s="415">
        <f t="shared" ref="E23:E40" si="2">C23+D23</f>
        <v>598098931</v>
      </c>
      <c r="F23" s="416">
        <v>342820977</v>
      </c>
      <c r="G23" s="414">
        <v>130309522</v>
      </c>
      <c r="H23" s="417">
        <f t="shared" si="1"/>
        <v>473130499</v>
      </c>
    </row>
    <row r="24" spans="1:8">
      <c r="A24" s="137">
        <v>15</v>
      </c>
      <c r="B24" s="139" t="s">
        <v>171</v>
      </c>
      <c r="C24" s="414">
        <v>168325848</v>
      </c>
      <c r="D24" s="414">
        <v>76570387</v>
      </c>
      <c r="E24" s="415">
        <f t="shared" si="2"/>
        <v>244896235</v>
      </c>
      <c r="F24" s="416">
        <v>120410617</v>
      </c>
      <c r="G24" s="414">
        <v>60019505</v>
      </c>
      <c r="H24" s="417">
        <f t="shared" si="1"/>
        <v>180430122</v>
      </c>
    </row>
    <row r="25" spans="1:8">
      <c r="A25" s="137">
        <v>16</v>
      </c>
      <c r="B25" s="139" t="s">
        <v>172</v>
      </c>
      <c r="C25" s="414">
        <v>455593599</v>
      </c>
      <c r="D25" s="414">
        <v>180252323</v>
      </c>
      <c r="E25" s="415">
        <f t="shared" si="2"/>
        <v>635845922</v>
      </c>
      <c r="F25" s="416">
        <v>547764077</v>
      </c>
      <c r="G25" s="414">
        <v>123880660</v>
      </c>
      <c r="H25" s="417">
        <f t="shared" si="1"/>
        <v>671644737</v>
      </c>
    </row>
    <row r="26" spans="1:8">
      <c r="A26" s="137">
        <v>17</v>
      </c>
      <c r="B26" s="139" t="s">
        <v>173</v>
      </c>
      <c r="C26" s="420">
        <v>0</v>
      </c>
      <c r="D26" s="420">
        <v>0</v>
      </c>
      <c r="E26" s="415">
        <f t="shared" si="2"/>
        <v>0</v>
      </c>
      <c r="F26" s="421">
        <v>0</v>
      </c>
      <c r="G26" s="420">
        <v>2646118</v>
      </c>
      <c r="H26" s="417">
        <f t="shared" si="1"/>
        <v>2646118</v>
      </c>
    </row>
    <row r="27" spans="1:8">
      <c r="A27" s="137">
        <v>18</v>
      </c>
      <c r="B27" s="139" t="s">
        <v>174</v>
      </c>
      <c r="C27" s="414">
        <v>0</v>
      </c>
      <c r="D27" s="414">
        <v>0</v>
      </c>
      <c r="E27" s="415">
        <f t="shared" si="2"/>
        <v>0</v>
      </c>
      <c r="F27" s="416">
        <v>0</v>
      </c>
      <c r="G27" s="414">
        <v>0</v>
      </c>
      <c r="H27" s="417">
        <f t="shared" si="1"/>
        <v>0</v>
      </c>
    </row>
    <row r="28" spans="1:8">
      <c r="A28" s="137">
        <v>19</v>
      </c>
      <c r="B28" s="139" t="s">
        <v>175</v>
      </c>
      <c r="C28" s="414">
        <v>4614075</v>
      </c>
      <c r="D28" s="414">
        <v>1058887</v>
      </c>
      <c r="E28" s="415">
        <f t="shared" si="2"/>
        <v>5672962</v>
      </c>
      <c r="F28" s="416">
        <v>5076535</v>
      </c>
      <c r="G28" s="414">
        <v>1282581</v>
      </c>
      <c r="H28" s="417">
        <f t="shared" si="1"/>
        <v>6359116</v>
      </c>
    </row>
    <row r="29" spans="1:8">
      <c r="A29" s="137">
        <v>20</v>
      </c>
      <c r="B29" s="139" t="s">
        <v>97</v>
      </c>
      <c r="C29" s="414">
        <v>26804515</v>
      </c>
      <c r="D29" s="414">
        <v>2824651</v>
      </c>
      <c r="E29" s="415">
        <f t="shared" si="2"/>
        <v>29629166</v>
      </c>
      <c r="F29" s="416">
        <v>139508367</v>
      </c>
      <c r="G29" s="414">
        <v>2513663</v>
      </c>
      <c r="H29" s="417">
        <f t="shared" si="1"/>
        <v>142022030</v>
      </c>
    </row>
    <row r="30" spans="1:8">
      <c r="A30" s="137">
        <v>21</v>
      </c>
      <c r="B30" s="139" t="s">
        <v>176</v>
      </c>
      <c r="C30" s="414">
        <v>0</v>
      </c>
      <c r="D30" s="414">
        <v>48008568</v>
      </c>
      <c r="E30" s="415">
        <f t="shared" si="2"/>
        <v>48008568</v>
      </c>
      <c r="F30" s="416">
        <v>16175800</v>
      </c>
      <c r="G30" s="414">
        <v>86440453</v>
      </c>
      <c r="H30" s="417">
        <f t="shared" si="1"/>
        <v>102616253</v>
      </c>
    </row>
    <row r="31" spans="1:8">
      <c r="A31" s="137">
        <v>22</v>
      </c>
      <c r="B31" s="141" t="s">
        <v>177</v>
      </c>
      <c r="C31" s="418">
        <f>SUM(C22:C30)</f>
        <v>1105821324</v>
      </c>
      <c r="D31" s="418">
        <f>SUM(D22:D30)</f>
        <v>464186830</v>
      </c>
      <c r="E31" s="418">
        <f>C31+D31</f>
        <v>1570008154</v>
      </c>
      <c r="F31" s="418">
        <f>SUM(F22:F30)</f>
        <v>1172491002</v>
      </c>
      <c r="G31" s="418">
        <f>SUM(G22:G30)</f>
        <v>410947271</v>
      </c>
      <c r="H31" s="419">
        <f t="shared" si="1"/>
        <v>1583438273</v>
      </c>
    </row>
    <row r="32" spans="1:8">
      <c r="A32" s="137"/>
      <c r="B32" s="138" t="s">
        <v>186</v>
      </c>
      <c r="C32" s="420"/>
      <c r="D32" s="420"/>
      <c r="E32" s="414"/>
      <c r="F32" s="421"/>
      <c r="G32" s="420"/>
      <c r="H32" s="422"/>
    </row>
    <row r="33" spans="1:9">
      <c r="A33" s="137">
        <v>23</v>
      </c>
      <c r="B33" s="139" t="s">
        <v>178</v>
      </c>
      <c r="C33" s="414">
        <v>54628743</v>
      </c>
      <c r="D33" s="420">
        <v>0</v>
      </c>
      <c r="E33" s="415">
        <f t="shared" si="2"/>
        <v>54628743</v>
      </c>
      <c r="F33" s="416">
        <v>54404798</v>
      </c>
      <c r="G33" s="420">
        <v>0</v>
      </c>
      <c r="H33" s="417">
        <f t="shared" si="1"/>
        <v>54404798</v>
      </c>
    </row>
    <row r="34" spans="1:9">
      <c r="A34" s="137">
        <v>24</v>
      </c>
      <c r="B34" s="139" t="s">
        <v>179</v>
      </c>
      <c r="C34" s="414">
        <v>61391</v>
      </c>
      <c r="D34" s="420">
        <v>0</v>
      </c>
      <c r="E34" s="415">
        <f t="shared" si="2"/>
        <v>61391</v>
      </c>
      <c r="F34" s="416">
        <v>61391</v>
      </c>
      <c r="G34" s="420">
        <v>0</v>
      </c>
      <c r="H34" s="417">
        <f t="shared" si="1"/>
        <v>61391</v>
      </c>
    </row>
    <row r="35" spans="1:9">
      <c r="A35" s="137">
        <v>25</v>
      </c>
      <c r="B35" s="140" t="s">
        <v>180</v>
      </c>
      <c r="C35" s="414">
        <v>-10154020</v>
      </c>
      <c r="D35" s="420">
        <v>0</v>
      </c>
      <c r="E35" s="415">
        <f t="shared" si="2"/>
        <v>-10154020</v>
      </c>
      <c r="F35" s="416">
        <v>-10454283</v>
      </c>
      <c r="G35" s="420">
        <v>0</v>
      </c>
      <c r="H35" s="417">
        <f t="shared" si="1"/>
        <v>-10454283</v>
      </c>
    </row>
    <row r="36" spans="1:9">
      <c r="A36" s="137">
        <v>26</v>
      </c>
      <c r="B36" s="139" t="s">
        <v>181</v>
      </c>
      <c r="C36" s="414">
        <v>39651986</v>
      </c>
      <c r="D36" s="420">
        <v>0</v>
      </c>
      <c r="E36" s="415">
        <f t="shared" si="2"/>
        <v>39651986</v>
      </c>
      <c r="F36" s="416">
        <v>39952249</v>
      </c>
      <c r="G36" s="420">
        <v>0</v>
      </c>
      <c r="H36" s="417">
        <f t="shared" si="1"/>
        <v>39952249</v>
      </c>
    </row>
    <row r="37" spans="1:9">
      <c r="A37" s="137">
        <v>27</v>
      </c>
      <c r="B37" s="139" t="s">
        <v>182</v>
      </c>
      <c r="C37" s="414">
        <v>1694028</v>
      </c>
      <c r="D37" s="420">
        <v>0</v>
      </c>
      <c r="E37" s="415">
        <f t="shared" si="2"/>
        <v>1694028</v>
      </c>
      <c r="F37" s="416">
        <v>1694028</v>
      </c>
      <c r="G37" s="420">
        <v>0</v>
      </c>
      <c r="H37" s="417">
        <f t="shared" si="1"/>
        <v>1694028</v>
      </c>
    </row>
    <row r="38" spans="1:9">
      <c r="A38" s="137">
        <v>28</v>
      </c>
      <c r="B38" s="139" t="s">
        <v>183</v>
      </c>
      <c r="C38" s="414">
        <v>163127939</v>
      </c>
      <c r="D38" s="420">
        <v>0</v>
      </c>
      <c r="E38" s="415">
        <f t="shared" si="2"/>
        <v>163127939</v>
      </c>
      <c r="F38" s="416">
        <v>111565946</v>
      </c>
      <c r="G38" s="420">
        <v>0</v>
      </c>
      <c r="H38" s="417">
        <f t="shared" si="1"/>
        <v>111565946</v>
      </c>
    </row>
    <row r="39" spans="1:9">
      <c r="A39" s="137">
        <v>29</v>
      </c>
      <c r="B39" s="139" t="s">
        <v>199</v>
      </c>
      <c r="C39" s="414">
        <v>28500093</v>
      </c>
      <c r="D39" s="420">
        <v>0</v>
      </c>
      <c r="E39" s="415">
        <f t="shared" si="2"/>
        <v>28500093</v>
      </c>
      <c r="F39" s="416">
        <v>29009502</v>
      </c>
      <c r="G39" s="420">
        <v>0</v>
      </c>
      <c r="H39" s="417">
        <f t="shared" si="1"/>
        <v>29009502</v>
      </c>
    </row>
    <row r="40" spans="1:9">
      <c r="A40" s="137">
        <v>30</v>
      </c>
      <c r="B40" s="141" t="s">
        <v>184</v>
      </c>
      <c r="C40" s="423">
        <v>277510160</v>
      </c>
      <c r="D40" s="424">
        <v>0</v>
      </c>
      <c r="E40" s="418">
        <f t="shared" si="2"/>
        <v>277510160</v>
      </c>
      <c r="F40" s="425">
        <v>226233631</v>
      </c>
      <c r="G40" s="424">
        <v>0</v>
      </c>
      <c r="H40" s="419">
        <f t="shared" si="1"/>
        <v>226233631</v>
      </c>
    </row>
    <row r="41" spans="1:9" ht="15.75" thickBot="1">
      <c r="A41" s="142">
        <v>31</v>
      </c>
      <c r="B41" s="143" t="s">
        <v>200</v>
      </c>
      <c r="C41" s="81">
        <f>C31+C40</f>
        <v>1383331484</v>
      </c>
      <c r="D41" s="81">
        <f>D31+D40</f>
        <v>464186830</v>
      </c>
      <c r="E41" s="81">
        <f>C41+D41</f>
        <v>1847518314</v>
      </c>
      <c r="F41" s="81">
        <f>F31+F40</f>
        <v>1398724633</v>
      </c>
      <c r="G41" s="81">
        <f>G31+G40</f>
        <v>410947271</v>
      </c>
      <c r="H41" s="426">
        <f>F41+G41</f>
        <v>1809671904</v>
      </c>
    </row>
    <row r="43" spans="1:9">
      <c r="B43" s="144"/>
      <c r="E43" s="130"/>
      <c r="F43" s="130"/>
      <c r="G43" s="130"/>
      <c r="H43" s="130"/>
    </row>
    <row r="44" spans="1:9">
      <c r="C44" s="130"/>
      <c r="D44" s="130"/>
      <c r="E44" s="130"/>
      <c r="F44" s="130"/>
      <c r="G44" s="130"/>
      <c r="H44" s="130"/>
      <c r="I44" s="13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70"/>
  <sheetViews>
    <sheetView zoomScaleNormal="100" workbookViewId="0">
      <pane xSplit="1" ySplit="6" topLeftCell="B7"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5"/>
  <cols>
    <col min="1" max="1" width="9.5703125" style="63" bestFit="1" customWidth="1"/>
    <col min="2" max="2" width="86" style="63" customWidth="1"/>
    <col min="3" max="3" width="13" style="63" customWidth="1"/>
    <col min="4" max="8" width="12.42578125" style="63" customWidth="1"/>
    <col min="9" max="9" width="8.85546875" style="91" customWidth="1"/>
    <col min="10" max="16384" width="9.140625" style="145"/>
  </cols>
  <sheetData>
    <row r="1" spans="1:8">
      <c r="A1" s="82" t="s">
        <v>191</v>
      </c>
      <c r="B1" s="83" t="str">
        <f>Info!C2</f>
        <v>სს ”ლიბერთი ბანკი”</v>
      </c>
      <c r="C1" s="83"/>
    </row>
    <row r="2" spans="1:8">
      <c r="A2" s="82" t="s">
        <v>192</v>
      </c>
      <c r="B2" s="84">
        <f>'1. key ratios'!B2</f>
        <v>43465</v>
      </c>
      <c r="C2" s="85"/>
      <c r="D2" s="86"/>
      <c r="E2" s="86"/>
      <c r="F2" s="86"/>
      <c r="G2" s="86"/>
      <c r="H2" s="86"/>
    </row>
    <row r="3" spans="1:8">
      <c r="A3" s="82"/>
      <c r="B3" s="83"/>
      <c r="C3" s="85"/>
      <c r="D3" s="86"/>
      <c r="E3" s="86"/>
      <c r="F3" s="86"/>
      <c r="G3" s="86"/>
      <c r="H3" s="86"/>
    </row>
    <row r="4" spans="1:8" ht="15.75" thickBot="1">
      <c r="A4" s="87" t="s">
        <v>334</v>
      </c>
      <c r="B4" s="88" t="s">
        <v>225</v>
      </c>
      <c r="C4" s="89"/>
      <c r="D4" s="89"/>
      <c r="E4" s="89"/>
      <c r="F4" s="87"/>
      <c r="G4" s="87"/>
      <c r="H4" s="67" t="s">
        <v>95</v>
      </c>
    </row>
    <row r="5" spans="1:8">
      <c r="A5" s="22"/>
      <c r="B5" s="23"/>
      <c r="C5" s="497" t="s">
        <v>197</v>
      </c>
      <c r="D5" s="498"/>
      <c r="E5" s="499"/>
      <c r="F5" s="497" t="s">
        <v>198</v>
      </c>
      <c r="G5" s="498"/>
      <c r="H5" s="500"/>
    </row>
    <row r="6" spans="1:8">
      <c r="A6" s="24" t="s">
        <v>27</v>
      </c>
      <c r="B6" s="8"/>
      <c r="C6" s="9" t="s">
        <v>28</v>
      </c>
      <c r="D6" s="9" t="s">
        <v>98</v>
      </c>
      <c r="E6" s="9" t="s">
        <v>69</v>
      </c>
      <c r="F6" s="9" t="s">
        <v>28</v>
      </c>
      <c r="G6" s="9" t="s">
        <v>98</v>
      </c>
      <c r="H6" s="25" t="s">
        <v>69</v>
      </c>
    </row>
    <row r="7" spans="1:8">
      <c r="A7" s="26"/>
      <c r="B7" s="11" t="s">
        <v>94</v>
      </c>
      <c r="C7" s="12"/>
      <c r="D7" s="12"/>
      <c r="E7" s="12"/>
      <c r="F7" s="12"/>
      <c r="G7" s="12"/>
      <c r="H7" s="27"/>
    </row>
    <row r="8" spans="1:8">
      <c r="A8" s="26">
        <v>1</v>
      </c>
      <c r="B8" s="13" t="s">
        <v>99</v>
      </c>
      <c r="C8" s="420">
        <v>12180052</v>
      </c>
      <c r="D8" s="420">
        <v>3062231</v>
      </c>
      <c r="E8" s="415">
        <f>C8+D8</f>
        <v>15242283</v>
      </c>
      <c r="F8" s="420">
        <v>3784557</v>
      </c>
      <c r="G8" s="420">
        <v>1717375</v>
      </c>
      <c r="H8" s="417">
        <f>F8+G8</f>
        <v>5501932</v>
      </c>
    </row>
    <row r="9" spans="1:8">
      <c r="A9" s="26">
        <v>2</v>
      </c>
      <c r="B9" s="13" t="s">
        <v>100</v>
      </c>
      <c r="C9" s="427">
        <f>SUM(C10:C18)</f>
        <v>236902951</v>
      </c>
      <c r="D9" s="427">
        <f>SUM(D10:D18)</f>
        <v>7768160</v>
      </c>
      <c r="E9" s="415">
        <f t="shared" ref="E9:E67" si="0">C9+D9</f>
        <v>244671111</v>
      </c>
      <c r="F9" s="427">
        <f>SUM(F10:F18)</f>
        <v>212875255</v>
      </c>
      <c r="G9" s="427">
        <f>SUM(G10:G18)</f>
        <v>2919658</v>
      </c>
      <c r="H9" s="417">
        <f t="shared" ref="H9:H67" si="1">F9+G9</f>
        <v>215794913</v>
      </c>
    </row>
    <row r="10" spans="1:8">
      <c r="A10" s="26">
        <v>2.1</v>
      </c>
      <c r="B10" s="14" t="s">
        <v>101</v>
      </c>
      <c r="C10" s="420">
        <v>439024</v>
      </c>
      <c r="D10" s="420"/>
      <c r="E10" s="415">
        <f t="shared" si="0"/>
        <v>439024</v>
      </c>
      <c r="F10" s="420">
        <v>149605</v>
      </c>
      <c r="G10" s="420"/>
      <c r="H10" s="417">
        <f t="shared" si="1"/>
        <v>149605</v>
      </c>
    </row>
    <row r="11" spans="1:8">
      <c r="A11" s="26">
        <v>2.2000000000000002</v>
      </c>
      <c r="B11" s="14" t="s">
        <v>102</v>
      </c>
      <c r="C11" s="420">
        <v>903380</v>
      </c>
      <c r="D11" s="420">
        <v>255390</v>
      </c>
      <c r="E11" s="415">
        <f t="shared" si="0"/>
        <v>1158770</v>
      </c>
      <c r="F11" s="420">
        <v>27107</v>
      </c>
      <c r="G11" s="420">
        <v>29985</v>
      </c>
      <c r="H11" s="417">
        <f t="shared" si="1"/>
        <v>57092</v>
      </c>
    </row>
    <row r="12" spans="1:8">
      <c r="A12" s="26">
        <v>2.2999999999999998</v>
      </c>
      <c r="B12" s="14" t="s">
        <v>103</v>
      </c>
      <c r="C12" s="420"/>
      <c r="D12" s="420"/>
      <c r="E12" s="415">
        <f t="shared" si="0"/>
        <v>0</v>
      </c>
      <c r="F12" s="420"/>
      <c r="G12" s="420"/>
      <c r="H12" s="417">
        <f t="shared" si="1"/>
        <v>0</v>
      </c>
    </row>
    <row r="13" spans="1:8">
      <c r="A13" s="26">
        <v>2.4</v>
      </c>
      <c r="B13" s="14" t="s">
        <v>104</v>
      </c>
      <c r="C13" s="420">
        <v>15217</v>
      </c>
      <c r="D13" s="420"/>
      <c r="E13" s="415">
        <f t="shared" si="0"/>
        <v>15217</v>
      </c>
      <c r="F13" s="420">
        <v>16376</v>
      </c>
      <c r="G13" s="420"/>
      <c r="H13" s="417">
        <f t="shared" si="1"/>
        <v>16376</v>
      </c>
    </row>
    <row r="14" spans="1:8">
      <c r="A14" s="26">
        <v>2.5</v>
      </c>
      <c r="B14" s="14" t="s">
        <v>105</v>
      </c>
      <c r="C14" s="420">
        <v>1017</v>
      </c>
      <c r="D14" s="420"/>
      <c r="E14" s="415">
        <f t="shared" si="0"/>
        <v>1017</v>
      </c>
      <c r="F14" s="420"/>
      <c r="G14" s="420"/>
      <c r="H14" s="417">
        <f t="shared" si="1"/>
        <v>0</v>
      </c>
    </row>
    <row r="15" spans="1:8">
      <c r="A15" s="26">
        <v>2.6</v>
      </c>
      <c r="B15" s="14" t="s">
        <v>106</v>
      </c>
      <c r="C15" s="420"/>
      <c r="D15" s="420"/>
      <c r="E15" s="415">
        <f t="shared" si="0"/>
        <v>0</v>
      </c>
      <c r="F15" s="420"/>
      <c r="G15" s="420"/>
      <c r="H15" s="417">
        <f t="shared" si="1"/>
        <v>0</v>
      </c>
    </row>
    <row r="16" spans="1:8">
      <c r="A16" s="26">
        <v>2.7</v>
      </c>
      <c r="B16" s="14" t="s">
        <v>107</v>
      </c>
      <c r="C16" s="420"/>
      <c r="D16" s="420"/>
      <c r="E16" s="415">
        <f t="shared" si="0"/>
        <v>0</v>
      </c>
      <c r="F16" s="420"/>
      <c r="G16" s="420"/>
      <c r="H16" s="417">
        <f t="shared" si="1"/>
        <v>0</v>
      </c>
    </row>
    <row r="17" spans="1:8">
      <c r="A17" s="26">
        <v>2.8</v>
      </c>
      <c r="B17" s="14" t="s">
        <v>108</v>
      </c>
      <c r="C17" s="420">
        <v>234542863</v>
      </c>
      <c r="D17" s="420">
        <v>3130464</v>
      </c>
      <c r="E17" s="415">
        <f t="shared" si="0"/>
        <v>237673327</v>
      </c>
      <c r="F17" s="420">
        <v>212145176</v>
      </c>
      <c r="G17" s="420">
        <v>2871489</v>
      </c>
      <c r="H17" s="417">
        <f t="shared" si="1"/>
        <v>215016665</v>
      </c>
    </row>
    <row r="18" spans="1:8">
      <c r="A18" s="26">
        <v>2.9</v>
      </c>
      <c r="B18" s="14" t="s">
        <v>109</v>
      </c>
      <c r="C18" s="420">
        <v>1001450</v>
      </c>
      <c r="D18" s="420">
        <v>4382306</v>
      </c>
      <c r="E18" s="415">
        <f t="shared" si="0"/>
        <v>5383756</v>
      </c>
      <c r="F18" s="420">
        <v>536991</v>
      </c>
      <c r="G18" s="420">
        <v>18184</v>
      </c>
      <c r="H18" s="417">
        <f t="shared" si="1"/>
        <v>555175</v>
      </c>
    </row>
    <row r="19" spans="1:8">
      <c r="A19" s="26">
        <v>3</v>
      </c>
      <c r="B19" s="13" t="s">
        <v>110</v>
      </c>
      <c r="C19" s="420">
        <v>12979313</v>
      </c>
      <c r="D19" s="420">
        <v>118095</v>
      </c>
      <c r="E19" s="415">
        <f t="shared" si="0"/>
        <v>13097408</v>
      </c>
      <c r="F19" s="420">
        <v>21174387</v>
      </c>
      <c r="G19" s="420">
        <v>274107</v>
      </c>
      <c r="H19" s="417">
        <f t="shared" si="1"/>
        <v>21448494</v>
      </c>
    </row>
    <row r="20" spans="1:8">
      <c r="A20" s="26">
        <v>4</v>
      </c>
      <c r="B20" s="13" t="s">
        <v>111</v>
      </c>
      <c r="C20" s="420">
        <v>19866470</v>
      </c>
      <c r="D20" s="420"/>
      <c r="E20" s="415">
        <f t="shared" si="0"/>
        <v>19866470</v>
      </c>
      <c r="F20" s="420">
        <v>18877400</v>
      </c>
      <c r="G20" s="420"/>
      <c r="H20" s="417">
        <f t="shared" si="1"/>
        <v>18877400</v>
      </c>
    </row>
    <row r="21" spans="1:8">
      <c r="A21" s="26">
        <v>5</v>
      </c>
      <c r="B21" s="13" t="s">
        <v>112</v>
      </c>
      <c r="C21" s="420">
        <v>97613</v>
      </c>
      <c r="D21" s="420">
        <v>4084</v>
      </c>
      <c r="E21" s="415">
        <f t="shared" si="0"/>
        <v>101697</v>
      </c>
      <c r="F21" s="420">
        <v>22908</v>
      </c>
      <c r="G21" s="420">
        <v>2730</v>
      </c>
      <c r="H21" s="417">
        <f>F21+G21</f>
        <v>25638</v>
      </c>
    </row>
    <row r="22" spans="1:8">
      <c r="A22" s="26">
        <v>6</v>
      </c>
      <c r="B22" s="15" t="s">
        <v>113</v>
      </c>
      <c r="C22" s="428">
        <f>C8+C9+C19+C20+C21</f>
        <v>282026399</v>
      </c>
      <c r="D22" s="428">
        <f>D8+D9+D19+D20+D21</f>
        <v>10952570</v>
      </c>
      <c r="E22" s="418">
        <f>C22+D22</f>
        <v>292978969</v>
      </c>
      <c r="F22" s="428">
        <f>F8+F9+F19+F20+F21</f>
        <v>256734507</v>
      </c>
      <c r="G22" s="428">
        <f>G8+G9+G19+G20+G21</f>
        <v>4913870</v>
      </c>
      <c r="H22" s="419">
        <f>F22+G22</f>
        <v>261648377</v>
      </c>
    </row>
    <row r="23" spans="1:8">
      <c r="A23" s="26"/>
      <c r="B23" s="11" t="s">
        <v>92</v>
      </c>
      <c r="C23" s="420"/>
      <c r="D23" s="420"/>
      <c r="E23" s="414"/>
      <c r="F23" s="420"/>
      <c r="G23" s="420"/>
      <c r="H23" s="422"/>
    </row>
    <row r="24" spans="1:8">
      <c r="A24" s="26">
        <v>7</v>
      </c>
      <c r="B24" s="13" t="s">
        <v>114</v>
      </c>
      <c r="C24" s="420">
        <v>36781149</v>
      </c>
      <c r="D24" s="420">
        <v>3032673</v>
      </c>
      <c r="E24" s="415">
        <f t="shared" si="0"/>
        <v>39813822</v>
      </c>
      <c r="F24" s="420">
        <v>29354867</v>
      </c>
      <c r="G24" s="420">
        <v>3446728</v>
      </c>
      <c r="H24" s="417">
        <f t="shared" si="1"/>
        <v>32801595</v>
      </c>
    </row>
    <row r="25" spans="1:8">
      <c r="A25" s="26">
        <v>8</v>
      </c>
      <c r="B25" s="13" t="s">
        <v>115</v>
      </c>
      <c r="C25" s="420">
        <v>63102850</v>
      </c>
      <c r="D25" s="420">
        <v>5113408</v>
      </c>
      <c r="E25" s="415">
        <f t="shared" si="0"/>
        <v>68216258</v>
      </c>
      <c r="F25" s="420">
        <v>58611794</v>
      </c>
      <c r="G25" s="420">
        <v>6758421</v>
      </c>
      <c r="H25" s="417">
        <f t="shared" si="1"/>
        <v>65370215</v>
      </c>
    </row>
    <row r="26" spans="1:8">
      <c r="A26" s="26">
        <v>9</v>
      </c>
      <c r="B26" s="13" t="s">
        <v>116</v>
      </c>
      <c r="C26" s="420">
        <v>8194</v>
      </c>
      <c r="D26" s="420">
        <v>3032</v>
      </c>
      <c r="E26" s="415">
        <f t="shared" si="0"/>
        <v>11226</v>
      </c>
      <c r="F26" s="420">
        <v>92023</v>
      </c>
      <c r="G26" s="420">
        <v>1126</v>
      </c>
      <c r="H26" s="417">
        <f t="shared" si="1"/>
        <v>93149</v>
      </c>
    </row>
    <row r="27" spans="1:8">
      <c r="A27" s="26">
        <v>10</v>
      </c>
      <c r="B27" s="13" t="s">
        <v>117</v>
      </c>
      <c r="C27" s="420">
        <v>1660003</v>
      </c>
      <c r="D27" s="420">
        <v>6124626</v>
      </c>
      <c r="E27" s="415">
        <f t="shared" si="0"/>
        <v>7784629</v>
      </c>
      <c r="F27" s="420">
        <v>2912309</v>
      </c>
      <c r="G27" s="420">
        <v>10658226</v>
      </c>
      <c r="H27" s="417">
        <f t="shared" si="1"/>
        <v>13570535</v>
      </c>
    </row>
    <row r="28" spans="1:8">
      <c r="A28" s="26">
        <v>11</v>
      </c>
      <c r="B28" s="13" t="s">
        <v>118</v>
      </c>
      <c r="C28" s="420"/>
      <c r="D28" s="420"/>
      <c r="E28" s="415">
        <f t="shared" si="0"/>
        <v>0</v>
      </c>
      <c r="F28" s="420">
        <v>232920</v>
      </c>
      <c r="G28" s="420"/>
      <c r="H28" s="417">
        <f t="shared" si="1"/>
        <v>232920</v>
      </c>
    </row>
    <row r="29" spans="1:8">
      <c r="A29" s="26">
        <v>12</v>
      </c>
      <c r="B29" s="13" t="s">
        <v>119</v>
      </c>
      <c r="C29" s="420"/>
      <c r="D29" s="420">
        <v>305</v>
      </c>
      <c r="E29" s="415">
        <f t="shared" si="0"/>
        <v>305</v>
      </c>
      <c r="F29" s="420"/>
      <c r="G29" s="420">
        <v>315</v>
      </c>
      <c r="H29" s="417">
        <f t="shared" si="1"/>
        <v>315</v>
      </c>
    </row>
    <row r="30" spans="1:8">
      <c r="A30" s="26">
        <v>13</v>
      </c>
      <c r="B30" s="16" t="s">
        <v>120</v>
      </c>
      <c r="C30" s="428">
        <f>SUM(C24:C29)</f>
        <v>101552196</v>
      </c>
      <c r="D30" s="428">
        <f>SUM(D24:D29)</f>
        <v>14274044</v>
      </c>
      <c r="E30" s="418">
        <f t="shared" si="0"/>
        <v>115826240</v>
      </c>
      <c r="F30" s="428">
        <f>SUM(F24:F29)</f>
        <v>91203913</v>
      </c>
      <c r="G30" s="428">
        <f>SUM(G24:G29)</f>
        <v>20864816</v>
      </c>
      <c r="H30" s="419">
        <f t="shared" si="1"/>
        <v>112068729</v>
      </c>
    </row>
    <row r="31" spans="1:8">
      <c r="A31" s="26">
        <v>14</v>
      </c>
      <c r="B31" s="16" t="s">
        <v>121</v>
      </c>
      <c r="C31" s="428">
        <f>C22-C30</f>
        <v>180474203</v>
      </c>
      <c r="D31" s="428">
        <f>D22-D30</f>
        <v>-3321474</v>
      </c>
      <c r="E31" s="418">
        <f t="shared" si="0"/>
        <v>177152729</v>
      </c>
      <c r="F31" s="428">
        <f>F22-F30</f>
        <v>165530594</v>
      </c>
      <c r="G31" s="428">
        <f>G22-G30</f>
        <v>-15950946</v>
      </c>
      <c r="H31" s="419">
        <f t="shared" si="1"/>
        <v>149579648</v>
      </c>
    </row>
    <row r="32" spans="1:8">
      <c r="A32" s="26"/>
      <c r="B32" s="11"/>
      <c r="C32" s="429"/>
      <c r="D32" s="429"/>
      <c r="E32" s="429"/>
      <c r="F32" s="429"/>
      <c r="G32" s="429"/>
      <c r="H32" s="430"/>
    </row>
    <row r="33" spans="1:8">
      <c r="A33" s="26"/>
      <c r="B33" s="11" t="s">
        <v>122</v>
      </c>
      <c r="C33" s="420"/>
      <c r="D33" s="420"/>
      <c r="E33" s="414"/>
      <c r="F33" s="420"/>
      <c r="G33" s="420"/>
      <c r="H33" s="422"/>
    </row>
    <row r="34" spans="1:8">
      <c r="A34" s="26">
        <v>15</v>
      </c>
      <c r="B34" s="10" t="s">
        <v>93</v>
      </c>
      <c r="C34" s="415">
        <f>C35-C36</f>
        <v>38165903</v>
      </c>
      <c r="D34" s="415">
        <f>D35-D36</f>
        <v>-1118977</v>
      </c>
      <c r="E34" s="415">
        <f t="shared" si="0"/>
        <v>37046926</v>
      </c>
      <c r="F34" s="415">
        <f>F35-F36</f>
        <v>66270247</v>
      </c>
      <c r="G34" s="415">
        <f>G35-G36</f>
        <v>125426</v>
      </c>
      <c r="H34" s="417">
        <f t="shared" si="1"/>
        <v>66395673</v>
      </c>
    </row>
    <row r="35" spans="1:8">
      <c r="A35" s="26">
        <v>15.1</v>
      </c>
      <c r="B35" s="14" t="s">
        <v>123</v>
      </c>
      <c r="C35" s="420">
        <v>42217436</v>
      </c>
      <c r="D35" s="420">
        <v>4913112</v>
      </c>
      <c r="E35" s="415">
        <f t="shared" si="0"/>
        <v>47130548</v>
      </c>
      <c r="F35" s="420">
        <v>70764898</v>
      </c>
      <c r="G35" s="420">
        <v>5343157</v>
      </c>
      <c r="H35" s="417">
        <f t="shared" si="1"/>
        <v>76108055</v>
      </c>
    </row>
    <row r="36" spans="1:8">
      <c r="A36" s="26">
        <v>15.2</v>
      </c>
      <c r="B36" s="14" t="s">
        <v>124</v>
      </c>
      <c r="C36" s="420">
        <v>4051533</v>
      </c>
      <c r="D36" s="420">
        <v>6032089</v>
      </c>
      <c r="E36" s="415">
        <f t="shared" si="0"/>
        <v>10083622</v>
      </c>
      <c r="F36" s="420">
        <v>4494651</v>
      </c>
      <c r="G36" s="420">
        <v>5217731</v>
      </c>
      <c r="H36" s="417">
        <f t="shared" si="1"/>
        <v>9712382</v>
      </c>
    </row>
    <row r="37" spans="1:8">
      <c r="A37" s="26">
        <v>16</v>
      </c>
      <c r="B37" s="13" t="s">
        <v>125</v>
      </c>
      <c r="C37" s="420"/>
      <c r="D37" s="420"/>
      <c r="E37" s="415">
        <f t="shared" si="0"/>
        <v>0</v>
      </c>
      <c r="F37" s="420"/>
      <c r="G37" s="420"/>
      <c r="H37" s="417">
        <f t="shared" si="1"/>
        <v>0</v>
      </c>
    </row>
    <row r="38" spans="1:8">
      <c r="A38" s="26">
        <v>17</v>
      </c>
      <c r="B38" s="13" t="s">
        <v>126</v>
      </c>
      <c r="C38" s="420"/>
      <c r="D38" s="420"/>
      <c r="E38" s="415">
        <f t="shared" si="0"/>
        <v>0</v>
      </c>
      <c r="F38" s="420"/>
      <c r="G38" s="420"/>
      <c r="H38" s="417">
        <f t="shared" si="1"/>
        <v>0</v>
      </c>
    </row>
    <row r="39" spans="1:8">
      <c r="A39" s="26">
        <v>18</v>
      </c>
      <c r="B39" s="13" t="s">
        <v>127</v>
      </c>
      <c r="C39" s="420">
        <v>-632207</v>
      </c>
      <c r="D39" s="420">
        <v>24089</v>
      </c>
      <c r="E39" s="415">
        <f t="shared" si="0"/>
        <v>-608118</v>
      </c>
      <c r="F39" s="420">
        <v>24465</v>
      </c>
      <c r="G39" s="420">
        <v>-109355</v>
      </c>
      <c r="H39" s="417">
        <f t="shared" si="1"/>
        <v>-84890</v>
      </c>
    </row>
    <row r="40" spans="1:8">
      <c r="A40" s="26">
        <v>19</v>
      </c>
      <c r="B40" s="13" t="s">
        <v>128</v>
      </c>
      <c r="C40" s="420">
        <v>5667815</v>
      </c>
      <c r="D40" s="420"/>
      <c r="E40" s="415">
        <f t="shared" si="0"/>
        <v>5667815</v>
      </c>
      <c r="F40" s="420">
        <v>-33882</v>
      </c>
      <c r="G40" s="420"/>
      <c r="H40" s="417">
        <f t="shared" si="1"/>
        <v>-33882</v>
      </c>
    </row>
    <row r="41" spans="1:8">
      <c r="A41" s="26">
        <v>20</v>
      </c>
      <c r="B41" s="13" t="s">
        <v>129</v>
      </c>
      <c r="C41" s="420">
        <v>-695175</v>
      </c>
      <c r="D41" s="420"/>
      <c r="E41" s="415">
        <f t="shared" si="0"/>
        <v>-695175</v>
      </c>
      <c r="F41" s="420">
        <v>1536374</v>
      </c>
      <c r="G41" s="420"/>
      <c r="H41" s="417">
        <f t="shared" si="1"/>
        <v>1536374</v>
      </c>
    </row>
    <row r="42" spans="1:8">
      <c r="A42" s="26">
        <v>21</v>
      </c>
      <c r="B42" s="13" t="s">
        <v>130</v>
      </c>
      <c r="C42" s="420">
        <v>183487</v>
      </c>
      <c r="D42" s="420"/>
      <c r="E42" s="415">
        <f t="shared" si="0"/>
        <v>183487</v>
      </c>
      <c r="F42" s="420">
        <v>-478280</v>
      </c>
      <c r="G42" s="420"/>
      <c r="H42" s="417">
        <f t="shared" si="1"/>
        <v>-478280</v>
      </c>
    </row>
    <row r="43" spans="1:8">
      <c r="A43" s="26">
        <v>22</v>
      </c>
      <c r="B43" s="13" t="s">
        <v>131</v>
      </c>
      <c r="C43" s="420">
        <v>1280</v>
      </c>
      <c r="D43" s="420"/>
      <c r="E43" s="415">
        <f t="shared" si="0"/>
        <v>1280</v>
      </c>
      <c r="F43" s="420">
        <v>2235</v>
      </c>
      <c r="G43" s="420"/>
      <c r="H43" s="417">
        <f t="shared" si="1"/>
        <v>2235</v>
      </c>
    </row>
    <row r="44" spans="1:8">
      <c r="A44" s="26">
        <v>23</v>
      </c>
      <c r="B44" s="13" t="s">
        <v>132</v>
      </c>
      <c r="C44" s="420">
        <v>3520997</v>
      </c>
      <c r="D44" s="420">
        <v>669382</v>
      </c>
      <c r="E44" s="415">
        <f t="shared" si="0"/>
        <v>4190379</v>
      </c>
      <c r="F44" s="420">
        <v>1555280</v>
      </c>
      <c r="G44" s="420">
        <v>1413333</v>
      </c>
      <c r="H44" s="417">
        <f t="shared" si="1"/>
        <v>2968613</v>
      </c>
    </row>
    <row r="45" spans="1:8">
      <c r="A45" s="26">
        <v>24</v>
      </c>
      <c r="B45" s="16" t="s">
        <v>133</v>
      </c>
      <c r="C45" s="428">
        <f>C34+C37+C38+C39+C40+C41+C42+C43+C44</f>
        <v>46212100</v>
      </c>
      <c r="D45" s="428">
        <f>D34+D37+D38+D39+D40+D41+D42+D43+D44</f>
        <v>-425506</v>
      </c>
      <c r="E45" s="418">
        <f t="shared" si="0"/>
        <v>45786594</v>
      </c>
      <c r="F45" s="428">
        <f>F34+F37+F38+F39+F40+F41+F42+F43+F44</f>
        <v>68876439</v>
      </c>
      <c r="G45" s="428">
        <f>G34+G37+G38+G39+G40+G41+G42+G43+G44</f>
        <v>1429404</v>
      </c>
      <c r="H45" s="419">
        <f t="shared" si="1"/>
        <v>70305843</v>
      </c>
    </row>
    <row r="46" spans="1:8">
      <c r="A46" s="26"/>
      <c r="B46" s="11" t="s">
        <v>134</v>
      </c>
      <c r="C46" s="420"/>
      <c r="D46" s="420"/>
      <c r="E46" s="420"/>
      <c r="F46" s="420"/>
      <c r="G46" s="420"/>
      <c r="H46" s="431"/>
    </row>
    <row r="47" spans="1:8">
      <c r="A47" s="26">
        <v>25</v>
      </c>
      <c r="B47" s="13" t="s">
        <v>135</v>
      </c>
      <c r="C47" s="420">
        <v>2753626</v>
      </c>
      <c r="D47" s="420">
        <v>308</v>
      </c>
      <c r="E47" s="415">
        <f t="shared" si="0"/>
        <v>2753934</v>
      </c>
      <c r="F47" s="420">
        <v>166809</v>
      </c>
      <c r="G47" s="420"/>
      <c r="H47" s="417">
        <f t="shared" si="1"/>
        <v>166809</v>
      </c>
    </row>
    <row r="48" spans="1:8">
      <c r="A48" s="26">
        <v>26</v>
      </c>
      <c r="B48" s="13" t="s">
        <v>136</v>
      </c>
      <c r="C48" s="420">
        <v>5167336</v>
      </c>
      <c r="D48" s="420">
        <v>893527</v>
      </c>
      <c r="E48" s="415">
        <f t="shared" si="0"/>
        <v>6060863</v>
      </c>
      <c r="F48" s="420">
        <v>8261156</v>
      </c>
      <c r="G48" s="420">
        <v>1123306</v>
      </c>
      <c r="H48" s="417">
        <f t="shared" si="1"/>
        <v>9384462</v>
      </c>
    </row>
    <row r="49" spans="1:9">
      <c r="A49" s="26">
        <v>27</v>
      </c>
      <c r="B49" s="13" t="s">
        <v>137</v>
      </c>
      <c r="C49" s="420">
        <v>66782087</v>
      </c>
      <c r="D49" s="420"/>
      <c r="E49" s="415">
        <f t="shared" si="0"/>
        <v>66782087</v>
      </c>
      <c r="F49" s="420">
        <v>70165697</v>
      </c>
      <c r="G49" s="420"/>
      <c r="H49" s="417">
        <f t="shared" si="1"/>
        <v>70165697</v>
      </c>
    </row>
    <row r="50" spans="1:9">
      <c r="A50" s="26">
        <v>28</v>
      </c>
      <c r="B50" s="13" t="s">
        <v>275</v>
      </c>
      <c r="C50" s="420">
        <v>1613130</v>
      </c>
      <c r="D50" s="420"/>
      <c r="E50" s="415">
        <f t="shared" si="0"/>
        <v>1613130</v>
      </c>
      <c r="F50" s="420">
        <v>1346985</v>
      </c>
      <c r="G50" s="420"/>
      <c r="H50" s="417">
        <f t="shared" si="1"/>
        <v>1346985</v>
      </c>
    </row>
    <row r="51" spans="1:9">
      <c r="A51" s="26">
        <v>29</v>
      </c>
      <c r="B51" s="13" t="s">
        <v>138</v>
      </c>
      <c r="C51" s="420">
        <v>21722702</v>
      </c>
      <c r="D51" s="420"/>
      <c r="E51" s="415">
        <f t="shared" si="0"/>
        <v>21722702</v>
      </c>
      <c r="F51" s="420">
        <v>20893516</v>
      </c>
      <c r="G51" s="420"/>
      <c r="H51" s="417">
        <f t="shared" si="1"/>
        <v>20893516</v>
      </c>
    </row>
    <row r="52" spans="1:9">
      <c r="A52" s="26">
        <v>30</v>
      </c>
      <c r="B52" s="13" t="s">
        <v>139</v>
      </c>
      <c r="C52" s="420">
        <v>29045610</v>
      </c>
      <c r="D52" s="420">
        <v>94856</v>
      </c>
      <c r="E52" s="415">
        <f t="shared" si="0"/>
        <v>29140466</v>
      </c>
      <c r="F52" s="420">
        <v>28635353</v>
      </c>
      <c r="G52" s="420">
        <v>190311</v>
      </c>
      <c r="H52" s="417">
        <f t="shared" si="1"/>
        <v>28825664</v>
      </c>
    </row>
    <row r="53" spans="1:9">
      <c r="A53" s="26">
        <v>31</v>
      </c>
      <c r="B53" s="16" t="s">
        <v>140</v>
      </c>
      <c r="C53" s="428">
        <f>C47+C48+C49+C50+C51+C52</f>
        <v>127084491</v>
      </c>
      <c r="D53" s="428">
        <f>D47+D48+D49+D50+D51+D52</f>
        <v>988691</v>
      </c>
      <c r="E53" s="418">
        <f t="shared" si="0"/>
        <v>128073182</v>
      </c>
      <c r="F53" s="428">
        <f>F47+F48+F49+F50+F51+F52</f>
        <v>129469516</v>
      </c>
      <c r="G53" s="428">
        <f>G47+G48+G49+G50+G51+G52</f>
        <v>1313617</v>
      </c>
      <c r="H53" s="419">
        <f t="shared" si="1"/>
        <v>130783133</v>
      </c>
    </row>
    <row r="54" spans="1:9">
      <c r="A54" s="26">
        <v>32</v>
      </c>
      <c r="B54" s="16" t="s">
        <v>141</v>
      </c>
      <c r="C54" s="428">
        <f>C45-C53</f>
        <v>-80872391</v>
      </c>
      <c r="D54" s="428">
        <f>D45-D53</f>
        <v>-1414197</v>
      </c>
      <c r="E54" s="418">
        <f t="shared" si="0"/>
        <v>-82286588</v>
      </c>
      <c r="F54" s="428">
        <f>F45-F53</f>
        <v>-60593077</v>
      </c>
      <c r="G54" s="428">
        <f>G45-G53</f>
        <v>115787</v>
      </c>
      <c r="H54" s="419">
        <f t="shared" si="1"/>
        <v>-60477290</v>
      </c>
    </row>
    <row r="55" spans="1:9">
      <c r="A55" s="26"/>
      <c r="B55" s="11"/>
      <c r="C55" s="429"/>
      <c r="D55" s="429"/>
      <c r="E55" s="429"/>
      <c r="F55" s="429"/>
      <c r="G55" s="429"/>
      <c r="H55" s="430"/>
    </row>
    <row r="56" spans="1:9">
      <c r="A56" s="26">
        <v>33</v>
      </c>
      <c r="B56" s="16" t="s">
        <v>142</v>
      </c>
      <c r="C56" s="428">
        <f>C31+C54</f>
        <v>99601812</v>
      </c>
      <c r="D56" s="428">
        <f>D31+D54</f>
        <v>-4735671</v>
      </c>
      <c r="E56" s="418">
        <f t="shared" si="0"/>
        <v>94866141</v>
      </c>
      <c r="F56" s="428">
        <f>F31+F54</f>
        <v>104937517</v>
      </c>
      <c r="G56" s="428">
        <f>G31+G54</f>
        <v>-15835159</v>
      </c>
      <c r="H56" s="419">
        <f t="shared" si="1"/>
        <v>89102358</v>
      </c>
    </row>
    <row r="57" spans="1:9">
      <c r="A57" s="26"/>
      <c r="B57" s="11"/>
      <c r="C57" s="429"/>
      <c r="D57" s="429"/>
      <c r="E57" s="429"/>
      <c r="F57" s="429"/>
      <c r="G57" s="429"/>
      <c r="H57" s="430"/>
    </row>
    <row r="58" spans="1:9">
      <c r="A58" s="26">
        <v>34</v>
      </c>
      <c r="B58" s="13" t="s">
        <v>143</v>
      </c>
      <c r="C58" s="420">
        <v>37712183</v>
      </c>
      <c r="D58" s="420">
        <v>0</v>
      </c>
      <c r="E58" s="415">
        <f t="shared" si="0"/>
        <v>37712183</v>
      </c>
      <c r="F58" s="420">
        <v>26623163</v>
      </c>
      <c r="G58" s="420">
        <v>0</v>
      </c>
      <c r="H58" s="417">
        <f t="shared" si="1"/>
        <v>26623163</v>
      </c>
    </row>
    <row r="59" spans="1:9" s="147" customFormat="1">
      <c r="A59" s="26">
        <v>35</v>
      </c>
      <c r="B59" s="10" t="s">
        <v>144</v>
      </c>
      <c r="C59" s="420">
        <v>1</v>
      </c>
      <c r="D59" s="420">
        <v>0</v>
      </c>
      <c r="E59" s="432">
        <f t="shared" si="0"/>
        <v>1</v>
      </c>
      <c r="F59" s="433">
        <v>0</v>
      </c>
      <c r="G59" s="433">
        <v>0</v>
      </c>
      <c r="H59" s="434">
        <f t="shared" si="1"/>
        <v>0</v>
      </c>
      <c r="I59" s="146"/>
    </row>
    <row r="60" spans="1:9">
      <c r="A60" s="26">
        <v>36</v>
      </c>
      <c r="B60" s="13" t="s">
        <v>145</v>
      </c>
      <c r="C60" s="420">
        <v>-282637</v>
      </c>
      <c r="D60" s="420">
        <v>0</v>
      </c>
      <c r="E60" s="415">
        <f t="shared" si="0"/>
        <v>-282637</v>
      </c>
      <c r="F60" s="420">
        <v>715184</v>
      </c>
      <c r="G60" s="420">
        <v>0</v>
      </c>
      <c r="H60" s="417">
        <f t="shared" si="1"/>
        <v>715184</v>
      </c>
    </row>
    <row r="61" spans="1:9">
      <c r="A61" s="26">
        <v>37</v>
      </c>
      <c r="B61" s="16" t="s">
        <v>146</v>
      </c>
      <c r="C61" s="428">
        <f>C58+C59+C60</f>
        <v>37429547</v>
      </c>
      <c r="D61" s="428">
        <f>D58+D59+D60</f>
        <v>0</v>
      </c>
      <c r="E61" s="418">
        <f t="shared" si="0"/>
        <v>37429547</v>
      </c>
      <c r="F61" s="428">
        <f>F58+F59+F60</f>
        <v>27338347</v>
      </c>
      <c r="G61" s="428">
        <f>G58+G59+G60</f>
        <v>0</v>
      </c>
      <c r="H61" s="419">
        <f t="shared" si="1"/>
        <v>27338347</v>
      </c>
    </row>
    <row r="62" spans="1:9">
      <c r="A62" s="26"/>
      <c r="B62" s="17"/>
      <c r="C62" s="420"/>
      <c r="D62" s="420"/>
      <c r="E62" s="420"/>
      <c r="F62" s="420"/>
      <c r="G62" s="420"/>
      <c r="H62" s="431"/>
    </row>
    <row r="63" spans="1:9">
      <c r="A63" s="26">
        <v>38</v>
      </c>
      <c r="B63" s="18" t="s">
        <v>276</v>
      </c>
      <c r="C63" s="428">
        <f>C56-C61</f>
        <v>62172265</v>
      </c>
      <c r="D63" s="428">
        <f>D56-D61</f>
        <v>-4735671</v>
      </c>
      <c r="E63" s="418">
        <f t="shared" si="0"/>
        <v>57436594</v>
      </c>
      <c r="F63" s="428">
        <f>F56-F61</f>
        <v>77599170</v>
      </c>
      <c r="G63" s="428">
        <f>G56-G61</f>
        <v>-15835159</v>
      </c>
      <c r="H63" s="419">
        <f t="shared" si="1"/>
        <v>61764011</v>
      </c>
    </row>
    <row r="64" spans="1:9">
      <c r="A64" s="24">
        <v>39</v>
      </c>
      <c r="B64" s="13" t="s">
        <v>147</v>
      </c>
      <c r="C64" s="435">
        <v>5435166</v>
      </c>
      <c r="D64" s="435"/>
      <c r="E64" s="415">
        <f t="shared" si="0"/>
        <v>5435166</v>
      </c>
      <c r="F64" s="435">
        <v>9385303</v>
      </c>
      <c r="G64" s="435"/>
      <c r="H64" s="417">
        <f t="shared" si="1"/>
        <v>9385303</v>
      </c>
    </row>
    <row r="65" spans="1:8">
      <c r="A65" s="26">
        <v>40</v>
      </c>
      <c r="B65" s="16" t="s">
        <v>148</v>
      </c>
      <c r="C65" s="428">
        <f>C63-C64</f>
        <v>56737099</v>
      </c>
      <c r="D65" s="428">
        <f>D63-D64</f>
        <v>-4735671</v>
      </c>
      <c r="E65" s="418">
        <f t="shared" si="0"/>
        <v>52001428</v>
      </c>
      <c r="F65" s="428">
        <f>F63-F64</f>
        <v>68213867</v>
      </c>
      <c r="G65" s="428">
        <f>G63-G64</f>
        <v>-15835159</v>
      </c>
      <c r="H65" s="419">
        <f t="shared" si="1"/>
        <v>52378708</v>
      </c>
    </row>
    <row r="66" spans="1:8">
      <c r="A66" s="24">
        <v>41</v>
      </c>
      <c r="B66" s="13" t="s">
        <v>149</v>
      </c>
      <c r="C66" s="435"/>
      <c r="D66" s="435"/>
      <c r="E66" s="415">
        <f t="shared" si="0"/>
        <v>0</v>
      </c>
      <c r="F66" s="435"/>
      <c r="G66" s="435"/>
      <c r="H66" s="417">
        <f t="shared" si="1"/>
        <v>0</v>
      </c>
    </row>
    <row r="67" spans="1:8" ht="15.75" thickBot="1">
      <c r="A67" s="28">
        <v>42</v>
      </c>
      <c r="B67" s="29" t="s">
        <v>150</v>
      </c>
      <c r="C67" s="436">
        <f>C65+C66</f>
        <v>56737099</v>
      </c>
      <c r="D67" s="436">
        <f>D65+D66</f>
        <v>-4735671</v>
      </c>
      <c r="E67" s="81">
        <f t="shared" si="0"/>
        <v>52001428</v>
      </c>
      <c r="F67" s="436">
        <f>F65+F66</f>
        <v>68213867</v>
      </c>
      <c r="G67" s="436">
        <f>G65+G66</f>
        <v>-15835159</v>
      </c>
      <c r="H67" s="426">
        <f t="shared" si="1"/>
        <v>52378708</v>
      </c>
    </row>
    <row r="70" spans="1:8">
      <c r="C70" s="130"/>
      <c r="D70" s="130"/>
      <c r="E70" s="130"/>
      <c r="F70" s="130"/>
      <c r="G70" s="130"/>
      <c r="H70" s="130"/>
    </row>
  </sheetData>
  <mergeCells count="2">
    <mergeCell ref="C5:E5"/>
    <mergeCell ref="F5:H5"/>
  </mergeCells>
  <pageMargins left="0.7" right="0.7"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12" sqref="C12"/>
    </sheetView>
  </sheetViews>
  <sheetFormatPr defaultRowHeight="12.75"/>
  <cols>
    <col min="1" max="1" width="9.5703125" style="63" bestFit="1" customWidth="1"/>
    <col min="2" max="2" width="76.85546875" style="63" customWidth="1"/>
    <col min="3" max="8" width="13.28515625" style="63" customWidth="1"/>
    <col min="9" max="16384" width="9.140625" style="63"/>
  </cols>
  <sheetData>
    <row r="1" spans="1:8">
      <c r="A1" s="63" t="s">
        <v>191</v>
      </c>
      <c r="B1" s="63" t="str">
        <f>Info!C2</f>
        <v>სს ”ლიბერთი ბანკი”</v>
      </c>
    </row>
    <row r="2" spans="1:8">
      <c r="A2" s="63" t="s">
        <v>192</v>
      </c>
      <c r="B2" s="64">
        <f>'1. key ratios'!B2</f>
        <v>43465</v>
      </c>
    </row>
    <row r="4" spans="1:8" ht="13.5" thickBot="1">
      <c r="A4" s="63" t="s">
        <v>335</v>
      </c>
      <c r="C4" s="65"/>
      <c r="D4" s="65"/>
      <c r="E4" s="65"/>
      <c r="F4" s="66"/>
      <c r="G4" s="66"/>
      <c r="H4" s="67" t="s">
        <v>95</v>
      </c>
    </row>
    <row r="5" spans="1:8">
      <c r="A5" s="501" t="s">
        <v>27</v>
      </c>
      <c r="B5" s="503" t="s">
        <v>248</v>
      </c>
      <c r="C5" s="505" t="s">
        <v>197</v>
      </c>
      <c r="D5" s="505"/>
      <c r="E5" s="505"/>
      <c r="F5" s="505" t="s">
        <v>198</v>
      </c>
      <c r="G5" s="505"/>
      <c r="H5" s="506"/>
    </row>
    <row r="6" spans="1:8">
      <c r="A6" s="502"/>
      <c r="B6" s="504"/>
      <c r="C6" s="68" t="s">
        <v>28</v>
      </c>
      <c r="D6" s="68" t="s">
        <v>96</v>
      </c>
      <c r="E6" s="68" t="s">
        <v>69</v>
      </c>
      <c r="F6" s="68" t="s">
        <v>28</v>
      </c>
      <c r="G6" s="68" t="s">
        <v>96</v>
      </c>
      <c r="H6" s="69" t="s">
        <v>69</v>
      </c>
    </row>
    <row r="7" spans="1:8" s="73" customFormat="1">
      <c r="A7" s="70">
        <v>1</v>
      </c>
      <c r="B7" s="71" t="s">
        <v>372</v>
      </c>
      <c r="C7" s="72">
        <f>SUM(C8:C11)</f>
        <v>48146211</v>
      </c>
      <c r="D7" s="72">
        <f t="shared" ref="D7" si="0">SUM(D8:D11)</f>
        <v>35544800</v>
      </c>
      <c r="E7" s="418">
        <f>C7+D7</f>
        <v>83691011</v>
      </c>
      <c r="F7" s="72">
        <f>SUM(F8:F11)</f>
        <v>32808396</v>
      </c>
      <c r="G7" s="72">
        <f>SUM(G8:G11)</f>
        <v>342931</v>
      </c>
      <c r="H7" s="419">
        <f t="shared" ref="H7:H53" si="1">F7+G7</f>
        <v>33151327</v>
      </c>
    </row>
    <row r="8" spans="1:8" s="73" customFormat="1">
      <c r="A8" s="70">
        <v>1.1000000000000001</v>
      </c>
      <c r="B8" s="74" t="s">
        <v>280</v>
      </c>
      <c r="C8" s="75">
        <v>7227052</v>
      </c>
      <c r="D8" s="75">
        <v>811510</v>
      </c>
      <c r="E8" s="415">
        <f t="shared" ref="E8:E53" si="2">C8+D8</f>
        <v>8038562</v>
      </c>
      <c r="F8" s="75">
        <v>766939</v>
      </c>
      <c r="G8" s="75">
        <v>72854</v>
      </c>
      <c r="H8" s="417">
        <f t="shared" si="1"/>
        <v>839793</v>
      </c>
    </row>
    <row r="9" spans="1:8" s="73" customFormat="1">
      <c r="A9" s="70">
        <v>1.2</v>
      </c>
      <c r="B9" s="74" t="s">
        <v>281</v>
      </c>
      <c r="C9" s="75">
        <v>0</v>
      </c>
      <c r="D9" s="75">
        <v>0</v>
      </c>
      <c r="E9" s="415">
        <f t="shared" si="2"/>
        <v>0</v>
      </c>
      <c r="F9" s="75">
        <v>0</v>
      </c>
      <c r="G9" s="75">
        <v>0</v>
      </c>
      <c r="H9" s="417">
        <f t="shared" si="1"/>
        <v>0</v>
      </c>
    </row>
    <row r="10" spans="1:8" s="73" customFormat="1">
      <c r="A10" s="70">
        <v>1.3</v>
      </c>
      <c r="B10" s="74" t="s">
        <v>282</v>
      </c>
      <c r="C10" s="75">
        <v>40719159</v>
      </c>
      <c r="D10" s="75">
        <v>34644629</v>
      </c>
      <c r="E10" s="415">
        <f t="shared" si="2"/>
        <v>75363788</v>
      </c>
      <c r="F10" s="75">
        <v>32041457</v>
      </c>
      <c r="G10" s="75">
        <v>270077</v>
      </c>
      <c r="H10" s="417">
        <f t="shared" si="1"/>
        <v>32311534</v>
      </c>
    </row>
    <row r="11" spans="1:8" s="73" customFormat="1">
      <c r="A11" s="70">
        <v>1.4</v>
      </c>
      <c r="B11" s="74" t="s">
        <v>283</v>
      </c>
      <c r="C11" s="75">
        <v>200000</v>
      </c>
      <c r="D11" s="75">
        <v>88661</v>
      </c>
      <c r="E11" s="415">
        <f t="shared" si="2"/>
        <v>288661</v>
      </c>
      <c r="F11" s="75">
        <v>0</v>
      </c>
      <c r="G11" s="75">
        <v>0</v>
      </c>
      <c r="H11" s="417">
        <f t="shared" si="1"/>
        <v>0</v>
      </c>
    </row>
    <row r="12" spans="1:8" s="73" customFormat="1" ht="29.25" customHeight="1">
      <c r="A12" s="70">
        <v>2</v>
      </c>
      <c r="B12" s="71" t="s">
        <v>284</v>
      </c>
      <c r="C12" s="72">
        <v>0</v>
      </c>
      <c r="D12" s="72">
        <v>0</v>
      </c>
      <c r="E12" s="415">
        <f t="shared" si="2"/>
        <v>0</v>
      </c>
      <c r="F12" s="72">
        <v>0</v>
      </c>
      <c r="G12" s="72">
        <v>0</v>
      </c>
      <c r="H12" s="417">
        <f t="shared" si="1"/>
        <v>0</v>
      </c>
    </row>
    <row r="13" spans="1:8" s="73" customFormat="1" ht="25.5">
      <c r="A13" s="70">
        <v>3</v>
      </c>
      <c r="B13" s="71" t="s">
        <v>285</v>
      </c>
      <c r="C13" s="72">
        <f>SUM(C14:C15)</f>
        <v>0</v>
      </c>
      <c r="D13" s="72">
        <f t="shared" ref="D13" si="3">SUM(D14:D15)</f>
        <v>0</v>
      </c>
      <c r="E13" s="415">
        <f t="shared" si="2"/>
        <v>0</v>
      </c>
      <c r="F13" s="72">
        <f>SUM(F14:F15)</f>
        <v>0</v>
      </c>
      <c r="G13" s="72">
        <f t="shared" ref="G13" si="4">SUM(G14:G15)</f>
        <v>0</v>
      </c>
      <c r="H13" s="417">
        <f t="shared" si="1"/>
        <v>0</v>
      </c>
    </row>
    <row r="14" spans="1:8" s="73" customFormat="1">
      <c r="A14" s="70">
        <v>3.1</v>
      </c>
      <c r="B14" s="74" t="s">
        <v>286</v>
      </c>
      <c r="C14" s="75">
        <v>0</v>
      </c>
      <c r="D14" s="75">
        <v>0</v>
      </c>
      <c r="E14" s="415">
        <f t="shared" si="2"/>
        <v>0</v>
      </c>
      <c r="F14" s="75">
        <v>0</v>
      </c>
      <c r="G14" s="75">
        <v>0</v>
      </c>
      <c r="H14" s="417">
        <f t="shared" si="1"/>
        <v>0</v>
      </c>
    </row>
    <row r="15" spans="1:8" s="73" customFormat="1">
      <c r="A15" s="70">
        <v>3.2</v>
      </c>
      <c r="B15" s="74" t="s">
        <v>287</v>
      </c>
      <c r="C15" s="75">
        <v>0</v>
      </c>
      <c r="D15" s="75">
        <v>0</v>
      </c>
      <c r="E15" s="415">
        <f t="shared" si="2"/>
        <v>0</v>
      </c>
      <c r="F15" s="75">
        <v>0</v>
      </c>
      <c r="G15" s="75">
        <v>0</v>
      </c>
      <c r="H15" s="417">
        <f t="shared" si="1"/>
        <v>0</v>
      </c>
    </row>
    <row r="16" spans="1:8" s="73" customFormat="1">
      <c r="A16" s="70">
        <v>4</v>
      </c>
      <c r="B16" s="71" t="s">
        <v>288</v>
      </c>
      <c r="C16" s="72">
        <f>SUM(C17:C18)</f>
        <v>787792434</v>
      </c>
      <c r="D16" s="72">
        <f t="shared" ref="D16" si="5">SUM(D17:D18)</f>
        <v>1158509299</v>
      </c>
      <c r="E16" s="418">
        <f t="shared" si="2"/>
        <v>1946301733</v>
      </c>
      <c r="F16" s="72">
        <f t="shared" ref="F16" si="6">SUM(F17:F18)</f>
        <v>0</v>
      </c>
      <c r="G16" s="72">
        <f>SUM(G17:G18)</f>
        <v>0</v>
      </c>
      <c r="H16" s="419">
        <f t="shared" si="1"/>
        <v>0</v>
      </c>
    </row>
    <row r="17" spans="1:8" s="73" customFormat="1">
      <c r="A17" s="70">
        <v>4.0999999999999996</v>
      </c>
      <c r="B17" s="74" t="s">
        <v>289</v>
      </c>
      <c r="C17" s="75">
        <v>0</v>
      </c>
      <c r="D17" s="75">
        <v>0</v>
      </c>
      <c r="E17" s="415">
        <f t="shared" si="2"/>
        <v>0</v>
      </c>
      <c r="F17" s="75">
        <v>0</v>
      </c>
      <c r="G17" s="75">
        <v>0</v>
      </c>
      <c r="H17" s="417">
        <f t="shared" si="1"/>
        <v>0</v>
      </c>
    </row>
    <row r="18" spans="1:8" s="73" customFormat="1">
      <c r="A18" s="70">
        <v>4.2</v>
      </c>
      <c r="B18" s="74" t="s">
        <v>290</v>
      </c>
      <c r="C18" s="75">
        <v>787792434</v>
      </c>
      <c r="D18" s="75">
        <v>1158509299</v>
      </c>
      <c r="E18" s="415">
        <f t="shared" si="2"/>
        <v>1946301733</v>
      </c>
      <c r="F18" s="75">
        <v>0</v>
      </c>
      <c r="G18" s="75">
        <v>0</v>
      </c>
      <c r="H18" s="417">
        <f t="shared" si="1"/>
        <v>0</v>
      </c>
    </row>
    <row r="19" spans="1:8" s="73" customFormat="1" ht="25.5">
      <c r="A19" s="70">
        <v>5</v>
      </c>
      <c r="B19" s="71" t="s">
        <v>291</v>
      </c>
      <c r="C19" s="72">
        <f>SUM(C20,C21,C22,C28,C29,C30,C31)</f>
        <v>82931131</v>
      </c>
      <c r="D19" s="72">
        <f t="shared" ref="D19" si="7">SUM(D20,D21,D22,D28,D29,D30,D31)</f>
        <v>1027431635</v>
      </c>
      <c r="E19" s="418">
        <f>C19+D19</f>
        <v>1110362766</v>
      </c>
      <c r="F19" s="72">
        <f>SUM(F20,F21,F22,F28,F29,F30,F31)</f>
        <v>980424441</v>
      </c>
      <c r="G19" s="72">
        <f t="shared" ref="G19" si="8">SUM(G20,G21,G22,G28,G29,G30,G31)</f>
        <v>437539386</v>
      </c>
      <c r="H19" s="419">
        <f>F19+G19</f>
        <v>1417963827</v>
      </c>
    </row>
    <row r="20" spans="1:8" s="73" customFormat="1">
      <c r="A20" s="70">
        <v>5.0999999999999996</v>
      </c>
      <c r="B20" s="74" t="s">
        <v>292</v>
      </c>
      <c r="C20" s="75">
        <v>21427694</v>
      </c>
      <c r="D20" s="75">
        <v>7267465</v>
      </c>
      <c r="E20" s="415">
        <f t="shared" si="2"/>
        <v>28695159</v>
      </c>
      <c r="F20" s="75">
        <v>30412869</v>
      </c>
      <c r="G20" s="75">
        <v>1973649</v>
      </c>
      <c r="H20" s="417">
        <f>F20+G20</f>
        <v>32386518</v>
      </c>
    </row>
    <row r="21" spans="1:8" s="73" customFormat="1">
      <c r="A21" s="70">
        <v>5.2</v>
      </c>
      <c r="B21" s="74" t="s">
        <v>293</v>
      </c>
      <c r="C21" s="75">
        <v>24411000</v>
      </c>
      <c r="D21" s="75">
        <v>79509551</v>
      </c>
      <c r="E21" s="415">
        <f t="shared" si="2"/>
        <v>103920551</v>
      </c>
      <c r="F21" s="75">
        <v>0</v>
      </c>
      <c r="G21" s="75">
        <v>70509305</v>
      </c>
      <c r="H21" s="417">
        <f>F21+G21</f>
        <v>70509305</v>
      </c>
    </row>
    <row r="22" spans="1:8" s="73" customFormat="1">
      <c r="A22" s="70">
        <v>5.3</v>
      </c>
      <c r="B22" s="74" t="s">
        <v>294</v>
      </c>
      <c r="C22" s="76">
        <f>SUM(C23:C27)</f>
        <v>339727</v>
      </c>
      <c r="D22" s="76">
        <f t="shared" ref="D22" si="9">SUM(D23:D27)</f>
        <v>631571898</v>
      </c>
      <c r="E22" s="415">
        <f t="shared" si="2"/>
        <v>631911625</v>
      </c>
      <c r="F22" s="76">
        <f>SUM(F23:F27)</f>
        <v>119670</v>
      </c>
      <c r="G22" s="76">
        <f t="shared" ref="G22" si="10">SUM(G23:G27)</f>
        <v>149376565</v>
      </c>
      <c r="H22" s="417">
        <f t="shared" si="1"/>
        <v>149496235</v>
      </c>
    </row>
    <row r="23" spans="1:8" s="73" customFormat="1">
      <c r="A23" s="70" t="s">
        <v>295</v>
      </c>
      <c r="B23" s="77" t="s">
        <v>296</v>
      </c>
      <c r="C23" s="75">
        <v>134727</v>
      </c>
      <c r="D23" s="75">
        <v>351547537</v>
      </c>
      <c r="E23" s="415">
        <f t="shared" si="2"/>
        <v>351682264</v>
      </c>
      <c r="F23" s="75">
        <v>119670</v>
      </c>
      <c r="G23" s="75">
        <v>135950237</v>
      </c>
      <c r="H23" s="417">
        <f t="shared" si="1"/>
        <v>136069907</v>
      </c>
    </row>
    <row r="24" spans="1:8" s="73" customFormat="1">
      <c r="A24" s="70" t="s">
        <v>297</v>
      </c>
      <c r="B24" s="77" t="s">
        <v>298</v>
      </c>
      <c r="C24" s="75">
        <v>0</v>
      </c>
      <c r="D24" s="75">
        <v>99639492</v>
      </c>
      <c r="E24" s="415">
        <f t="shared" si="2"/>
        <v>99639492</v>
      </c>
      <c r="F24" s="75">
        <v>0</v>
      </c>
      <c r="G24" s="75">
        <v>5161594</v>
      </c>
      <c r="H24" s="417">
        <f t="shared" si="1"/>
        <v>5161594</v>
      </c>
    </row>
    <row r="25" spans="1:8" s="73" customFormat="1">
      <c r="A25" s="70" t="s">
        <v>299</v>
      </c>
      <c r="B25" s="78" t="s">
        <v>300</v>
      </c>
      <c r="C25" s="75">
        <v>0</v>
      </c>
      <c r="D25" s="75">
        <v>22451323</v>
      </c>
      <c r="E25" s="415">
        <f t="shared" si="2"/>
        <v>22451323</v>
      </c>
      <c r="F25" s="75">
        <v>0</v>
      </c>
      <c r="G25" s="75">
        <v>574177</v>
      </c>
      <c r="H25" s="417">
        <f t="shared" si="1"/>
        <v>574177</v>
      </c>
    </row>
    <row r="26" spans="1:8" s="73" customFormat="1">
      <c r="A26" s="70" t="s">
        <v>301</v>
      </c>
      <c r="B26" s="77" t="s">
        <v>302</v>
      </c>
      <c r="C26" s="75">
        <v>0</v>
      </c>
      <c r="D26" s="75">
        <v>14626080</v>
      </c>
      <c r="E26" s="415">
        <f t="shared" si="2"/>
        <v>14626080</v>
      </c>
      <c r="F26" s="75">
        <v>0</v>
      </c>
      <c r="G26" s="75">
        <v>3462886</v>
      </c>
      <c r="H26" s="417">
        <f t="shared" si="1"/>
        <v>3462886</v>
      </c>
    </row>
    <row r="27" spans="1:8" s="73" customFormat="1">
      <c r="A27" s="70" t="s">
        <v>303</v>
      </c>
      <c r="B27" s="77" t="s">
        <v>304</v>
      </c>
      <c r="C27" s="75">
        <v>205000</v>
      </c>
      <c r="D27" s="75">
        <v>143307466</v>
      </c>
      <c r="E27" s="415">
        <f t="shared" si="2"/>
        <v>143512466</v>
      </c>
      <c r="F27" s="75">
        <v>0</v>
      </c>
      <c r="G27" s="75">
        <v>4227671</v>
      </c>
      <c r="H27" s="417">
        <f t="shared" si="1"/>
        <v>4227671</v>
      </c>
    </row>
    <row r="28" spans="1:8" s="73" customFormat="1">
      <c r="A28" s="70">
        <v>5.4</v>
      </c>
      <c r="B28" s="74" t="s">
        <v>305</v>
      </c>
      <c r="C28" s="75">
        <v>229666</v>
      </c>
      <c r="D28" s="75">
        <v>127875123</v>
      </c>
      <c r="E28" s="415">
        <f t="shared" si="2"/>
        <v>128104789</v>
      </c>
      <c r="F28" s="75">
        <v>0</v>
      </c>
      <c r="G28" s="75">
        <v>103663968</v>
      </c>
      <c r="H28" s="417">
        <f t="shared" si="1"/>
        <v>103663968</v>
      </c>
    </row>
    <row r="29" spans="1:8" s="73" customFormat="1">
      <c r="A29" s="70">
        <v>5.5</v>
      </c>
      <c r="B29" s="74" t="s">
        <v>306</v>
      </c>
      <c r="C29" s="75">
        <v>0</v>
      </c>
      <c r="D29" s="75">
        <v>26766000</v>
      </c>
      <c r="E29" s="415">
        <f t="shared" si="2"/>
        <v>26766000</v>
      </c>
      <c r="F29" s="75">
        <v>0</v>
      </c>
      <c r="G29" s="75">
        <v>0</v>
      </c>
      <c r="H29" s="417">
        <f t="shared" si="1"/>
        <v>0</v>
      </c>
    </row>
    <row r="30" spans="1:8" s="73" customFormat="1">
      <c r="A30" s="70">
        <v>5.6</v>
      </c>
      <c r="B30" s="74" t="s">
        <v>307</v>
      </c>
      <c r="C30" s="75">
        <v>0</v>
      </c>
      <c r="D30" s="75">
        <v>152566203</v>
      </c>
      <c r="E30" s="415">
        <f t="shared" si="2"/>
        <v>152566203</v>
      </c>
      <c r="F30" s="75">
        <v>0</v>
      </c>
      <c r="G30" s="75">
        <v>0</v>
      </c>
      <c r="H30" s="417">
        <f t="shared" si="1"/>
        <v>0</v>
      </c>
    </row>
    <row r="31" spans="1:8" s="73" customFormat="1">
      <c r="A31" s="70">
        <v>5.7</v>
      </c>
      <c r="B31" s="74" t="s">
        <v>308</v>
      </c>
      <c r="C31" s="75">
        <v>36523044</v>
      </c>
      <c r="D31" s="75">
        <v>1875395</v>
      </c>
      <c r="E31" s="415">
        <f t="shared" si="2"/>
        <v>38398439</v>
      </c>
      <c r="F31" s="75">
        <v>949891902</v>
      </c>
      <c r="G31" s="75">
        <v>112015899</v>
      </c>
      <c r="H31" s="417">
        <f t="shared" si="1"/>
        <v>1061907801</v>
      </c>
    </row>
    <row r="32" spans="1:8" s="73" customFormat="1">
      <c r="A32" s="70">
        <v>6</v>
      </c>
      <c r="B32" s="71" t="s">
        <v>309</v>
      </c>
      <c r="C32" s="72">
        <f>SUM(C33:C39)</f>
        <v>164167884</v>
      </c>
      <c r="D32" s="72">
        <f>SUM(D33:D39)</f>
        <v>225612148</v>
      </c>
      <c r="E32" s="418">
        <f t="shared" si="2"/>
        <v>389780032</v>
      </c>
      <c r="F32" s="72">
        <f>SUM(F33:F39)</f>
        <v>69663372</v>
      </c>
      <c r="G32" s="72">
        <f>SUM(G33:G39)</f>
        <v>54366199</v>
      </c>
      <c r="H32" s="419">
        <f t="shared" si="1"/>
        <v>124029571</v>
      </c>
    </row>
    <row r="33" spans="1:8" s="73" customFormat="1" ht="25.5">
      <c r="A33" s="70">
        <v>6.1</v>
      </c>
      <c r="B33" s="74" t="s">
        <v>373</v>
      </c>
      <c r="C33" s="75">
        <v>94504512</v>
      </c>
      <c r="D33" s="75">
        <v>91374305</v>
      </c>
      <c r="E33" s="415">
        <f t="shared" si="2"/>
        <v>185878817</v>
      </c>
      <c r="F33" s="75">
        <v>0</v>
      </c>
      <c r="G33" s="75">
        <v>51715034</v>
      </c>
      <c r="H33" s="417">
        <f t="shared" si="1"/>
        <v>51715034</v>
      </c>
    </row>
    <row r="34" spans="1:8" s="73" customFormat="1" ht="25.5">
      <c r="A34" s="70">
        <v>6.2</v>
      </c>
      <c r="B34" s="74" t="s">
        <v>310</v>
      </c>
      <c r="C34" s="75">
        <v>69663372</v>
      </c>
      <c r="D34" s="75">
        <v>134237843</v>
      </c>
      <c r="E34" s="415">
        <f t="shared" si="2"/>
        <v>203901215</v>
      </c>
      <c r="F34" s="75">
        <v>69663372</v>
      </c>
      <c r="G34" s="75">
        <v>2651165</v>
      </c>
      <c r="H34" s="417">
        <f t="shared" si="1"/>
        <v>72314537</v>
      </c>
    </row>
    <row r="35" spans="1:8" s="73" customFormat="1" ht="25.5">
      <c r="A35" s="70">
        <v>6.3</v>
      </c>
      <c r="B35" s="74" t="s">
        <v>311</v>
      </c>
      <c r="C35" s="75">
        <v>0</v>
      </c>
      <c r="D35" s="75">
        <v>0</v>
      </c>
      <c r="E35" s="415">
        <f t="shared" si="2"/>
        <v>0</v>
      </c>
      <c r="F35" s="75">
        <v>0</v>
      </c>
      <c r="G35" s="75">
        <v>0</v>
      </c>
      <c r="H35" s="417">
        <f t="shared" si="1"/>
        <v>0</v>
      </c>
    </row>
    <row r="36" spans="1:8" s="73" customFormat="1" ht="15" customHeight="1">
      <c r="A36" s="70">
        <v>6.4</v>
      </c>
      <c r="B36" s="74" t="s">
        <v>312</v>
      </c>
      <c r="C36" s="75">
        <v>0</v>
      </c>
      <c r="D36" s="75">
        <v>0</v>
      </c>
      <c r="E36" s="415">
        <f t="shared" si="2"/>
        <v>0</v>
      </c>
      <c r="F36" s="75">
        <v>0</v>
      </c>
      <c r="G36" s="75">
        <v>0</v>
      </c>
      <c r="H36" s="417">
        <f t="shared" si="1"/>
        <v>0</v>
      </c>
    </row>
    <row r="37" spans="1:8" s="73" customFormat="1" ht="14.25" customHeight="1">
      <c r="A37" s="70">
        <v>6.5</v>
      </c>
      <c r="B37" s="74" t="s">
        <v>313</v>
      </c>
      <c r="C37" s="75">
        <v>0</v>
      </c>
      <c r="D37" s="75">
        <v>0</v>
      </c>
      <c r="E37" s="415">
        <f t="shared" si="2"/>
        <v>0</v>
      </c>
      <c r="F37" s="75">
        <v>0</v>
      </c>
      <c r="G37" s="75">
        <v>0</v>
      </c>
      <c r="H37" s="417">
        <f t="shared" si="1"/>
        <v>0</v>
      </c>
    </row>
    <row r="38" spans="1:8" s="73" customFormat="1" ht="25.5">
      <c r="A38" s="70">
        <v>6.6</v>
      </c>
      <c r="B38" s="74" t="s">
        <v>314</v>
      </c>
      <c r="C38" s="75">
        <v>0</v>
      </c>
      <c r="D38" s="75">
        <v>0</v>
      </c>
      <c r="E38" s="415">
        <f t="shared" si="2"/>
        <v>0</v>
      </c>
      <c r="F38" s="75">
        <v>0</v>
      </c>
      <c r="G38" s="75">
        <v>0</v>
      </c>
      <c r="H38" s="417">
        <f t="shared" si="1"/>
        <v>0</v>
      </c>
    </row>
    <row r="39" spans="1:8" s="73" customFormat="1" ht="25.5">
      <c r="A39" s="70">
        <v>6.7</v>
      </c>
      <c r="B39" s="74" t="s">
        <v>315</v>
      </c>
      <c r="C39" s="75">
        <v>0</v>
      </c>
      <c r="D39" s="75">
        <v>0</v>
      </c>
      <c r="E39" s="415">
        <f t="shared" si="2"/>
        <v>0</v>
      </c>
      <c r="F39" s="75">
        <v>0</v>
      </c>
      <c r="G39" s="75">
        <v>0</v>
      </c>
      <c r="H39" s="417">
        <f t="shared" si="1"/>
        <v>0</v>
      </c>
    </row>
    <row r="40" spans="1:8" s="73" customFormat="1" ht="15.75" customHeight="1">
      <c r="A40" s="70">
        <v>7</v>
      </c>
      <c r="B40" s="71" t="s">
        <v>316</v>
      </c>
      <c r="C40" s="72">
        <f>SUM(C41:C44)-C41-C42</f>
        <v>72719647.129999638</v>
      </c>
      <c r="D40" s="72">
        <f>SUM(D41:D44)-D41-D42</f>
        <v>961530.71242800006</v>
      </c>
      <c r="E40" s="418">
        <f t="shared" si="2"/>
        <v>73681177.842427641</v>
      </c>
      <c r="F40" s="72">
        <f>SUM(F41:F44)-F41-F42</f>
        <v>27238492.662000105</v>
      </c>
      <c r="G40" s="72">
        <f>SUM(G41:G44)-G41-G42</f>
        <v>742985.97938199993</v>
      </c>
      <c r="H40" s="419">
        <f t="shared" si="1"/>
        <v>27981478.641382106</v>
      </c>
    </row>
    <row r="41" spans="1:8" s="73" customFormat="1" ht="25.5">
      <c r="A41" s="70">
        <v>7.1</v>
      </c>
      <c r="B41" s="74" t="s">
        <v>317</v>
      </c>
      <c r="C41" s="75">
        <v>40123914.869999625</v>
      </c>
      <c r="D41" s="75">
        <v>134296.41340000002</v>
      </c>
      <c r="E41" s="415">
        <f t="shared" si="2"/>
        <v>40258211.283399627</v>
      </c>
      <c r="F41" s="75">
        <v>912389.58999999822</v>
      </c>
      <c r="G41" s="75">
        <v>0</v>
      </c>
      <c r="H41" s="417">
        <f t="shared" si="1"/>
        <v>912389.58999999822</v>
      </c>
    </row>
    <row r="42" spans="1:8" s="73" customFormat="1" ht="25.5">
      <c r="A42" s="70">
        <v>7.2</v>
      </c>
      <c r="B42" s="74" t="s">
        <v>318</v>
      </c>
      <c r="C42" s="75">
        <v>0</v>
      </c>
      <c r="D42" s="75">
        <v>0</v>
      </c>
      <c r="E42" s="415">
        <f t="shared" si="2"/>
        <v>0</v>
      </c>
      <c r="F42" s="75">
        <v>0</v>
      </c>
      <c r="G42" s="75">
        <v>0</v>
      </c>
      <c r="H42" s="417">
        <f t="shared" si="1"/>
        <v>0</v>
      </c>
    </row>
    <row r="43" spans="1:8" s="73" customFormat="1" ht="25.5">
      <c r="A43" s="70">
        <v>7.3</v>
      </c>
      <c r="B43" s="74" t="s">
        <v>319</v>
      </c>
      <c r="C43" s="75">
        <v>72719647.129999623</v>
      </c>
      <c r="D43" s="75">
        <v>961530.71242800006</v>
      </c>
      <c r="E43" s="415">
        <f t="shared" si="2"/>
        <v>73681177.842427626</v>
      </c>
      <c r="F43" s="75">
        <v>27238492.662000105</v>
      </c>
      <c r="G43" s="75">
        <v>742985.97938199993</v>
      </c>
      <c r="H43" s="417">
        <f t="shared" si="1"/>
        <v>27981478.641382106</v>
      </c>
    </row>
    <row r="44" spans="1:8" s="73" customFormat="1" ht="25.5">
      <c r="A44" s="70">
        <v>7.4</v>
      </c>
      <c r="B44" s="74" t="s">
        <v>320</v>
      </c>
      <c r="C44" s="75">
        <v>0</v>
      </c>
      <c r="D44" s="75">
        <v>0</v>
      </c>
      <c r="E44" s="415">
        <f t="shared" si="2"/>
        <v>0</v>
      </c>
      <c r="F44" s="75">
        <v>0</v>
      </c>
      <c r="G44" s="75">
        <v>0</v>
      </c>
      <c r="H44" s="417">
        <f t="shared" si="1"/>
        <v>0</v>
      </c>
    </row>
    <row r="45" spans="1:8" s="73" customFormat="1">
      <c r="A45" s="70">
        <v>8</v>
      </c>
      <c r="B45" s="71" t="s">
        <v>321</v>
      </c>
      <c r="C45" s="72">
        <f>SUM(C46:C52)</f>
        <v>10139419.336317994</v>
      </c>
      <c r="D45" s="72">
        <f t="shared" ref="D45" si="11">SUM(D46:D52)</f>
        <v>42902408.923423208</v>
      </c>
      <c r="E45" s="418">
        <f t="shared" si="2"/>
        <v>53041828.259741202</v>
      </c>
      <c r="F45" s="72">
        <f t="shared" ref="F45:G45" si="12">SUM(F46:F52)</f>
        <v>10737523.937002007</v>
      </c>
      <c r="G45" s="72">
        <f t="shared" si="12"/>
        <v>25957001.439720001</v>
      </c>
      <c r="H45" s="419">
        <f t="shared" si="1"/>
        <v>36694525.376722008</v>
      </c>
    </row>
    <row r="46" spans="1:8" s="73" customFormat="1">
      <c r="A46" s="70">
        <v>8.1</v>
      </c>
      <c r="B46" s="74" t="s">
        <v>322</v>
      </c>
      <c r="C46" s="75">
        <v>0</v>
      </c>
      <c r="D46" s="75">
        <v>0</v>
      </c>
      <c r="E46" s="415">
        <f t="shared" si="2"/>
        <v>0</v>
      </c>
      <c r="F46" s="75">
        <v>0</v>
      </c>
      <c r="G46" s="75">
        <v>0</v>
      </c>
      <c r="H46" s="417">
        <f t="shared" si="1"/>
        <v>0</v>
      </c>
    </row>
    <row r="47" spans="1:8" s="73" customFormat="1">
      <c r="A47" s="70">
        <v>8.1999999999999993</v>
      </c>
      <c r="B47" s="74" t="s">
        <v>323</v>
      </c>
      <c r="C47" s="75">
        <v>2529135.8363179946</v>
      </c>
      <c r="D47" s="75">
        <v>8126749.1500128005</v>
      </c>
      <c r="E47" s="415">
        <f t="shared" si="2"/>
        <v>10655884.986330796</v>
      </c>
      <c r="F47" s="75">
        <v>2441633.9838960059</v>
      </c>
      <c r="G47" s="75">
        <v>5021480.437376</v>
      </c>
      <c r="H47" s="417">
        <f t="shared" si="1"/>
        <v>7463114.4212720059</v>
      </c>
    </row>
    <row r="48" spans="1:8" s="73" customFormat="1">
      <c r="A48" s="70">
        <v>8.3000000000000007</v>
      </c>
      <c r="B48" s="74" t="s">
        <v>324</v>
      </c>
      <c r="C48" s="75">
        <v>1386996</v>
      </c>
      <c r="D48" s="75">
        <v>7406449.324012802</v>
      </c>
      <c r="E48" s="415">
        <f t="shared" si="2"/>
        <v>8793445.3240128011</v>
      </c>
      <c r="F48" s="75">
        <v>2224931.453106001</v>
      </c>
      <c r="G48" s="75">
        <v>4962507.8873760002</v>
      </c>
      <c r="H48" s="417">
        <f t="shared" si="1"/>
        <v>7187439.3404820012</v>
      </c>
    </row>
    <row r="49" spans="1:8" s="73" customFormat="1">
      <c r="A49" s="70">
        <v>8.4</v>
      </c>
      <c r="B49" s="74" t="s">
        <v>325</v>
      </c>
      <c r="C49" s="75">
        <v>1272887</v>
      </c>
      <c r="D49" s="75">
        <v>6582884.3428608021</v>
      </c>
      <c r="E49" s="415">
        <f t="shared" si="2"/>
        <v>7855771.3428608021</v>
      </c>
      <c r="F49" s="75">
        <v>1221696</v>
      </c>
      <c r="G49" s="75">
        <v>4304451.9953760011</v>
      </c>
      <c r="H49" s="417">
        <f t="shared" si="1"/>
        <v>5526147.9953760011</v>
      </c>
    </row>
    <row r="50" spans="1:8" s="73" customFormat="1">
      <c r="A50" s="70">
        <v>8.5</v>
      </c>
      <c r="B50" s="74" t="s">
        <v>326</v>
      </c>
      <c r="C50" s="75">
        <v>1201674</v>
      </c>
      <c r="D50" s="75">
        <v>5770157.878684801</v>
      </c>
      <c r="E50" s="415">
        <f t="shared" si="2"/>
        <v>6971831.878684801</v>
      </c>
      <c r="F50" s="75">
        <v>1099787</v>
      </c>
      <c r="G50" s="75">
        <v>3510744.4109920012</v>
      </c>
      <c r="H50" s="417">
        <f t="shared" si="1"/>
        <v>4610531.4109920012</v>
      </c>
    </row>
    <row r="51" spans="1:8" s="73" customFormat="1">
      <c r="A51" s="70">
        <v>8.6</v>
      </c>
      <c r="B51" s="74" t="s">
        <v>327</v>
      </c>
      <c r="C51" s="75">
        <v>1057674</v>
      </c>
      <c r="D51" s="75">
        <v>4436430.2930520009</v>
      </c>
      <c r="E51" s="415">
        <f t="shared" si="2"/>
        <v>5494104.2930520009</v>
      </c>
      <c r="F51" s="75">
        <v>1028574</v>
      </c>
      <c r="G51" s="75">
        <v>2680485.1475999998</v>
      </c>
      <c r="H51" s="417">
        <f t="shared" si="1"/>
        <v>3709059.1475999998</v>
      </c>
    </row>
    <row r="52" spans="1:8" s="73" customFormat="1">
      <c r="A52" s="70">
        <v>8.6999999999999993</v>
      </c>
      <c r="B52" s="74" t="s">
        <v>328</v>
      </c>
      <c r="C52" s="75">
        <v>2691052.5</v>
      </c>
      <c r="D52" s="75">
        <v>10579737.934799999</v>
      </c>
      <c r="E52" s="415">
        <f t="shared" si="2"/>
        <v>13270790.434799999</v>
      </c>
      <c r="F52" s="75">
        <v>2720901.5</v>
      </c>
      <c r="G52" s="75">
        <v>5477331.5610000016</v>
      </c>
      <c r="H52" s="417">
        <f t="shared" si="1"/>
        <v>8198233.0610000016</v>
      </c>
    </row>
    <row r="53" spans="1:8" s="73" customFormat="1" ht="16.5" customHeight="1" thickBot="1">
      <c r="A53" s="79">
        <v>9</v>
      </c>
      <c r="B53" s="80" t="s">
        <v>329</v>
      </c>
      <c r="C53" s="81">
        <v>1504222.1900000002</v>
      </c>
      <c r="D53" s="81">
        <v>6117293.1771679996</v>
      </c>
      <c r="E53" s="81">
        <f t="shared" si="2"/>
        <v>7621515.367168</v>
      </c>
      <c r="F53" s="81">
        <v>69041.17</v>
      </c>
      <c r="G53" s="81">
        <v>2189164.5285319998</v>
      </c>
      <c r="H53" s="426">
        <f t="shared" si="1"/>
        <v>2258205.6985319997</v>
      </c>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75"/>
  <cols>
    <col min="1" max="1" width="9.5703125" style="63" bestFit="1" customWidth="1"/>
    <col min="2" max="2" width="93.5703125" style="63" customWidth="1"/>
    <col min="3" max="4" width="13.28515625" style="63" bestFit="1" customWidth="1"/>
    <col min="5" max="11" width="9.7109375" style="145" customWidth="1"/>
    <col min="12" max="16384" width="9.140625" style="145"/>
  </cols>
  <sheetData>
    <row r="1" spans="1:8">
      <c r="A1" s="82" t="s">
        <v>191</v>
      </c>
      <c r="B1" s="83" t="str">
        <f>Info!C2</f>
        <v>სს ”ლიბერთი ბანკი”</v>
      </c>
      <c r="C1" s="83"/>
    </row>
    <row r="2" spans="1:8">
      <c r="A2" s="82" t="s">
        <v>192</v>
      </c>
      <c r="B2" s="84">
        <f>'1. key ratios'!B2</f>
        <v>43465</v>
      </c>
      <c r="C2" s="85"/>
      <c r="D2" s="86"/>
      <c r="E2" s="148"/>
      <c r="F2" s="148"/>
      <c r="G2" s="148"/>
      <c r="H2" s="148"/>
    </row>
    <row r="3" spans="1:8">
      <c r="A3" s="82"/>
      <c r="B3" s="83"/>
      <c r="C3" s="85"/>
      <c r="D3" s="86"/>
      <c r="E3" s="148"/>
      <c r="F3" s="148"/>
      <c r="G3" s="148"/>
      <c r="H3" s="148"/>
    </row>
    <row r="4" spans="1:8" ht="15" customHeight="1" thickBot="1">
      <c r="A4" s="149" t="s">
        <v>336</v>
      </c>
      <c r="B4" s="150" t="s">
        <v>190</v>
      </c>
      <c r="C4" s="149"/>
      <c r="D4" s="157" t="s">
        <v>95</v>
      </c>
    </row>
    <row r="5" spans="1:8" ht="15" customHeight="1">
      <c r="A5" s="151" t="s">
        <v>27</v>
      </c>
      <c r="B5" s="152"/>
      <c r="C5" s="158" t="s">
        <v>488</v>
      </c>
      <c r="D5" s="159" t="s">
        <v>484</v>
      </c>
    </row>
    <row r="6" spans="1:8" ht="15" customHeight="1">
      <c r="A6" s="160">
        <v>1</v>
      </c>
      <c r="B6" s="161" t="s">
        <v>195</v>
      </c>
      <c r="C6" s="162">
        <f>C7+C9+C10</f>
        <v>1142328947.3670003</v>
      </c>
      <c r="D6" s="163">
        <f>D7+D9+D10</f>
        <v>1133588753.3976097</v>
      </c>
    </row>
    <row r="7" spans="1:8" ht="15" customHeight="1">
      <c r="A7" s="160">
        <v>1.1000000000000001</v>
      </c>
      <c r="B7" s="153" t="s">
        <v>22</v>
      </c>
      <c r="C7" s="437">
        <v>1120058891.3695004</v>
      </c>
      <c r="D7" s="438">
        <v>1113588268.3168375</v>
      </c>
    </row>
    <row r="8" spans="1:8" ht="25.5">
      <c r="A8" s="160" t="s">
        <v>255</v>
      </c>
      <c r="B8" s="154" t="s">
        <v>330</v>
      </c>
      <c r="C8" s="437">
        <v>0</v>
      </c>
      <c r="D8" s="438">
        <v>0</v>
      </c>
    </row>
    <row r="9" spans="1:8" ht="15" customHeight="1">
      <c r="A9" s="160">
        <v>1.2</v>
      </c>
      <c r="B9" s="153" t="s">
        <v>23</v>
      </c>
      <c r="C9" s="437">
        <v>11193695.35749992</v>
      </c>
      <c r="D9" s="438">
        <v>9895056.618999999</v>
      </c>
    </row>
    <row r="10" spans="1:8" ht="15" customHeight="1">
      <c r="A10" s="160">
        <v>1.3</v>
      </c>
      <c r="B10" s="164" t="s">
        <v>78</v>
      </c>
      <c r="C10" s="439">
        <v>11076360.640000001</v>
      </c>
      <c r="D10" s="438">
        <v>10105428.461772155</v>
      </c>
    </row>
    <row r="11" spans="1:8" ht="15" customHeight="1">
      <c r="A11" s="160">
        <v>2</v>
      </c>
      <c r="B11" s="161" t="s">
        <v>196</v>
      </c>
      <c r="C11" s="437">
        <v>531586.11825984868</v>
      </c>
      <c r="D11" s="438">
        <v>14035284.841118777</v>
      </c>
    </row>
    <row r="12" spans="1:8" ht="15" customHeight="1">
      <c r="A12" s="165">
        <v>3</v>
      </c>
      <c r="B12" s="166" t="s">
        <v>194</v>
      </c>
      <c r="C12" s="439">
        <v>388865664.99999994</v>
      </c>
      <c r="D12" s="440">
        <v>351372173.12499994</v>
      </c>
    </row>
    <row r="13" spans="1:8" ht="15" customHeight="1" thickBot="1">
      <c r="A13" s="167">
        <v>4</v>
      </c>
      <c r="B13" s="168" t="s">
        <v>256</v>
      </c>
      <c r="C13" s="169">
        <f>C6+C11+C12</f>
        <v>1531726198.4852602</v>
      </c>
      <c r="D13" s="169">
        <f>D6+D11+D12</f>
        <v>1498996211.3637285</v>
      </c>
    </row>
    <row r="14" spans="1:8">
      <c r="B14" s="155"/>
    </row>
    <row r="15" spans="1:8">
      <c r="B15" s="156"/>
    </row>
    <row r="16" spans="1:8">
      <c r="B16" s="156"/>
    </row>
    <row r="17" spans="2:2">
      <c r="B17" s="156"/>
    </row>
    <row r="18" spans="2:2">
      <c r="B18" s="156"/>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9"/>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C12" sqref="C12"/>
    </sheetView>
  </sheetViews>
  <sheetFormatPr defaultRowHeight="15"/>
  <cols>
    <col min="1" max="1" width="10.5703125" style="63" customWidth="1"/>
    <col min="2" max="2" width="86.85546875" style="63" customWidth="1"/>
    <col min="3" max="3" width="12.5703125" style="63" customWidth="1"/>
    <col min="4" max="16384" width="9.140625" style="91"/>
  </cols>
  <sheetData>
    <row r="1" spans="1:3">
      <c r="A1" s="63" t="s">
        <v>191</v>
      </c>
      <c r="B1" s="63" t="str">
        <f>Info!C2</f>
        <v>სს ”ლიბერთი ბანკი”</v>
      </c>
    </row>
    <row r="2" spans="1:3">
      <c r="A2" s="63" t="s">
        <v>192</v>
      </c>
      <c r="B2" s="64">
        <f>'1. key ratios'!B2</f>
        <v>43465</v>
      </c>
    </row>
    <row r="4" spans="1:3" ht="18.75" customHeight="1" thickBot="1">
      <c r="A4" s="172" t="s">
        <v>337</v>
      </c>
      <c r="B4" s="173" t="s">
        <v>151</v>
      </c>
      <c r="C4" s="174"/>
    </row>
    <row r="5" spans="1:3">
      <c r="A5" s="175"/>
      <c r="B5" s="507" t="s">
        <v>152</v>
      </c>
      <c r="C5" s="508"/>
    </row>
    <row r="6" spans="1:3">
      <c r="A6" s="176">
        <v>1</v>
      </c>
      <c r="B6" s="177" t="s">
        <v>489</v>
      </c>
      <c r="C6" s="170"/>
    </row>
    <row r="7" spans="1:3">
      <c r="A7" s="176">
        <v>2</v>
      </c>
      <c r="B7" s="177" t="s">
        <v>492</v>
      </c>
      <c r="C7" s="170"/>
    </row>
    <row r="8" spans="1:3">
      <c r="A8" s="176">
        <v>3</v>
      </c>
      <c r="B8" s="177" t="s">
        <v>493</v>
      </c>
      <c r="C8" s="170"/>
    </row>
    <row r="9" spans="1:3">
      <c r="A9" s="178">
        <v>4</v>
      </c>
      <c r="B9" s="179" t="s">
        <v>514</v>
      </c>
      <c r="C9" s="170"/>
    </row>
    <row r="10" spans="1:3">
      <c r="A10" s="178"/>
      <c r="B10" s="509"/>
      <c r="C10" s="510"/>
    </row>
    <row r="11" spans="1:3">
      <c r="A11" s="178"/>
      <c r="B11" s="511" t="s">
        <v>153</v>
      </c>
      <c r="C11" s="512"/>
    </row>
    <row r="12" spans="1:3">
      <c r="A12" s="176">
        <v>1</v>
      </c>
      <c r="B12" s="177" t="s">
        <v>490</v>
      </c>
      <c r="C12" s="180"/>
    </row>
    <row r="13" spans="1:3">
      <c r="A13" s="176">
        <v>2</v>
      </c>
      <c r="B13" s="177" t="s">
        <v>494</v>
      </c>
      <c r="C13" s="180"/>
    </row>
    <row r="14" spans="1:3">
      <c r="A14" s="176">
        <v>3</v>
      </c>
      <c r="B14" s="177" t="s">
        <v>495</v>
      </c>
      <c r="C14" s="180"/>
    </row>
    <row r="15" spans="1:3">
      <c r="A15" s="176">
        <v>4</v>
      </c>
      <c r="B15" s="177" t="s">
        <v>496</v>
      </c>
      <c r="C15" s="180"/>
    </row>
    <row r="16" spans="1:3">
      <c r="A16" s="176">
        <v>5</v>
      </c>
      <c r="B16" s="177" t="s">
        <v>497</v>
      </c>
      <c r="C16" s="180"/>
    </row>
    <row r="17" spans="1:3" ht="15.75" customHeight="1">
      <c r="A17" s="178"/>
      <c r="B17" s="179"/>
      <c r="C17" s="181"/>
    </row>
    <row r="18" spans="1:3" ht="30" customHeight="1">
      <c r="A18" s="178"/>
      <c r="B18" s="513" t="s">
        <v>154</v>
      </c>
      <c r="C18" s="514"/>
    </row>
    <row r="19" spans="1:3">
      <c r="A19" s="176">
        <v>1</v>
      </c>
      <c r="B19" s="177" t="s">
        <v>498</v>
      </c>
      <c r="C19" s="182">
        <v>0.7500048949787449</v>
      </c>
    </row>
    <row r="20" spans="1:3">
      <c r="A20" s="176">
        <v>2</v>
      </c>
      <c r="B20" s="177" t="s">
        <v>499</v>
      </c>
      <c r="C20" s="182">
        <v>0.18011365100748714</v>
      </c>
    </row>
    <row r="21" spans="1:3">
      <c r="A21" s="176">
        <v>3</v>
      </c>
      <c r="B21" s="177" t="s">
        <v>500</v>
      </c>
      <c r="C21" s="182">
        <v>4.2484109541502751E-2</v>
      </c>
    </row>
    <row r="22" spans="1:3">
      <c r="A22" s="176">
        <v>4</v>
      </c>
      <c r="B22" s="183" t="s">
        <v>501</v>
      </c>
      <c r="C22" s="182">
        <v>1.1994898362173677E-2</v>
      </c>
    </row>
    <row r="23" spans="1:3">
      <c r="A23" s="176">
        <v>5</v>
      </c>
      <c r="B23" s="177" t="s">
        <v>502</v>
      </c>
      <c r="C23" s="182">
        <v>1.5402446110091591E-2</v>
      </c>
    </row>
    <row r="24" spans="1:3" ht="15.75" customHeight="1">
      <c r="A24" s="178"/>
      <c r="B24" s="179"/>
      <c r="C24" s="170"/>
    </row>
    <row r="25" spans="1:3" ht="29.25" customHeight="1">
      <c r="A25" s="178"/>
      <c r="B25" s="513" t="s">
        <v>277</v>
      </c>
      <c r="C25" s="514"/>
    </row>
    <row r="26" spans="1:3">
      <c r="A26" s="176">
        <v>1</v>
      </c>
      <c r="B26" s="177" t="s">
        <v>489</v>
      </c>
      <c r="C26" s="182">
        <v>0.25005163198591351</v>
      </c>
    </row>
    <row r="27" spans="1:3">
      <c r="A27" s="184">
        <v>2</v>
      </c>
      <c r="B27" s="185" t="s">
        <v>503</v>
      </c>
      <c r="C27" s="186">
        <v>0.24997663149641566</v>
      </c>
    </row>
    <row r="28" spans="1:3">
      <c r="A28" s="184">
        <v>3</v>
      </c>
      <c r="B28" s="185" t="s">
        <v>504</v>
      </c>
      <c r="C28" s="186">
        <v>0.24997663149641566</v>
      </c>
    </row>
    <row r="29" spans="1:3" ht="15.75" thickBot="1">
      <c r="A29" s="187"/>
      <c r="B29" s="188"/>
      <c r="C29" s="171"/>
    </row>
  </sheetData>
  <mergeCells count="5">
    <mergeCell ref="B5:C5"/>
    <mergeCell ref="B10:C10"/>
    <mergeCell ref="B11:C11"/>
    <mergeCell ref="B25:C25"/>
    <mergeCell ref="B18:C18"/>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C12" sqref="C12"/>
    </sheetView>
  </sheetViews>
  <sheetFormatPr defaultRowHeight="15"/>
  <cols>
    <col min="1" max="1" width="9.5703125" style="63" bestFit="1" customWidth="1"/>
    <col min="2" max="2" width="47.5703125" style="63" customWidth="1"/>
    <col min="3" max="3" width="28" style="63" customWidth="1"/>
    <col min="4" max="4" width="22.42578125" style="63" customWidth="1"/>
    <col min="5" max="5" width="18.85546875" style="63" customWidth="1"/>
    <col min="6" max="6" width="12" style="91" bestFit="1" customWidth="1"/>
    <col min="7" max="7" width="12.5703125" style="91" bestFit="1" customWidth="1"/>
    <col min="8" max="16384" width="9.140625" style="91"/>
  </cols>
  <sheetData>
    <row r="1" spans="1:7">
      <c r="A1" s="82" t="s">
        <v>191</v>
      </c>
      <c r="B1" s="83" t="str">
        <f>Info!C2</f>
        <v>სს ”ლიბერთი ბანკი”</v>
      </c>
    </row>
    <row r="2" spans="1:7" s="236" customFormat="1" ht="15.75" customHeight="1">
      <c r="A2" s="236" t="s">
        <v>192</v>
      </c>
      <c r="B2" s="237">
        <f>'1. key ratios'!B2</f>
        <v>43465</v>
      </c>
    </row>
    <row r="3" spans="1:7" s="236" customFormat="1" ht="15.75" customHeight="1"/>
    <row r="4" spans="1:7" s="236" customFormat="1" ht="15.75" customHeight="1" thickBot="1">
      <c r="A4" s="264" t="s">
        <v>338</v>
      </c>
      <c r="B4" s="265" t="s">
        <v>266</v>
      </c>
      <c r="C4" s="266"/>
      <c r="D4" s="266"/>
      <c r="E4" s="267" t="s">
        <v>95</v>
      </c>
    </row>
    <row r="5" spans="1:7" s="272" customFormat="1" ht="17.45" customHeight="1">
      <c r="A5" s="268"/>
      <c r="B5" s="269"/>
      <c r="C5" s="270" t="s">
        <v>0</v>
      </c>
      <c r="D5" s="270" t="s">
        <v>1</v>
      </c>
      <c r="E5" s="271" t="s">
        <v>2</v>
      </c>
    </row>
    <row r="6" spans="1:7" s="110" customFormat="1" ht="14.45" customHeight="1">
      <c r="A6" s="273"/>
      <c r="B6" s="515" t="s">
        <v>234</v>
      </c>
      <c r="C6" s="515" t="s">
        <v>233</v>
      </c>
      <c r="D6" s="516" t="s">
        <v>232</v>
      </c>
      <c r="E6" s="517"/>
      <c r="G6" s="91"/>
    </row>
    <row r="7" spans="1:7" s="110" customFormat="1" ht="99.6" customHeight="1">
      <c r="A7" s="273"/>
      <c r="B7" s="515"/>
      <c r="C7" s="515"/>
      <c r="D7" s="274" t="s">
        <v>231</v>
      </c>
      <c r="E7" s="275" t="s">
        <v>401</v>
      </c>
      <c r="G7" s="91"/>
    </row>
    <row r="8" spans="1:7">
      <c r="A8" s="276">
        <v>1</v>
      </c>
      <c r="B8" s="277" t="s">
        <v>156</v>
      </c>
      <c r="C8" s="278">
        <v>212685636</v>
      </c>
      <c r="D8" s="278">
        <v>0</v>
      </c>
      <c r="E8" s="279">
        <v>212685636</v>
      </c>
    </row>
    <row r="9" spans="1:7">
      <c r="A9" s="276">
        <v>2</v>
      </c>
      <c r="B9" s="277" t="s">
        <v>157</v>
      </c>
      <c r="C9" s="278">
        <v>162539717</v>
      </c>
      <c r="D9" s="278">
        <v>0</v>
      </c>
      <c r="E9" s="279">
        <v>162539717</v>
      </c>
    </row>
    <row r="10" spans="1:7">
      <c r="A10" s="276">
        <v>3</v>
      </c>
      <c r="B10" s="277" t="s">
        <v>230</v>
      </c>
      <c r="C10" s="278">
        <v>102386837</v>
      </c>
      <c r="D10" s="278">
        <v>0</v>
      </c>
      <c r="E10" s="279">
        <v>102386837</v>
      </c>
    </row>
    <row r="11" spans="1:7">
      <c r="A11" s="276">
        <v>4</v>
      </c>
      <c r="B11" s="277" t="s">
        <v>187</v>
      </c>
      <c r="C11" s="278">
        <v>0</v>
      </c>
      <c r="D11" s="278">
        <v>0</v>
      </c>
      <c r="E11" s="279">
        <v>0</v>
      </c>
    </row>
    <row r="12" spans="1:7">
      <c r="A12" s="276">
        <v>5</v>
      </c>
      <c r="B12" s="277" t="s">
        <v>159</v>
      </c>
      <c r="C12" s="278">
        <v>192727243</v>
      </c>
      <c r="D12" s="278">
        <v>0</v>
      </c>
      <c r="E12" s="279">
        <v>192727243</v>
      </c>
    </row>
    <row r="13" spans="1:7">
      <c r="A13" s="276">
        <v>6.1</v>
      </c>
      <c r="B13" s="277" t="s">
        <v>160</v>
      </c>
      <c r="C13" s="280">
        <v>1041614343.0000014</v>
      </c>
      <c r="D13" s="278">
        <v>0</v>
      </c>
      <c r="E13" s="279">
        <v>1041614343.0000014</v>
      </c>
    </row>
    <row r="14" spans="1:7">
      <c r="A14" s="276">
        <v>6.2</v>
      </c>
      <c r="B14" s="281" t="s">
        <v>161</v>
      </c>
      <c r="C14" s="280">
        <v>-99568321.161692664</v>
      </c>
      <c r="D14" s="278">
        <v>0</v>
      </c>
      <c r="E14" s="279">
        <v>-99568321.161692664</v>
      </c>
    </row>
    <row r="15" spans="1:7">
      <c r="A15" s="276">
        <v>6</v>
      </c>
      <c r="B15" s="277" t="s">
        <v>229</v>
      </c>
      <c r="C15" s="278">
        <v>942046021.83830881</v>
      </c>
      <c r="D15" s="278">
        <v>0</v>
      </c>
      <c r="E15" s="279">
        <v>942046021.83830881</v>
      </c>
    </row>
    <row r="16" spans="1:7" ht="25.5">
      <c r="A16" s="276">
        <v>7</v>
      </c>
      <c r="B16" s="277" t="s">
        <v>163</v>
      </c>
      <c r="C16" s="278">
        <v>15458030</v>
      </c>
      <c r="D16" s="278">
        <v>0</v>
      </c>
      <c r="E16" s="279">
        <v>15458030</v>
      </c>
    </row>
    <row r="17" spans="1:7">
      <c r="A17" s="276">
        <v>8</v>
      </c>
      <c r="B17" s="277" t="s">
        <v>164</v>
      </c>
      <c r="C17" s="278">
        <v>63136</v>
      </c>
      <c r="D17" s="278">
        <v>0</v>
      </c>
      <c r="E17" s="279">
        <v>63136</v>
      </c>
      <c r="F17" s="282"/>
      <c r="G17" s="282"/>
    </row>
    <row r="18" spans="1:7">
      <c r="A18" s="276">
        <v>9</v>
      </c>
      <c r="B18" s="277" t="s">
        <v>165</v>
      </c>
      <c r="C18" s="278">
        <v>260644</v>
      </c>
      <c r="D18" s="278">
        <v>260644</v>
      </c>
      <c r="E18" s="279">
        <v>0</v>
      </c>
      <c r="G18" s="282"/>
    </row>
    <row r="19" spans="1:7" ht="25.5">
      <c r="A19" s="276">
        <v>10</v>
      </c>
      <c r="B19" s="277" t="s">
        <v>166</v>
      </c>
      <c r="C19" s="278">
        <v>163515721</v>
      </c>
      <c r="D19" s="278">
        <v>31205928</v>
      </c>
      <c r="E19" s="279">
        <v>132309793</v>
      </c>
      <c r="G19" s="282"/>
    </row>
    <row r="20" spans="1:7">
      <c r="A20" s="276">
        <v>11</v>
      </c>
      <c r="B20" s="277" t="s">
        <v>167</v>
      </c>
      <c r="C20" s="278">
        <v>55835328</v>
      </c>
      <c r="D20" s="278">
        <v>0</v>
      </c>
      <c r="E20" s="279">
        <v>55835328</v>
      </c>
    </row>
    <row r="21" spans="1:7" ht="39" thickBot="1">
      <c r="A21" s="283"/>
      <c r="B21" s="284" t="s">
        <v>374</v>
      </c>
      <c r="C21" s="285">
        <f>SUM(C8:C12, C15:C20)</f>
        <v>1847518313.8383088</v>
      </c>
      <c r="D21" s="285">
        <f>SUM(D8:D12, D15:D20)</f>
        <v>31466572</v>
      </c>
      <c r="E21" s="286">
        <f>SUM(E8:E12, E15:E20)</f>
        <v>1816051741.8383088</v>
      </c>
    </row>
    <row r="22" spans="1:7">
      <c r="A22" s="91"/>
      <c r="B22" s="91"/>
      <c r="C22" s="91"/>
      <c r="D22" s="91"/>
      <c r="E22" s="91"/>
    </row>
    <row r="23" spans="1:7">
      <c r="A23" s="91"/>
      <c r="B23" s="91"/>
      <c r="C23" s="91"/>
      <c r="D23" s="91"/>
      <c r="E23" s="91"/>
    </row>
    <row r="25" spans="1:7" s="63" customFormat="1">
      <c r="B25" s="287"/>
      <c r="F25" s="91"/>
      <c r="G25" s="91"/>
    </row>
    <row r="26" spans="1:7" s="63" customFormat="1">
      <c r="B26" s="287"/>
      <c r="F26" s="91"/>
      <c r="G26" s="91"/>
    </row>
    <row r="27" spans="1:7" s="63" customFormat="1">
      <c r="B27" s="287"/>
      <c r="F27" s="91"/>
      <c r="G27" s="91"/>
    </row>
    <row r="28" spans="1:7" s="63" customFormat="1">
      <c r="B28" s="287"/>
      <c r="F28" s="91"/>
      <c r="G28" s="91"/>
    </row>
    <row r="29" spans="1:7" s="63" customFormat="1">
      <c r="B29" s="287"/>
      <c r="F29" s="91"/>
      <c r="G29" s="91"/>
    </row>
    <row r="30" spans="1:7" s="63" customFormat="1">
      <c r="B30" s="287"/>
      <c r="F30" s="91"/>
      <c r="G30" s="91"/>
    </row>
    <row r="31" spans="1:7" s="63" customFormat="1">
      <c r="B31" s="287"/>
      <c r="F31" s="91"/>
      <c r="G31" s="91"/>
    </row>
    <row r="32" spans="1:7" s="63" customFormat="1">
      <c r="B32" s="287"/>
      <c r="F32" s="91"/>
      <c r="G32" s="91"/>
    </row>
    <row r="33" spans="2:7" s="63" customFormat="1">
      <c r="B33" s="287"/>
      <c r="F33" s="91"/>
      <c r="G33" s="91"/>
    </row>
    <row r="34" spans="2:7" s="63" customFormat="1">
      <c r="B34" s="287"/>
      <c r="F34" s="91"/>
      <c r="G34" s="91"/>
    </row>
    <row r="35" spans="2:7" s="63" customFormat="1">
      <c r="B35" s="287"/>
      <c r="F35" s="91"/>
      <c r="G35" s="91"/>
    </row>
    <row r="36" spans="2:7" s="63" customFormat="1">
      <c r="B36" s="287"/>
      <c r="F36" s="91"/>
      <c r="G36" s="91"/>
    </row>
    <row r="37" spans="2:7" s="63" customFormat="1">
      <c r="B37" s="287"/>
      <c r="F37" s="91"/>
      <c r="G37" s="91"/>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C12" sqref="C12"/>
    </sheetView>
  </sheetViews>
  <sheetFormatPr defaultRowHeight="15" outlineLevelRow="1"/>
  <cols>
    <col min="1" max="1" width="9.5703125" style="63" bestFit="1" customWidth="1"/>
    <col min="2" max="2" width="114.28515625" style="63" customWidth="1"/>
    <col min="3" max="3" width="18.85546875" style="91" customWidth="1"/>
    <col min="4" max="4" width="25.42578125" style="91" customWidth="1"/>
    <col min="5" max="5" width="24.28515625" style="91" customWidth="1"/>
    <col min="6" max="6" width="24" style="91" customWidth="1"/>
    <col min="7" max="7" width="10" style="91" bestFit="1" customWidth="1"/>
    <col min="8" max="8" width="12" style="91" bestFit="1" customWidth="1"/>
    <col min="9" max="9" width="12.5703125" style="91" bestFit="1" customWidth="1"/>
    <col min="10" max="16384" width="9.140625" style="91"/>
  </cols>
  <sheetData>
    <row r="1" spans="1:6">
      <c r="A1" s="82" t="s">
        <v>191</v>
      </c>
      <c r="B1" s="83" t="str">
        <f>Info!C2</f>
        <v>სს ”ლიბერთი ბანკი”</v>
      </c>
    </row>
    <row r="2" spans="1:6" s="236" customFormat="1" ht="15.75" customHeight="1">
      <c r="A2" s="236" t="s">
        <v>192</v>
      </c>
      <c r="B2" s="237">
        <f>'1. key ratios'!B2</f>
        <v>43465</v>
      </c>
      <c r="C2" s="91"/>
      <c r="D2" s="91"/>
      <c r="E2" s="91"/>
      <c r="F2" s="91"/>
    </row>
    <row r="3" spans="1:6" s="236" customFormat="1" ht="15.75" customHeight="1">
      <c r="C3" s="91"/>
      <c r="D3" s="91"/>
      <c r="E3" s="91"/>
      <c r="F3" s="91"/>
    </row>
    <row r="4" spans="1:6" s="236" customFormat="1" ht="26.25" thickBot="1">
      <c r="A4" s="236" t="s">
        <v>339</v>
      </c>
      <c r="B4" s="288" t="s">
        <v>270</v>
      </c>
      <c r="C4" s="267" t="s">
        <v>95</v>
      </c>
      <c r="D4" s="91"/>
      <c r="E4" s="91"/>
      <c r="F4" s="91"/>
    </row>
    <row r="5" spans="1:6" ht="26.25">
      <c r="A5" s="289">
        <v>1</v>
      </c>
      <c r="B5" s="290" t="s">
        <v>347</v>
      </c>
      <c r="C5" s="441">
        <f>'7. LI1'!E21</f>
        <v>1816051741.8383088</v>
      </c>
    </row>
    <row r="6" spans="1:6" s="293" customFormat="1">
      <c r="A6" s="291">
        <v>2.1</v>
      </c>
      <c r="B6" s="292" t="s">
        <v>271</v>
      </c>
      <c r="C6" s="442">
        <v>83402351.017135918</v>
      </c>
    </row>
    <row r="7" spans="1:6" s="296" customFormat="1" ht="25.5" outlineLevel="1">
      <c r="A7" s="294">
        <v>2.2000000000000002</v>
      </c>
      <c r="B7" s="295" t="s">
        <v>272</v>
      </c>
      <c r="C7" s="443">
        <v>164889011</v>
      </c>
    </row>
    <row r="8" spans="1:6" s="296" customFormat="1" ht="26.25">
      <c r="A8" s="294">
        <v>3</v>
      </c>
      <c r="B8" s="297" t="s">
        <v>348</v>
      </c>
      <c r="C8" s="444">
        <f>SUM(C5:C7)</f>
        <v>2064343103.8554447</v>
      </c>
    </row>
    <row r="9" spans="1:6" s="293" customFormat="1">
      <c r="A9" s="291">
        <v>4</v>
      </c>
      <c r="B9" s="298" t="s">
        <v>267</v>
      </c>
      <c r="C9" s="442">
        <v>18368067.437006548</v>
      </c>
    </row>
    <row r="10" spans="1:6" s="296" customFormat="1" ht="25.5" outlineLevel="1">
      <c r="A10" s="294">
        <v>5.0999999999999996</v>
      </c>
      <c r="B10" s="295" t="s">
        <v>278</v>
      </c>
      <c r="C10" s="443">
        <v>-65925240.825000025</v>
      </c>
    </row>
    <row r="11" spans="1:6" s="296" customFormat="1" ht="25.5" outlineLevel="1">
      <c r="A11" s="294">
        <v>5.2</v>
      </c>
      <c r="B11" s="295" t="s">
        <v>279</v>
      </c>
      <c r="C11" s="443">
        <v>-153812650.36000001</v>
      </c>
    </row>
    <row r="12" spans="1:6" s="296" customFormat="1">
      <c r="A12" s="294">
        <v>6</v>
      </c>
      <c r="B12" s="299" t="s">
        <v>268</v>
      </c>
      <c r="C12" s="445">
        <v>0</v>
      </c>
    </row>
    <row r="13" spans="1:6" s="296" customFormat="1" ht="15.75" thickBot="1">
      <c r="A13" s="167">
        <v>7</v>
      </c>
      <c r="B13" s="300" t="s">
        <v>269</v>
      </c>
      <c r="C13" s="446">
        <f>SUM(C8:C12)</f>
        <v>1862973280.107451</v>
      </c>
    </row>
    <row r="17" spans="2:9" s="63" customFormat="1">
      <c r="B17" s="301"/>
      <c r="C17" s="91"/>
      <c r="D17" s="91"/>
      <c r="E17" s="91"/>
      <c r="F17" s="91"/>
      <c r="G17" s="91"/>
      <c r="H17" s="91"/>
      <c r="I17" s="91"/>
    </row>
    <row r="18" spans="2:9" s="63" customFormat="1">
      <c r="B18" s="301"/>
      <c r="C18" s="91"/>
      <c r="D18" s="91"/>
      <c r="E18" s="91"/>
      <c r="F18" s="91"/>
      <c r="G18" s="91"/>
      <c r="H18" s="91"/>
      <c r="I18" s="91"/>
    </row>
    <row r="19" spans="2:9" s="63" customFormat="1">
      <c r="B19" s="301"/>
      <c r="C19" s="91"/>
      <c r="D19" s="91"/>
      <c r="E19" s="91"/>
      <c r="F19" s="91"/>
      <c r="G19" s="91"/>
      <c r="H19" s="91"/>
      <c r="I19" s="91"/>
    </row>
    <row r="20" spans="2:9" s="63" customFormat="1">
      <c r="B20" s="287"/>
      <c r="C20" s="91"/>
      <c r="D20" s="91"/>
      <c r="E20" s="91"/>
      <c r="F20" s="91"/>
      <c r="G20" s="91"/>
      <c r="H20" s="91"/>
      <c r="I20" s="91"/>
    </row>
    <row r="21" spans="2:9" s="63" customFormat="1">
      <c r="B21" s="287"/>
      <c r="C21" s="91"/>
      <c r="D21" s="91"/>
      <c r="E21" s="91"/>
      <c r="F21" s="91"/>
      <c r="G21" s="91"/>
      <c r="H21" s="91"/>
      <c r="I21" s="91"/>
    </row>
    <row r="22" spans="2:9" s="63" customFormat="1">
      <c r="B22" s="287"/>
      <c r="C22" s="91"/>
      <c r="D22" s="91"/>
      <c r="E22" s="91"/>
      <c r="F22" s="91"/>
      <c r="G22" s="91"/>
      <c r="H22" s="91"/>
      <c r="I22" s="91"/>
    </row>
    <row r="23" spans="2:9" s="63" customFormat="1">
      <c r="B23" s="287"/>
      <c r="C23" s="91"/>
      <c r="D23" s="91"/>
      <c r="E23" s="91"/>
      <c r="F23" s="91"/>
      <c r="G23" s="91"/>
      <c r="H23" s="91"/>
      <c r="I23" s="91"/>
    </row>
    <row r="24" spans="2:9" s="63" customFormat="1">
      <c r="B24" s="287"/>
      <c r="C24" s="91"/>
      <c r="D24" s="91"/>
      <c r="E24" s="91"/>
      <c r="F24" s="91"/>
      <c r="G24" s="91"/>
      <c r="H24" s="91"/>
      <c r="I24" s="91"/>
    </row>
    <row r="25" spans="2:9" s="63" customFormat="1">
      <c r="B25" s="287"/>
      <c r="C25" s="91"/>
      <c r="D25" s="91"/>
      <c r="E25" s="91"/>
      <c r="F25" s="91"/>
      <c r="G25" s="91"/>
      <c r="H25" s="91"/>
      <c r="I25" s="91"/>
    </row>
    <row r="26" spans="2:9" s="63" customFormat="1">
      <c r="B26" s="287"/>
      <c r="C26" s="91"/>
      <c r="D26" s="91"/>
      <c r="E26" s="91"/>
      <c r="F26" s="91"/>
      <c r="G26" s="91"/>
      <c r="H26" s="91"/>
      <c r="I26" s="91"/>
    </row>
    <row r="27" spans="2:9" s="63" customFormat="1">
      <c r="B27" s="287"/>
      <c r="C27" s="91"/>
      <c r="D27" s="91"/>
      <c r="E27" s="91"/>
      <c r="F27" s="91"/>
      <c r="G27" s="91"/>
      <c r="H27" s="91"/>
      <c r="I27" s="91"/>
    </row>
    <row r="28" spans="2:9" s="63" customFormat="1">
      <c r="B28" s="287"/>
      <c r="C28" s="91"/>
      <c r="D28" s="91"/>
      <c r="E28" s="91"/>
      <c r="F28" s="91"/>
      <c r="G28" s="91"/>
      <c r="H28" s="91"/>
      <c r="I28" s="91"/>
    </row>
    <row r="29" spans="2:9" s="63" customFormat="1">
      <c r="B29" s="287"/>
      <c r="C29" s="91"/>
      <c r="D29" s="91"/>
      <c r="E29" s="91"/>
      <c r="F29" s="91"/>
      <c r="G29" s="91"/>
      <c r="H29" s="91"/>
      <c r="I29" s="91"/>
    </row>
    <row r="30" spans="2:9" s="63" customFormat="1">
      <c r="B30" s="287"/>
      <c r="C30" s="91"/>
      <c r="D30" s="91"/>
      <c r="E30" s="91"/>
      <c r="F30" s="91"/>
      <c r="G30" s="91"/>
      <c r="H30" s="91"/>
      <c r="I30" s="91"/>
    </row>
    <row r="31" spans="2:9" s="63" customFormat="1">
      <c r="B31" s="287"/>
      <c r="C31" s="91"/>
      <c r="D31" s="91"/>
      <c r="E31" s="91"/>
      <c r="F31" s="91"/>
      <c r="G31" s="91"/>
      <c r="H31" s="91"/>
      <c r="I31" s="91"/>
    </row>
    <row r="32" spans="2:9" s="63" customFormat="1">
      <c r="B32" s="287"/>
      <c r="C32" s="91"/>
      <c r="D32" s="91"/>
      <c r="E32" s="91"/>
      <c r="F32" s="91"/>
      <c r="G32" s="91"/>
      <c r="H32" s="91"/>
      <c r="I32" s="91"/>
    </row>
    <row r="33" spans="2:9" s="63" customFormat="1">
      <c r="B33" s="287"/>
      <c r="C33" s="91"/>
      <c r="D33" s="91"/>
      <c r="E33" s="91"/>
      <c r="F33" s="91"/>
      <c r="G33" s="91"/>
      <c r="H33" s="91"/>
      <c r="I33" s="91"/>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a/7pcqwchLZIc0q4xfkOI9ox1qqugKwx69ojGgYbCzE=</DigestValue>
    </Reference>
    <Reference Type="http://www.w3.org/2000/09/xmldsig#Object" URI="#idOfficeObject">
      <DigestMethod Algorithm="http://www.w3.org/2001/04/xmlenc#sha256"/>
      <DigestValue>PIgr3ftEjUtUZ8YwGzGriJBMahmYBHruUi92HEi9b84=</DigestValue>
    </Reference>
    <Reference Type="http://uri.etsi.org/01903#SignedProperties" URI="#idSignedProperties">
      <Transforms>
        <Transform Algorithm="http://www.w3.org/TR/2001/REC-xml-c14n-20010315"/>
      </Transforms>
      <DigestMethod Algorithm="http://www.w3.org/2001/04/xmlenc#sha256"/>
      <DigestValue>dx1y7XD7CVyu1OPRHLCoD+pSJRUuZ3CJN5vgNQqrK5E=</DigestValue>
    </Reference>
  </SignedInfo>
  <SignatureValue>4jNtts00tX7wZaMH5fUXEYQ6jon6u9TmYQS9MyFpktcnMaTcp85yIoy5A+a2Vt2gAWddHSrNaJH6
wD69NqqQy0xR8BjR5cJtz+nw4vFt2ASZGoa8OwFfW2H8mg3jyVaNqBxg0/ZfoAPgU59zoZMfn6Rs
kF8IgP0B7ZXo9asdVcUtirfBpnxz0Um0OOuzvkuQDAdMGXcrjENF2H/xqOEsRmQ2BU8meTmUXRfM
lz3G5m1yZC8Ii6jfm0ke9J2IO7vHGtKxyYK0kgVI/vAbJn7UiP3duM7Jkdy7rIPVYbqvvk+V6Oko
mA1brd7efX4LkibO0WQCfbDh4uaEoYqEaxTqJg==</SignatureValue>
  <KeyInfo>
    <X509Data>
      <X509Certificate>MIIGPDCCBSSgAwIBAgIKe/wgcQACAAAc5zANBgkqhkiG9w0BAQsFADBKMRIwEAYKCZImiZPyLGQBGRYCZ2UxEzARBgoJkiaJk/IsZAEZFgNuYmcxHzAdBgNVBAMTFk5CRyBDbGFzcyAyIElOVCBTdWIgQ0EwHhcNMTcwMjE1MTI1NzMwWhcNMTkwMjE1MTI1NzMwWjA6MRgwFgYDVQQKEw9KU0MgTGliZXR5IEJhbmsxHjAcBgNVBAMTFUJMQiAtIE5hdGlhIEd1amVqaWFuaTCCASIwDQYJKoZIhvcNAQEBBQADggEPADCCAQoCggEBAOVZt59CQpil2fodNLf/rFT3jPWIR9b6VclMDui3aNDTwqsVezU634853g31R9CSFCYUxnrab1xG0hGJginzH4i9cZS1t0ArWIWyjs2ecAuDraQ6DcOA8SM0q3hY58ASoweZP5e4j/B8m8jnPhqDNv13sQYRxilgDhBQC2HyYRUd6ZqlBywhPoief9apvCaHr2Lc0w1zeH4/dh3Q2OwQ4bLXlbqKkthZXZ93zSUA1pkWgKTgJ72bIrCk/SA0tPI1iuQbhDOcPpkJuinXGOZnlmdjHj5HJpYhdqvTnDjgOqkyzgg9fmbiyjcQcqK8sQLz0AwjyuQ68vzWz1NOfGClNjkCAwEAAaOCAzIwggMuMDwGCSsGAQQBgjcVBwQvMC0GJSsGAQQBgjcVCOayYION9USGgZkJg7ihSoO+hHEEg8SRM4SDiF0CAWQCAR0wHQYDVR0lBBYwFAYIKwYBBQUHAwIGCCsGAQUFBwMEMAsGA1UdDwQEAwIHgDAnBgkrBgEEAYI3FQoEGjAYMAoGCCsGAQUFBwMCMAoGCCsGAQUFBwMEMB0GA1UdDgQWBBRm6oBAAisfOUcUw+wRzAea0+yXt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VqUmg5W+1lBB4Am0iDfCMbZqUHfyTi6miA8/Toc2YEGe2gayYgygtugw9OCtZdmUCIJFJmUoe6prm2RyfMxVv085K6I7gsw/HxgZievxaF/jpBWd+bvxlMOaLyEG6YO0MvVGPGzp1POUIF+nFRQHkxSN1zyvt7E6hrebmg7RVYj3f9k7Mi3Gzc/DwYO3Pcd01EkwyLH0syTKJ3PN+4RQ5a4TOkDs8UZCChk1w8B3oCPn/MNLlfodbtBC2fEyCxyVus9pvTPgNyDQUdEOzxGZxzGMzGA2Lg5qqxPiv2gTQ3/nIlgz65urHqOtbBKbv6K/04Ngg91LXECGh/m4kb0o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pkp526aMQ8mQBpO8siaVcKtS+P31maid0YCyWUusBnM=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USpPBmd+lLVulaw5O3bMoAm3gPWj7l493cUEGuUyT34=</DigestValue>
      </Reference>
      <Reference URI="/xl/printerSettings/printerSettings10.bin?ContentType=application/vnd.openxmlformats-officedocument.spreadsheetml.printerSettings">
        <DigestMethod Algorithm="http://www.w3.org/2001/04/xmlenc#sha256"/>
        <DigestValue>ljIbsOOzhe6vrAFl8HS1RlwWXZlixJpNJ2e4QrbzvlI=</DigestValue>
      </Reference>
      <Reference URI="/xl/printerSettings/printerSettings11.bin?ContentType=application/vnd.openxmlformats-officedocument.spreadsheetml.printerSettings">
        <DigestMethod Algorithm="http://www.w3.org/2001/04/xmlenc#sha256"/>
        <DigestValue>QTPcYV2odkFE3Efgv0bORiNxXhn8jrnq1cd26l93omA=</DigestValue>
      </Reference>
      <Reference URI="/xl/printerSettings/printerSettings12.bin?ContentType=application/vnd.openxmlformats-officedocument.spreadsheetml.printerSettings">
        <DigestMethod Algorithm="http://www.w3.org/2001/04/xmlenc#sha256"/>
        <DigestValue>QTPcYV2odkFE3Efgv0bORiNxXhn8jrnq1cd26l93omA=</DigestValue>
      </Reference>
      <Reference URI="/xl/printerSettings/printerSettings13.bin?ContentType=application/vnd.openxmlformats-officedocument.spreadsheetml.printerSettings">
        <DigestMethod Algorithm="http://www.w3.org/2001/04/xmlenc#sha256"/>
        <DigestValue>USpPBmd+lLVulaw5O3bMoAm3gPWj7l493cUEGuUyT34=</DigestValue>
      </Reference>
      <Reference URI="/xl/printerSettings/printerSettings14.bin?ContentType=application/vnd.openxmlformats-officedocument.spreadsheetml.printerSettings">
        <DigestMethod Algorithm="http://www.w3.org/2001/04/xmlenc#sha256"/>
        <DigestValue>QTPcYV2odkFE3Efgv0bORiNxXhn8jrnq1cd26l93omA=</DigestValue>
      </Reference>
      <Reference URI="/xl/printerSettings/printerSettings15.bin?ContentType=application/vnd.openxmlformats-officedocument.spreadsheetml.printerSettings">
        <DigestMethod Algorithm="http://www.w3.org/2001/04/xmlenc#sha256"/>
        <DigestValue>9KoV5Jjs+8fQKeZe2vMD2ELiGYXHEgn4roLQZg8ERRE=</DigestValue>
      </Reference>
      <Reference URI="/xl/printerSettings/printerSettings16.bin?ContentType=application/vnd.openxmlformats-officedocument.spreadsheetml.printerSettings">
        <DigestMethod Algorithm="http://www.w3.org/2001/04/xmlenc#sha256"/>
        <DigestValue>QTPcYV2odkFE3Efgv0bORiNxXhn8jrnq1cd26l93omA=</DigestValue>
      </Reference>
      <Reference URI="/xl/printerSettings/printerSettings17.bin?ContentType=application/vnd.openxmlformats-officedocument.spreadsheetml.printerSettings">
        <DigestMethod Algorithm="http://www.w3.org/2001/04/xmlenc#sha256"/>
        <DigestValue>ljIbsOOzhe6vrAFl8HS1RlwWXZlixJpNJ2e4QrbzvlI=</DigestValue>
      </Reference>
      <Reference URI="/xl/printerSettings/printerSettings18.bin?ContentType=application/vnd.openxmlformats-officedocument.spreadsheetml.printerSettings">
        <DigestMethod Algorithm="http://www.w3.org/2001/04/xmlenc#sha256"/>
        <DigestValue>QTPcYV2odkFE3Efgv0bORiNxXhn8jrnq1cd26l93omA=</DigestValue>
      </Reference>
      <Reference URI="/xl/printerSettings/printerSettings2.bin?ContentType=application/vnd.openxmlformats-officedocument.spreadsheetml.printerSettings">
        <DigestMethod Algorithm="http://www.w3.org/2001/04/xmlenc#sha256"/>
        <DigestValue>USpPBmd+lLVulaw5O3bMoAm3gPWj7l493cUEGuUyT34=</DigestValue>
      </Reference>
      <Reference URI="/xl/printerSettings/printerSettings3.bin?ContentType=application/vnd.openxmlformats-officedocument.spreadsheetml.printerSettings">
        <DigestMethod Algorithm="http://www.w3.org/2001/04/xmlenc#sha256"/>
        <DigestValue>USpPBmd+lLVulaw5O3bMoAm3gPWj7l493cUEGuUyT34=</DigestValue>
      </Reference>
      <Reference URI="/xl/printerSettings/printerSettings4.bin?ContentType=application/vnd.openxmlformats-officedocument.spreadsheetml.printerSettings">
        <DigestMethod Algorithm="http://www.w3.org/2001/04/xmlenc#sha256"/>
        <DigestValue>USpPBmd+lLVulaw5O3bMoAm3gPWj7l493cUEGuUyT34=</DigestValue>
      </Reference>
      <Reference URI="/xl/printerSettings/printerSettings5.bin?ContentType=application/vnd.openxmlformats-officedocument.spreadsheetml.printerSettings">
        <DigestMethod Algorithm="http://www.w3.org/2001/04/xmlenc#sha256"/>
        <DigestValue>USpPBmd+lLVulaw5O3bMoAm3gPWj7l493cUEGuUyT34=</DigestValue>
      </Reference>
      <Reference URI="/xl/printerSettings/printerSettings6.bin?ContentType=application/vnd.openxmlformats-officedocument.spreadsheetml.printerSettings">
        <DigestMethod Algorithm="http://www.w3.org/2001/04/xmlenc#sha256"/>
        <DigestValue>QTPcYV2odkFE3Efgv0bORiNxXhn8jrnq1cd26l93omA=</DigestValue>
      </Reference>
      <Reference URI="/xl/printerSettings/printerSettings7.bin?ContentType=application/vnd.openxmlformats-officedocument.spreadsheetml.printerSettings">
        <DigestMethod Algorithm="http://www.w3.org/2001/04/xmlenc#sha256"/>
        <DigestValue>ljIbsOOzhe6vrAFl8HS1RlwWXZlixJpNJ2e4QrbzvlI=</DigestValue>
      </Reference>
      <Reference URI="/xl/printerSettings/printerSettings8.bin?ContentType=application/vnd.openxmlformats-officedocument.spreadsheetml.printerSettings">
        <DigestMethod Algorithm="http://www.w3.org/2001/04/xmlenc#sha256"/>
        <DigestValue>QTPcYV2odkFE3Efgv0bORiNxXhn8jrnq1cd26l93omA=</DigestValue>
      </Reference>
      <Reference URI="/xl/printerSettings/printerSettings9.bin?ContentType=application/vnd.openxmlformats-officedocument.spreadsheetml.printerSettings">
        <DigestMethod Algorithm="http://www.w3.org/2001/04/xmlenc#sha256"/>
        <DigestValue>QTPcYV2odkFE3Efgv0bORiNxXhn8jrnq1cd26l93omA=</DigestValue>
      </Reference>
      <Reference URI="/xl/sharedStrings.xml?ContentType=application/vnd.openxmlformats-officedocument.spreadsheetml.sharedStrings+xml">
        <DigestMethod Algorithm="http://www.w3.org/2001/04/xmlenc#sha256"/>
        <DigestValue>Ub0LgflydEPCAqDmXizvyo3yUR/zJUhiID90VFw+mZ0=</DigestValue>
      </Reference>
      <Reference URI="/xl/styles.xml?ContentType=application/vnd.openxmlformats-officedocument.spreadsheetml.styles+xml">
        <DigestMethod Algorithm="http://www.w3.org/2001/04/xmlenc#sha256"/>
        <DigestValue>skf1jYnTmVMJHgfVF2uqLZJrwEf8Oa8X8WTr8NUNTIU=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RmFhUK4uvLOiuCp+5FDUlnoToqnLzepuxaSyCSjNO6I=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CB3qAf36D9OGHUK6i5/JgWIFSoGn+F+S1D6Ba82a0es=</DigestValue>
      </Reference>
      <Reference URI="/xl/worksheets/sheet10.xml?ContentType=application/vnd.openxmlformats-officedocument.spreadsheetml.worksheet+xml">
        <DigestMethod Algorithm="http://www.w3.org/2001/04/xmlenc#sha256"/>
        <DigestValue>i3kmMpWK3ORbMPMj2TMybKhTgkZ880hJFS6JT0QtRQQ=</DigestValue>
      </Reference>
      <Reference URI="/xl/worksheets/sheet11.xml?ContentType=application/vnd.openxmlformats-officedocument.spreadsheetml.worksheet+xml">
        <DigestMethod Algorithm="http://www.w3.org/2001/04/xmlenc#sha256"/>
        <DigestValue>6/wWk+4u0l7PKIzz3WhRS6JUJTLGWid4ZbDKq4/G3Wo=</DigestValue>
      </Reference>
      <Reference URI="/xl/worksheets/sheet12.xml?ContentType=application/vnd.openxmlformats-officedocument.spreadsheetml.worksheet+xml">
        <DigestMethod Algorithm="http://www.w3.org/2001/04/xmlenc#sha256"/>
        <DigestValue>d4zDW9uvtAOQAGsEsdxnbP4s9HT/Tk12Wtr7iTpWRbA=</DigestValue>
      </Reference>
      <Reference URI="/xl/worksheets/sheet13.xml?ContentType=application/vnd.openxmlformats-officedocument.spreadsheetml.worksheet+xml">
        <DigestMethod Algorithm="http://www.w3.org/2001/04/xmlenc#sha256"/>
        <DigestValue>k5BtNmzUFtbW+QOEkB0RpqGO6fgbL8OX/Xlq8TJbJFQ=</DigestValue>
      </Reference>
      <Reference URI="/xl/worksheets/sheet14.xml?ContentType=application/vnd.openxmlformats-officedocument.spreadsheetml.worksheet+xml">
        <DigestMethod Algorithm="http://www.w3.org/2001/04/xmlenc#sha256"/>
        <DigestValue>mxwLJ56Of7oswNzeKoCFRdcCJ2i+8UHPWE74kEZkeKo=</DigestValue>
      </Reference>
      <Reference URI="/xl/worksheets/sheet15.xml?ContentType=application/vnd.openxmlformats-officedocument.spreadsheetml.worksheet+xml">
        <DigestMethod Algorithm="http://www.w3.org/2001/04/xmlenc#sha256"/>
        <DigestValue>jOuGoKhbVpXljHzITRKqSqXEUmtMPEutTDu3vaswjIE=</DigestValue>
      </Reference>
      <Reference URI="/xl/worksheets/sheet16.xml?ContentType=application/vnd.openxmlformats-officedocument.spreadsheetml.worksheet+xml">
        <DigestMethod Algorithm="http://www.w3.org/2001/04/xmlenc#sha256"/>
        <DigestValue>UAA+jvLaZJj3cZQZQZlbJyl/7Lat6cHlEaMqAlPnwt4=</DigestValue>
      </Reference>
      <Reference URI="/xl/worksheets/sheet17.xml?ContentType=application/vnd.openxmlformats-officedocument.spreadsheetml.worksheet+xml">
        <DigestMethod Algorithm="http://www.w3.org/2001/04/xmlenc#sha256"/>
        <DigestValue>z/rhlaDQRIXFjD9E8VxWPWh0T2XBYFWM4Ar8xJCA5gU=</DigestValue>
      </Reference>
      <Reference URI="/xl/worksheets/sheet18.xml?ContentType=application/vnd.openxmlformats-officedocument.spreadsheetml.worksheet+xml">
        <DigestMethod Algorithm="http://www.w3.org/2001/04/xmlenc#sha256"/>
        <DigestValue>cV6YPlfYp5DohCMtw9HXR4bXvDhZCxnXbNmwkvsdxw8=</DigestValue>
      </Reference>
      <Reference URI="/xl/worksheets/sheet2.xml?ContentType=application/vnd.openxmlformats-officedocument.spreadsheetml.worksheet+xml">
        <DigestMethod Algorithm="http://www.w3.org/2001/04/xmlenc#sha256"/>
        <DigestValue>FwPJ/z3e4/b0MUplPPol/mir421ZDmRhz3Yy8+54GWc=</DigestValue>
      </Reference>
      <Reference URI="/xl/worksheets/sheet3.xml?ContentType=application/vnd.openxmlformats-officedocument.spreadsheetml.worksheet+xml">
        <DigestMethod Algorithm="http://www.w3.org/2001/04/xmlenc#sha256"/>
        <DigestValue>t3/iVTnnj6JJX6rgjs3wSAisdKMWuYECZuduhYkt9zw=</DigestValue>
      </Reference>
      <Reference URI="/xl/worksheets/sheet4.xml?ContentType=application/vnd.openxmlformats-officedocument.spreadsheetml.worksheet+xml">
        <DigestMethod Algorithm="http://www.w3.org/2001/04/xmlenc#sha256"/>
        <DigestValue>/hpdzWYoxyNO9ZlIdDcP9UoUbIiq5OqXBvC4X3I1GjQ=</DigestValue>
      </Reference>
      <Reference URI="/xl/worksheets/sheet5.xml?ContentType=application/vnd.openxmlformats-officedocument.spreadsheetml.worksheet+xml">
        <DigestMethod Algorithm="http://www.w3.org/2001/04/xmlenc#sha256"/>
        <DigestValue>aOm/AoA3125SGWRZGOQtyNfzj3sbKO1OHfUpkyr1jR4=</DigestValue>
      </Reference>
      <Reference URI="/xl/worksheets/sheet6.xml?ContentType=application/vnd.openxmlformats-officedocument.spreadsheetml.worksheet+xml">
        <DigestMethod Algorithm="http://www.w3.org/2001/04/xmlenc#sha256"/>
        <DigestValue>yiGRW//YMKsm2+RHld5zC4z+dGDQrsRLKjuStFYRh/0=</DigestValue>
      </Reference>
      <Reference URI="/xl/worksheets/sheet7.xml?ContentType=application/vnd.openxmlformats-officedocument.spreadsheetml.worksheet+xml">
        <DigestMethod Algorithm="http://www.w3.org/2001/04/xmlenc#sha256"/>
        <DigestValue>hv5Tp7tInmKKiUfyhAyI2/L4tp1aiowT4RXt6iZ4dPM=</DigestValue>
      </Reference>
      <Reference URI="/xl/worksheets/sheet8.xml?ContentType=application/vnd.openxmlformats-officedocument.spreadsheetml.worksheet+xml">
        <DigestMethod Algorithm="http://www.w3.org/2001/04/xmlenc#sha256"/>
        <DigestValue>T4OPsq8u2kfo07WS14CRn0evss+NW6MHAC+AWnA5drA=</DigestValue>
      </Reference>
      <Reference URI="/xl/worksheets/sheet9.xml?ContentType=application/vnd.openxmlformats-officedocument.spreadsheetml.worksheet+xml">
        <DigestMethod Algorithm="http://www.w3.org/2001/04/xmlenc#sha256"/>
        <DigestValue>9T5k/z7KrOV/el3hletwLsFvFTGJ2p2jFKZKy7r9q2k=</DigestValue>
      </Reference>
    </Manifest>
    <SignatureProperties>
      <SignatureProperty Id="idSignatureTime" Target="#idPackageSignature">
        <mdssi:SignatureTime xmlns:mdssi="http://schemas.openxmlformats.org/package/2006/digital-signature">
          <mdssi:Format>YYYY-MM-DDThh:mm:ssTZD</mdssi:Format>
          <mdssi:Value>2019-01-30T07:47:35Z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2019-01-30T07:47:35Z</xd:SigningTime>
          <xd:SigningCertificate>
            <xd:Cert>
              <xd:CertDigest>
                <DigestMethod Algorithm="http://www.w3.org/2001/04/xmlenc#sha256"/>
                <DigestValue>6+Tex6c/LJpnQG9xm5EPvUel1uMeuU4LynOyKk8sP58=</DigestValue>
              </xd:CertDigest>
              <xd:IssuerSerial>
                <X509IssuerName>CN=NBG Class 2 INT Sub CA, DC=nbg, DC=ge</X509IssuerName>
                <X509SerialNumber>585501994549231340231911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vsTy1HuZZzDBD4zv2PZ90yr8f8sWHATchUxQ+OPazFs=</DigestValue>
    </Reference>
    <Reference Type="http://www.w3.org/2000/09/xmldsig#Object" URI="#idOfficeObject">
      <DigestMethod Algorithm="http://www.w3.org/2001/04/xmlenc#sha256"/>
      <DigestValue>NfVtHfXJsZ+DeYVxso24ioM0yPeEZ9cXq+jO2Z7tjwI=</DigestValue>
    </Reference>
    <Reference Type="http://uri.etsi.org/01903#SignedProperties" URI="#idSignedProperties">
      <Transforms>
        <Transform Algorithm="http://www.w3.org/TR/2001/REC-xml-c14n-20010315"/>
      </Transforms>
      <DigestMethod Algorithm="http://www.w3.org/2001/04/xmlenc#sha256"/>
      <DigestValue>QUXqz7RlVrSns6gFWUokf5CxAPMFtJPc7fzSUN6DSYg=</DigestValue>
    </Reference>
  </SignedInfo>
  <SignatureValue>VOtOGI8PvR9o1V7f2w5Zg9tVGcAwZ+KNxGwcZbZwlJmUox+jiOFhWk8wfMW/ncAw33GdBqf+1Y9f
x5Ki/Mr7i1ZXXi0vk11S+P1pqyc+Awg4L3cRFwUZORVjmFQETpk9GSF7NYzmhxNSbI6T2aYRi6tm
3m1U18erkfcCGLMRp08yTJcCa8A9fAQr/vy8Przww2I5MRR02FFSI3+hlhhGipzB6fh+K02nWXny
Og8tVOwzLEek2NnQZhT0QGTTzWf7hHcequb4n7rBGIMT6fS7cbAR/ZnVpqAyUfXgtaS928tudqzs
nh4uvLxevX7ioekDwBJbZZ84z4bkRAqIj+t2oQ==</SignatureValue>
  <KeyInfo>
    <X509Data>
      <X509Certificate>MIIGPTCCBSWgAwIBAgIKFuwZpQACAACTazANBgkqhkiG9w0BAQsFADBKMRIwEAYKCZImiZPyLGQBGRYCZ2UxEzARBgoJkiaJk/IsZAEZFgNuYmcxHzAdBgNVBAMTFk5CRyBDbGFzcyAyIElOVCBTdWIgQ0EwHhcNMTgwNjA1MTQwOTU2WhcNMjAwNjA0MTQwOTU2WjA7MRgwFgYDVQQKEw9KU0MgTGliZXR5IEJhbmsxHzAdBgNVBAMTFkJMQiAtIExldmFuIExla2lzaHZpbGkwggEiMA0GCSqGSIb3DQEBAQUAA4IBDwAwggEKAoIBAQDXtKwKdmUJmzWMWxtibEhSznZIH9YJ6jJItpxKvSC/Rq+K+yI0Yk/kr45hcS3LC5g0s82pbimLywHXMR0B+nwEkp1HdfblW75toZqFH49avtuKu3kCjvUPW4EDegBATSy7k9jjEiAnL0W3qvwVqs4yFy7kM+3k21WgQmVlSP12f8JUppteN4BJYYpi3/6XP0mmqzDkLc4Pss9+IZ0YRqo+Jqw1eMjfx8TEVcMAvvypPr0C9Jmh8igaAadzKZ02zz+2AR4Jijfr33GlBnJ2GHmUqJbWz+dXhcWUPpM2D9dCwW7UZmZ9WGEXz9Q0sPfjPqQfrk4Wwbg8E5i/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RvG3/YPGqsGVyd3AdjONBXMOA6RuBhGgbQ1geV0lRHN9dhnpW8EWDz1hSbbxtkbPrp4czcQRYEdv7pU1PbmomcVJL9aBNdRWkB2JwKqMSCNE3lh8LUzx+bDh2xhOHe2OcFfcNeUgBTT+Pd8BwIjAURK5ZD7p3OL4/uZaHViP5fRFoq+zCPdLU65o2/ldbeSsmrl3LHQ4ujeNYfrH+VtZCw2+WoHVp7y4FL/bjJfMYwHJA6l4lUAgxKYJ/hTd9DUAMd9gme8gEKvUMXiazsQwVzAw7HgoVuOSpSUusYZVRzCNZOSsu63lPFMhoeel5aFmGRRusnM8yWPZaUOZpp1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pkp526aMQ8mQBpO8siaVcKtS+P31maid0YCyWUusBnM=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USpPBmd+lLVulaw5O3bMoAm3gPWj7l493cUEGuUyT34=</DigestValue>
      </Reference>
      <Reference URI="/xl/printerSettings/printerSettings10.bin?ContentType=application/vnd.openxmlformats-officedocument.spreadsheetml.printerSettings">
        <DigestMethod Algorithm="http://www.w3.org/2001/04/xmlenc#sha256"/>
        <DigestValue>ljIbsOOzhe6vrAFl8HS1RlwWXZlixJpNJ2e4QrbzvlI=</DigestValue>
      </Reference>
      <Reference URI="/xl/printerSettings/printerSettings11.bin?ContentType=application/vnd.openxmlformats-officedocument.spreadsheetml.printerSettings">
        <DigestMethod Algorithm="http://www.w3.org/2001/04/xmlenc#sha256"/>
        <DigestValue>QTPcYV2odkFE3Efgv0bORiNxXhn8jrnq1cd26l93omA=</DigestValue>
      </Reference>
      <Reference URI="/xl/printerSettings/printerSettings12.bin?ContentType=application/vnd.openxmlformats-officedocument.spreadsheetml.printerSettings">
        <DigestMethod Algorithm="http://www.w3.org/2001/04/xmlenc#sha256"/>
        <DigestValue>QTPcYV2odkFE3Efgv0bORiNxXhn8jrnq1cd26l93omA=</DigestValue>
      </Reference>
      <Reference URI="/xl/printerSettings/printerSettings13.bin?ContentType=application/vnd.openxmlformats-officedocument.spreadsheetml.printerSettings">
        <DigestMethod Algorithm="http://www.w3.org/2001/04/xmlenc#sha256"/>
        <DigestValue>USpPBmd+lLVulaw5O3bMoAm3gPWj7l493cUEGuUyT34=</DigestValue>
      </Reference>
      <Reference URI="/xl/printerSettings/printerSettings14.bin?ContentType=application/vnd.openxmlformats-officedocument.spreadsheetml.printerSettings">
        <DigestMethod Algorithm="http://www.w3.org/2001/04/xmlenc#sha256"/>
        <DigestValue>QTPcYV2odkFE3Efgv0bORiNxXhn8jrnq1cd26l93omA=</DigestValue>
      </Reference>
      <Reference URI="/xl/printerSettings/printerSettings15.bin?ContentType=application/vnd.openxmlformats-officedocument.spreadsheetml.printerSettings">
        <DigestMethod Algorithm="http://www.w3.org/2001/04/xmlenc#sha256"/>
        <DigestValue>9KoV5Jjs+8fQKeZe2vMD2ELiGYXHEgn4roLQZg8ERRE=</DigestValue>
      </Reference>
      <Reference URI="/xl/printerSettings/printerSettings16.bin?ContentType=application/vnd.openxmlformats-officedocument.spreadsheetml.printerSettings">
        <DigestMethod Algorithm="http://www.w3.org/2001/04/xmlenc#sha256"/>
        <DigestValue>QTPcYV2odkFE3Efgv0bORiNxXhn8jrnq1cd26l93omA=</DigestValue>
      </Reference>
      <Reference URI="/xl/printerSettings/printerSettings17.bin?ContentType=application/vnd.openxmlformats-officedocument.spreadsheetml.printerSettings">
        <DigestMethod Algorithm="http://www.w3.org/2001/04/xmlenc#sha256"/>
        <DigestValue>ljIbsOOzhe6vrAFl8HS1RlwWXZlixJpNJ2e4QrbzvlI=</DigestValue>
      </Reference>
      <Reference URI="/xl/printerSettings/printerSettings18.bin?ContentType=application/vnd.openxmlformats-officedocument.spreadsheetml.printerSettings">
        <DigestMethod Algorithm="http://www.w3.org/2001/04/xmlenc#sha256"/>
        <DigestValue>QTPcYV2odkFE3Efgv0bORiNxXhn8jrnq1cd26l93omA=</DigestValue>
      </Reference>
      <Reference URI="/xl/printerSettings/printerSettings2.bin?ContentType=application/vnd.openxmlformats-officedocument.spreadsheetml.printerSettings">
        <DigestMethod Algorithm="http://www.w3.org/2001/04/xmlenc#sha256"/>
        <DigestValue>USpPBmd+lLVulaw5O3bMoAm3gPWj7l493cUEGuUyT34=</DigestValue>
      </Reference>
      <Reference URI="/xl/printerSettings/printerSettings3.bin?ContentType=application/vnd.openxmlformats-officedocument.spreadsheetml.printerSettings">
        <DigestMethod Algorithm="http://www.w3.org/2001/04/xmlenc#sha256"/>
        <DigestValue>USpPBmd+lLVulaw5O3bMoAm3gPWj7l493cUEGuUyT34=</DigestValue>
      </Reference>
      <Reference URI="/xl/printerSettings/printerSettings4.bin?ContentType=application/vnd.openxmlformats-officedocument.spreadsheetml.printerSettings">
        <DigestMethod Algorithm="http://www.w3.org/2001/04/xmlenc#sha256"/>
        <DigestValue>USpPBmd+lLVulaw5O3bMoAm3gPWj7l493cUEGuUyT34=</DigestValue>
      </Reference>
      <Reference URI="/xl/printerSettings/printerSettings5.bin?ContentType=application/vnd.openxmlformats-officedocument.spreadsheetml.printerSettings">
        <DigestMethod Algorithm="http://www.w3.org/2001/04/xmlenc#sha256"/>
        <DigestValue>USpPBmd+lLVulaw5O3bMoAm3gPWj7l493cUEGuUyT34=</DigestValue>
      </Reference>
      <Reference URI="/xl/printerSettings/printerSettings6.bin?ContentType=application/vnd.openxmlformats-officedocument.spreadsheetml.printerSettings">
        <DigestMethod Algorithm="http://www.w3.org/2001/04/xmlenc#sha256"/>
        <DigestValue>QTPcYV2odkFE3Efgv0bORiNxXhn8jrnq1cd26l93omA=</DigestValue>
      </Reference>
      <Reference URI="/xl/printerSettings/printerSettings7.bin?ContentType=application/vnd.openxmlformats-officedocument.spreadsheetml.printerSettings">
        <DigestMethod Algorithm="http://www.w3.org/2001/04/xmlenc#sha256"/>
        <DigestValue>ljIbsOOzhe6vrAFl8HS1RlwWXZlixJpNJ2e4QrbzvlI=</DigestValue>
      </Reference>
      <Reference URI="/xl/printerSettings/printerSettings8.bin?ContentType=application/vnd.openxmlformats-officedocument.spreadsheetml.printerSettings">
        <DigestMethod Algorithm="http://www.w3.org/2001/04/xmlenc#sha256"/>
        <DigestValue>QTPcYV2odkFE3Efgv0bORiNxXhn8jrnq1cd26l93omA=</DigestValue>
      </Reference>
      <Reference URI="/xl/printerSettings/printerSettings9.bin?ContentType=application/vnd.openxmlformats-officedocument.spreadsheetml.printerSettings">
        <DigestMethod Algorithm="http://www.w3.org/2001/04/xmlenc#sha256"/>
        <DigestValue>QTPcYV2odkFE3Efgv0bORiNxXhn8jrnq1cd26l93omA=</DigestValue>
      </Reference>
      <Reference URI="/xl/sharedStrings.xml?ContentType=application/vnd.openxmlformats-officedocument.spreadsheetml.sharedStrings+xml">
        <DigestMethod Algorithm="http://www.w3.org/2001/04/xmlenc#sha256"/>
        <DigestValue>Ub0LgflydEPCAqDmXizvyo3yUR/zJUhiID90VFw+mZ0=</DigestValue>
      </Reference>
      <Reference URI="/xl/styles.xml?ContentType=application/vnd.openxmlformats-officedocument.spreadsheetml.styles+xml">
        <DigestMethod Algorithm="http://www.w3.org/2001/04/xmlenc#sha256"/>
        <DigestValue>skf1jYnTmVMJHgfVF2uqLZJrwEf8Oa8X8WTr8NUNTIU=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RmFhUK4uvLOiuCp+5FDUlnoToqnLzepuxaSyCSjNO6I=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CB3qAf36D9OGHUK6i5/JgWIFSoGn+F+S1D6Ba82a0es=</DigestValue>
      </Reference>
      <Reference URI="/xl/worksheets/sheet10.xml?ContentType=application/vnd.openxmlformats-officedocument.spreadsheetml.worksheet+xml">
        <DigestMethod Algorithm="http://www.w3.org/2001/04/xmlenc#sha256"/>
        <DigestValue>i3kmMpWK3ORbMPMj2TMybKhTgkZ880hJFS6JT0QtRQQ=</DigestValue>
      </Reference>
      <Reference URI="/xl/worksheets/sheet11.xml?ContentType=application/vnd.openxmlformats-officedocument.spreadsheetml.worksheet+xml">
        <DigestMethod Algorithm="http://www.w3.org/2001/04/xmlenc#sha256"/>
        <DigestValue>6/wWk+4u0l7PKIzz3WhRS6JUJTLGWid4ZbDKq4/G3Wo=</DigestValue>
      </Reference>
      <Reference URI="/xl/worksheets/sheet12.xml?ContentType=application/vnd.openxmlformats-officedocument.spreadsheetml.worksheet+xml">
        <DigestMethod Algorithm="http://www.w3.org/2001/04/xmlenc#sha256"/>
        <DigestValue>d4zDW9uvtAOQAGsEsdxnbP4s9HT/Tk12Wtr7iTpWRbA=</DigestValue>
      </Reference>
      <Reference URI="/xl/worksheets/sheet13.xml?ContentType=application/vnd.openxmlformats-officedocument.spreadsheetml.worksheet+xml">
        <DigestMethod Algorithm="http://www.w3.org/2001/04/xmlenc#sha256"/>
        <DigestValue>k5BtNmzUFtbW+QOEkB0RpqGO6fgbL8OX/Xlq8TJbJFQ=</DigestValue>
      </Reference>
      <Reference URI="/xl/worksheets/sheet14.xml?ContentType=application/vnd.openxmlformats-officedocument.spreadsheetml.worksheet+xml">
        <DigestMethod Algorithm="http://www.w3.org/2001/04/xmlenc#sha256"/>
        <DigestValue>mxwLJ56Of7oswNzeKoCFRdcCJ2i+8UHPWE74kEZkeKo=</DigestValue>
      </Reference>
      <Reference URI="/xl/worksheets/sheet15.xml?ContentType=application/vnd.openxmlformats-officedocument.spreadsheetml.worksheet+xml">
        <DigestMethod Algorithm="http://www.w3.org/2001/04/xmlenc#sha256"/>
        <DigestValue>jOuGoKhbVpXljHzITRKqSqXEUmtMPEutTDu3vaswjIE=</DigestValue>
      </Reference>
      <Reference URI="/xl/worksheets/sheet16.xml?ContentType=application/vnd.openxmlformats-officedocument.spreadsheetml.worksheet+xml">
        <DigestMethod Algorithm="http://www.w3.org/2001/04/xmlenc#sha256"/>
        <DigestValue>UAA+jvLaZJj3cZQZQZlbJyl/7Lat6cHlEaMqAlPnwt4=</DigestValue>
      </Reference>
      <Reference URI="/xl/worksheets/sheet17.xml?ContentType=application/vnd.openxmlformats-officedocument.spreadsheetml.worksheet+xml">
        <DigestMethod Algorithm="http://www.w3.org/2001/04/xmlenc#sha256"/>
        <DigestValue>z/rhlaDQRIXFjD9E8VxWPWh0T2XBYFWM4Ar8xJCA5gU=</DigestValue>
      </Reference>
      <Reference URI="/xl/worksheets/sheet18.xml?ContentType=application/vnd.openxmlformats-officedocument.spreadsheetml.worksheet+xml">
        <DigestMethod Algorithm="http://www.w3.org/2001/04/xmlenc#sha256"/>
        <DigestValue>cV6YPlfYp5DohCMtw9HXR4bXvDhZCxnXbNmwkvsdxw8=</DigestValue>
      </Reference>
      <Reference URI="/xl/worksheets/sheet2.xml?ContentType=application/vnd.openxmlformats-officedocument.spreadsheetml.worksheet+xml">
        <DigestMethod Algorithm="http://www.w3.org/2001/04/xmlenc#sha256"/>
        <DigestValue>FwPJ/z3e4/b0MUplPPol/mir421ZDmRhz3Yy8+54GWc=</DigestValue>
      </Reference>
      <Reference URI="/xl/worksheets/sheet3.xml?ContentType=application/vnd.openxmlformats-officedocument.spreadsheetml.worksheet+xml">
        <DigestMethod Algorithm="http://www.w3.org/2001/04/xmlenc#sha256"/>
        <DigestValue>t3/iVTnnj6JJX6rgjs3wSAisdKMWuYECZuduhYkt9zw=</DigestValue>
      </Reference>
      <Reference URI="/xl/worksheets/sheet4.xml?ContentType=application/vnd.openxmlformats-officedocument.spreadsheetml.worksheet+xml">
        <DigestMethod Algorithm="http://www.w3.org/2001/04/xmlenc#sha256"/>
        <DigestValue>/hpdzWYoxyNO9ZlIdDcP9UoUbIiq5OqXBvC4X3I1GjQ=</DigestValue>
      </Reference>
      <Reference URI="/xl/worksheets/sheet5.xml?ContentType=application/vnd.openxmlformats-officedocument.spreadsheetml.worksheet+xml">
        <DigestMethod Algorithm="http://www.w3.org/2001/04/xmlenc#sha256"/>
        <DigestValue>aOm/AoA3125SGWRZGOQtyNfzj3sbKO1OHfUpkyr1jR4=</DigestValue>
      </Reference>
      <Reference URI="/xl/worksheets/sheet6.xml?ContentType=application/vnd.openxmlformats-officedocument.spreadsheetml.worksheet+xml">
        <DigestMethod Algorithm="http://www.w3.org/2001/04/xmlenc#sha256"/>
        <DigestValue>yiGRW//YMKsm2+RHld5zC4z+dGDQrsRLKjuStFYRh/0=</DigestValue>
      </Reference>
      <Reference URI="/xl/worksheets/sheet7.xml?ContentType=application/vnd.openxmlformats-officedocument.spreadsheetml.worksheet+xml">
        <DigestMethod Algorithm="http://www.w3.org/2001/04/xmlenc#sha256"/>
        <DigestValue>hv5Tp7tInmKKiUfyhAyI2/L4tp1aiowT4RXt6iZ4dPM=</DigestValue>
      </Reference>
      <Reference URI="/xl/worksheets/sheet8.xml?ContentType=application/vnd.openxmlformats-officedocument.spreadsheetml.worksheet+xml">
        <DigestMethod Algorithm="http://www.w3.org/2001/04/xmlenc#sha256"/>
        <DigestValue>T4OPsq8u2kfo07WS14CRn0evss+NW6MHAC+AWnA5drA=</DigestValue>
      </Reference>
      <Reference URI="/xl/worksheets/sheet9.xml?ContentType=application/vnd.openxmlformats-officedocument.spreadsheetml.worksheet+xml">
        <DigestMethod Algorithm="http://www.w3.org/2001/04/xmlenc#sha256"/>
        <DigestValue>9T5k/z7KrOV/el3hletwLsFvFTGJ2p2jFKZKy7r9q2k=</DigestValue>
      </Reference>
    </Manifest>
    <SignatureProperties>
      <SignatureProperty Id="idSignatureTime" Target="#idPackageSignature">
        <mdssi:SignatureTime xmlns:mdssi="http://schemas.openxmlformats.org/package/2006/digital-signature">
          <mdssi:Format>YYYY-MM-DDThh:mm:ssTZD</mdssi:Format>
          <mdssi:Value>2019-01-30T08:44:06Z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ელექტრონული ხელმოწერა</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2019-01-30T08:44:06Z</xd:SigningTime>
          <xd:SigningCertificate>
            <xd:Cert>
              <xd:CertDigest>
                <DigestMethod Algorithm="http://www.w3.org/2001/04/xmlenc#sha256"/>
                <DigestValue>BvdooVZbGnt/DU7DtfpsdkQesmX6OCpux/i/owKLJtc=</DigestValue>
              </xd:CertDigest>
              <xd:IssuerSerial>
                <X509IssuerName>CN=NBG Class 2 INT Sub CA, DC=nbg, DC=ge</X509IssuerName>
                <X509SerialNumber>108247342107758344311659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2019-01-30T06:15:09Z</dcterms:modified>
</cp:coreProperties>
</file>