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2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state="hidden"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workbook>
</file>

<file path=xl/calcChain.xml><?xml version="1.0" encoding="utf-8"?>
<calcChain xmlns="http://schemas.openxmlformats.org/spreadsheetml/2006/main">
  <c r="C6" i="71" l="1"/>
  <c r="H25" i="36" l="1"/>
  <c r="H8" i="74"/>
  <c r="C13" i="73"/>
  <c r="D13" i="71" l="1"/>
  <c r="C13" i="71"/>
  <c r="D6" i="71"/>
  <c r="K23" i="36" l="1"/>
  <c r="V13" i="64"/>
  <c r="V12" i="64"/>
  <c r="V11" i="64"/>
  <c r="V10" i="64"/>
  <c r="V9" i="64"/>
  <c r="V8" i="64"/>
  <c r="V7" i="64"/>
  <c r="S22" i="35"/>
  <c r="D22" i="35"/>
  <c r="C22" i="35"/>
  <c r="C55" i="69"/>
  <c r="D40" i="75"/>
  <c r="D40" i="62" l="1"/>
  <c r="E40" i="62" s="1"/>
  <c r="C40" i="62"/>
  <c r="G40" i="62"/>
  <c r="F40" i="62"/>
  <c r="H40" i="62" s="1"/>
  <c r="D14" i="62"/>
  <c r="C14" i="62"/>
  <c r="E14" i="62" s="1"/>
  <c r="B2" i="37"/>
  <c r="B1" i="37"/>
  <c r="B2" i="36"/>
  <c r="B1" i="36"/>
  <c r="B2" i="74"/>
  <c r="B1" i="74"/>
  <c r="B2" i="64"/>
  <c r="B1" i="64"/>
  <c r="B2" i="35"/>
  <c r="B1" i="35"/>
  <c r="B2" i="69"/>
  <c r="B1" i="69"/>
  <c r="B2" i="28"/>
  <c r="B1" i="28"/>
  <c r="B2" i="73"/>
  <c r="B1" i="73"/>
  <c r="B2" i="72"/>
  <c r="B1" i="72"/>
  <c r="B2" i="52"/>
  <c r="B1" i="52"/>
  <c r="B2" i="71"/>
  <c r="B1" i="71"/>
  <c r="B2" i="75"/>
  <c r="B1" i="75"/>
  <c r="B2" i="53"/>
  <c r="B1" i="53"/>
  <c r="B2" i="62"/>
  <c r="B1" i="62"/>
  <c r="K24" i="36" l="1"/>
  <c r="J24" i="36"/>
  <c r="I24" i="36"/>
  <c r="H24" i="36"/>
  <c r="G24" i="36"/>
  <c r="F24" i="36"/>
  <c r="J23" i="36"/>
  <c r="J25" i="36" s="1"/>
  <c r="I23" i="36"/>
  <c r="K25" i="36" s="1"/>
  <c r="G23" i="36"/>
  <c r="F23" i="36"/>
  <c r="F25" i="36" s="1"/>
  <c r="H53" i="75"/>
  <c r="E53" i="75"/>
  <c r="H52" i="75"/>
  <c r="E52" i="75"/>
  <c r="H51" i="75"/>
  <c r="E51" i="75"/>
  <c r="H50" i="75"/>
  <c r="E50" i="75"/>
  <c r="H49" i="75"/>
  <c r="E49" i="75"/>
  <c r="H48" i="75"/>
  <c r="H45" i="75" s="1"/>
  <c r="E48" i="75"/>
  <c r="H47" i="75"/>
  <c r="E47" i="75"/>
  <c r="H46" i="75"/>
  <c r="E46" i="75"/>
  <c r="E45" i="75" s="1"/>
  <c r="G45" i="75"/>
  <c r="F45" i="75"/>
  <c r="D45" i="75"/>
  <c r="C45" i="75"/>
  <c r="H44" i="75"/>
  <c r="E44" i="75"/>
  <c r="H43" i="75"/>
  <c r="E43" i="75"/>
  <c r="H42" i="75"/>
  <c r="E42" i="75"/>
  <c r="H41" i="75"/>
  <c r="E41" i="75"/>
  <c r="G40" i="75"/>
  <c r="F40" i="75"/>
  <c r="H40" i="75" s="1"/>
  <c r="C40" i="75"/>
  <c r="H39" i="75"/>
  <c r="E39" i="75"/>
  <c r="H38" i="75"/>
  <c r="E38" i="75"/>
  <c r="H37" i="75"/>
  <c r="E37" i="75"/>
  <c r="H36" i="75"/>
  <c r="E36" i="75"/>
  <c r="H35" i="75"/>
  <c r="E35" i="75"/>
  <c r="H34" i="75"/>
  <c r="H32" i="75" s="1"/>
  <c r="E34" i="75"/>
  <c r="H33" i="75"/>
  <c r="E33" i="75"/>
  <c r="G32" i="75"/>
  <c r="F32" i="75"/>
  <c r="D32" i="75"/>
  <c r="C32" i="75"/>
  <c r="H31" i="75"/>
  <c r="E31" i="75"/>
  <c r="H30" i="75"/>
  <c r="E30" i="75"/>
  <c r="H29" i="75"/>
  <c r="E29" i="75"/>
  <c r="H28" i="75"/>
  <c r="E28" i="75"/>
  <c r="H27" i="75"/>
  <c r="E27" i="75"/>
  <c r="H26" i="75"/>
  <c r="E26" i="75"/>
  <c r="H25" i="75"/>
  <c r="E25" i="75"/>
  <c r="H24" i="75"/>
  <c r="H22" i="75" s="1"/>
  <c r="E24" i="75"/>
  <c r="H23" i="75"/>
  <c r="E23" i="75"/>
  <c r="G22" i="75"/>
  <c r="F22" i="75"/>
  <c r="D22" i="75"/>
  <c r="C22" i="75"/>
  <c r="H21" i="75"/>
  <c r="E21" i="75"/>
  <c r="H20" i="75"/>
  <c r="E20" i="75"/>
  <c r="G19" i="75"/>
  <c r="F19" i="75"/>
  <c r="H19" i="75" s="1"/>
  <c r="D19" i="75"/>
  <c r="C19" i="75"/>
  <c r="H18" i="75"/>
  <c r="H16" i="75" s="1"/>
  <c r="E18" i="75"/>
  <c r="H17" i="75"/>
  <c r="E17" i="75"/>
  <c r="E16" i="75" s="1"/>
  <c r="G16" i="75"/>
  <c r="F16" i="75"/>
  <c r="D16" i="75"/>
  <c r="C16" i="75"/>
  <c r="H15" i="75"/>
  <c r="E15" i="75"/>
  <c r="H14" i="75"/>
  <c r="E14" i="75"/>
  <c r="E13" i="75" s="1"/>
  <c r="H13" i="75"/>
  <c r="G13" i="75"/>
  <c r="F13" i="75"/>
  <c r="D13" i="75"/>
  <c r="C13" i="75"/>
  <c r="H12" i="75"/>
  <c r="E12" i="75"/>
  <c r="H11" i="75"/>
  <c r="E11" i="75"/>
  <c r="H10" i="75"/>
  <c r="E10" i="75"/>
  <c r="H9" i="75"/>
  <c r="E9" i="75"/>
  <c r="H8" i="75"/>
  <c r="E8" i="75"/>
  <c r="G7" i="75"/>
  <c r="F7" i="75"/>
  <c r="D7" i="75"/>
  <c r="C7" i="75"/>
  <c r="H66" i="53"/>
  <c r="E66" i="53"/>
  <c r="H64" i="53"/>
  <c r="E64" i="53"/>
  <c r="G61" i="53"/>
  <c r="F61" i="53"/>
  <c r="C61" i="53"/>
  <c r="E61" i="53" s="1"/>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F34" i="53"/>
  <c r="F45" i="53" s="1"/>
  <c r="D34" i="53"/>
  <c r="D45" i="53" s="1"/>
  <c r="C34" i="53"/>
  <c r="C45" i="53" s="1"/>
  <c r="G30" i="53"/>
  <c r="F30" i="53"/>
  <c r="H30" i="53" s="1"/>
  <c r="D30" i="53"/>
  <c r="C30" i="53"/>
  <c r="H29" i="53"/>
  <c r="E29" i="53"/>
  <c r="H28" i="53"/>
  <c r="E28" i="53"/>
  <c r="H27" i="53"/>
  <c r="E27" i="53"/>
  <c r="H26" i="53"/>
  <c r="E26" i="53"/>
  <c r="H25" i="53"/>
  <c r="E25" i="53"/>
  <c r="H24" i="53"/>
  <c r="E24" i="53"/>
  <c r="F22"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F9" i="53"/>
  <c r="D9" i="53"/>
  <c r="D22" i="53" s="1"/>
  <c r="C9" i="53"/>
  <c r="H8" i="53"/>
  <c r="E8" i="53"/>
  <c r="H39" i="62"/>
  <c r="E39" i="62"/>
  <c r="H38" i="62"/>
  <c r="E38" i="62"/>
  <c r="H37" i="62"/>
  <c r="E37" i="62"/>
  <c r="H36" i="62"/>
  <c r="E36" i="62"/>
  <c r="H35" i="62"/>
  <c r="E35" i="62"/>
  <c r="H34" i="62"/>
  <c r="E34" i="62"/>
  <c r="H33" i="62"/>
  <c r="E33" i="62"/>
  <c r="G31" i="62"/>
  <c r="G41" i="62" s="1"/>
  <c r="F31" i="62"/>
  <c r="F41" i="62" s="1"/>
  <c r="D31" i="62"/>
  <c r="D41" i="62" s="1"/>
  <c r="C31" i="62"/>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D20" i="62"/>
  <c r="H13" i="62"/>
  <c r="E13" i="62"/>
  <c r="H12" i="62"/>
  <c r="E12" i="62"/>
  <c r="H11" i="62"/>
  <c r="E11" i="62"/>
  <c r="H10" i="62"/>
  <c r="E10" i="62"/>
  <c r="H9" i="62"/>
  <c r="E9" i="62"/>
  <c r="H8" i="62"/>
  <c r="E8" i="62"/>
  <c r="H7" i="62"/>
  <c r="E7" i="62"/>
  <c r="D31" i="53" l="1"/>
  <c r="G22" i="53"/>
  <c r="G31" i="53" s="1"/>
  <c r="G56" i="53" s="1"/>
  <c r="G63" i="53" s="1"/>
  <c r="G65" i="53" s="1"/>
  <c r="G67" i="53" s="1"/>
  <c r="E31" i="62"/>
  <c r="C41" i="62"/>
  <c r="E41" i="62" s="1"/>
  <c r="E53" i="53"/>
  <c r="G25" i="36"/>
  <c r="I25" i="36"/>
  <c r="H7" i="75"/>
  <c r="E40" i="75"/>
  <c r="E7" i="75"/>
  <c r="E22" i="75"/>
  <c r="E19" i="75" s="1"/>
  <c r="E32" i="75"/>
  <c r="F54" i="53"/>
  <c r="H61" i="53"/>
  <c r="E9" i="53"/>
  <c r="G54" i="53"/>
  <c r="H22" i="53"/>
  <c r="D54" i="53"/>
  <c r="H9" i="53"/>
  <c r="E30" i="53"/>
  <c r="H14" i="62"/>
  <c r="H41" i="62"/>
  <c r="H23" i="36"/>
  <c r="C54" i="53"/>
  <c r="E45" i="53"/>
  <c r="F31" i="53"/>
  <c r="H34" i="53"/>
  <c r="H45" i="53"/>
  <c r="C22" i="53"/>
  <c r="E34" i="53"/>
  <c r="C20" i="62"/>
  <c r="E20" i="62" s="1"/>
  <c r="F20" i="62"/>
  <c r="H20" i="62" s="1"/>
  <c r="H31" i="62"/>
  <c r="H54" i="53" l="1"/>
  <c r="E54" i="53"/>
  <c r="D56" i="53"/>
  <c r="D63" i="53" s="1"/>
  <c r="D65" i="53" s="1"/>
  <c r="D67" i="53" s="1"/>
  <c r="E22" i="53"/>
  <c r="C31" i="53"/>
  <c r="F56" i="53"/>
  <c r="H31" i="53"/>
  <c r="H56" i="53" l="1"/>
  <c r="F63" i="53"/>
  <c r="C56" i="53"/>
  <c r="E31" i="53"/>
  <c r="E56" i="53" l="1"/>
  <c r="C63" i="53"/>
  <c r="H63" i="53"/>
  <c r="F65" i="53"/>
  <c r="E63" i="53" l="1"/>
  <c r="C65" i="53"/>
  <c r="H65" i="53"/>
  <c r="F67" i="53"/>
  <c r="H67" i="53" s="1"/>
  <c r="E65" i="53" l="1"/>
  <c r="C67" i="53"/>
  <c r="E67" i="53" s="1"/>
  <c r="E20" i="72" l="1"/>
  <c r="E19" i="72"/>
  <c r="E18" i="72"/>
  <c r="E17" i="72"/>
  <c r="E16" i="72"/>
  <c r="E15" i="72"/>
  <c r="E13" i="72"/>
  <c r="E12" i="72"/>
  <c r="E21" i="72" s="1"/>
  <c r="E11" i="72"/>
  <c r="E10" i="72"/>
  <c r="E9" i="72"/>
  <c r="E8" i="72"/>
  <c r="C21" i="72"/>
  <c r="C14" i="37" l="1"/>
  <c r="C22" i="74" l="1"/>
  <c r="C36" i="69" l="1"/>
  <c r="C14" i="69"/>
  <c r="C24" i="69" s="1"/>
  <c r="F14" i="37"/>
  <c r="F21" i="37" s="1"/>
  <c r="E14" i="72" l="1"/>
  <c r="C5" i="73"/>
  <c r="C8" i="73" l="1"/>
  <c r="H14" i="74"/>
  <c r="E8" i="37" l="1"/>
  <c r="N16" i="37"/>
  <c r="N17" i="37"/>
  <c r="N18" i="37"/>
  <c r="N19" i="37"/>
  <c r="N20" i="37"/>
  <c r="N15" i="37"/>
  <c r="N13" i="37"/>
  <c r="N10" i="37"/>
  <c r="N9" i="37"/>
  <c r="N11" i="37"/>
  <c r="N12" i="37"/>
  <c r="E19" i="37"/>
  <c r="E18" i="37"/>
  <c r="E17" i="37"/>
  <c r="E16" i="37"/>
  <c r="E15" i="37"/>
  <c r="M14" i="37"/>
  <c r="M21" i="37" s="1"/>
  <c r="L14" i="37"/>
  <c r="L21" i="37" s="1"/>
  <c r="K14" i="37"/>
  <c r="K21" i="37" s="1"/>
  <c r="J14" i="37"/>
  <c r="J21" i="37" s="1"/>
  <c r="I14" i="37"/>
  <c r="I21" i="37" s="1"/>
  <c r="H14" i="37"/>
  <c r="H21" i="37" s="1"/>
  <c r="G14" i="37"/>
  <c r="G21" i="37" s="1"/>
  <c r="E12" i="37"/>
  <c r="E11" i="37"/>
  <c r="E10" i="37"/>
  <c r="E9" i="37"/>
  <c r="M7" i="37"/>
  <c r="L7" i="37"/>
  <c r="J7" i="37"/>
  <c r="I7" i="37"/>
  <c r="H7" i="37"/>
  <c r="G7" i="37"/>
  <c r="F7" i="37"/>
  <c r="C7" i="37"/>
  <c r="N14" i="37" l="1"/>
  <c r="E14" i="37"/>
  <c r="E7" i="37"/>
  <c r="C21" i="37"/>
  <c r="N8" i="37"/>
  <c r="N21" i="37" l="1"/>
  <c r="E21" i="37"/>
  <c r="N7" i="37"/>
  <c r="K7" i="37"/>
  <c r="S21" i="35" l="1"/>
  <c r="S20" i="35"/>
  <c r="S19" i="35"/>
  <c r="S18" i="35"/>
  <c r="S17" i="35"/>
  <c r="S16" i="35"/>
  <c r="S15" i="35"/>
  <c r="S14" i="35"/>
  <c r="S13" i="35"/>
  <c r="S12" i="35"/>
  <c r="S11" i="35"/>
  <c r="S10" i="35"/>
  <c r="S9" i="35"/>
  <c r="S8" i="35"/>
  <c r="D21" i="72" l="1"/>
  <c r="E22" i="35" l="1"/>
  <c r="F22" i="35"/>
  <c r="G22" i="35"/>
  <c r="H22" i="35"/>
  <c r="I22" i="35"/>
  <c r="J22" i="35"/>
  <c r="K22" i="35"/>
  <c r="L22" i="35"/>
  <c r="M22" i="35"/>
  <c r="N22" i="35"/>
  <c r="O22" i="35"/>
  <c r="P22" i="35"/>
  <c r="Q22" i="35"/>
  <c r="R22" i="35"/>
  <c r="G22" i="74" l="1"/>
  <c r="F22" i="74"/>
  <c r="H13" i="74" l="1"/>
  <c r="H15" i="74"/>
  <c r="H16" i="74"/>
  <c r="H17" i="74"/>
  <c r="H18" i="74"/>
  <c r="H21" i="74"/>
  <c r="T21" i="64" l="1"/>
  <c r="U21" i="64"/>
  <c r="D22" i="74" l="1"/>
  <c r="E22" i="74"/>
  <c r="H22" i="74" s="1"/>
  <c r="C43" i="28" l="1"/>
  <c r="C31" i="28" l="1"/>
  <c r="C30" i="28" s="1"/>
  <c r="C21" i="64" l="1"/>
  <c r="D21" i="64"/>
  <c r="E21" i="64"/>
  <c r="F21" i="64"/>
  <c r="G21" i="64"/>
  <c r="H21" i="64"/>
  <c r="I21" i="64"/>
  <c r="J21" i="64"/>
  <c r="K21" i="64"/>
  <c r="L21" i="64"/>
  <c r="M21" i="64"/>
  <c r="N21" i="64"/>
  <c r="O21" i="64"/>
  <c r="P21" i="64"/>
  <c r="Q21" i="64"/>
  <c r="R21" i="64"/>
  <c r="S21" i="64"/>
  <c r="V14" i="64" l="1"/>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<sst xmlns="http://schemas.openxmlformats.org/spreadsheetml/2006/main" count="1167" uniqueCount="890">
  <si>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</si>
  <si>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</si>
  <si>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</si>
  <si>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</si>
  <si>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</si>
  <si>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</si>
  <si>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</si>
  <si>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</si>
  <si>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</si>
  <si>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</si>
  <si>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</si>
  <si>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</si>
  <si>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</si>
  <si>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</si>
  <si>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</si>
  <si>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</si>
  <si>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</si>
  <si>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</si>
  <si>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</si>
  <si>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</si>
  <si>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</si>
  <si>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</si>
  <si>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</si>
  <si>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</si>
  <si>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</si>
  <si>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</si>
  <si>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</si>
  <si>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</si>
  <si>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</si>
  <si>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</si>
  <si>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</si>
  <si>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</si>
  <si>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</si>
  <si>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</si>
  <si>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</si>
  <si>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</si>
  <si>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</si>
  <si>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</si>
  <si>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</si>
  <si>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</si>
  <si>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</si>
  <si>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</si>
  <si>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</si>
  <si>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</si>
  <si>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</si>
  <si>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</si>
  <si>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</si>
  <si>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</si>
  <si>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</si>
  <si>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</si>
  <si>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</si>
  <si>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</si>
  <si>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</si>
  <si>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</si>
  <si>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</si>
  <si>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</si>
  <si>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</si>
  <si>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</si>
  <si>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</si>
  <si>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</si>
  <si>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</si>
  <si>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</si>
  <si>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</si>
  <si>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</si>
  <si>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</si>
  <si>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</si>
  <si>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</si>
  <si>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</si>
  <si>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</si>
  <si>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</si>
  <si>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</si>
  <si>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</si>
  <si>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</si>
  <si>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</si>
  <si>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</si>
  <si>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</si>
  <si>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</si>
  <si>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</si>
  <si>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</si>
  <si>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</si>
  <si>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</si>
  <si>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</si>
  <si>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</si>
  <si>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</si>
  <si>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</si>
  <si>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</si>
  <si>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</si>
  <si>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</si>
  <si>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</si>
  <si>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</si>
  <si>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</si>
  <si>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</si>
  <si>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</si>
  <si>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</si>
  <si>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</si>
  <si>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</si>
  <si>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</si>
  <si>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</si>
  <si>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</si>
  <si>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</si>
  <si>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</si>
  <si>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</si>
  <si>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</si>
  <si>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</si>
  <si>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</si>
  <si>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</si>
  <si>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</si>
  <si>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</si>
  <si>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</si>
  <si>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</si>
  <si>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</si>
  <si>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</si>
  <si>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</si>
  <si>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</si>
  <si>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</si>
  <si>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</si>
  <si>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</si>
  <si>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</si>
  <si>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</si>
  <si>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</si>
  <si>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</si>
  <si>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</si>
  <si>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</si>
  <si>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</si>
  <si>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</si>
  <si>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</si>
  <si>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</si>
  <si>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</si>
  <si>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</si>
  <si>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</si>
  <si>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</si>
  <si>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</si>
  <si>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</si>
  <si>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</si>
  <si>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</si>
  <si>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</si>
  <si>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</si>
  <si>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</si>
  <si>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</si>
  <si>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</si>
  <si>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</si>
  <si>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</si>
  <si>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</si>
  <si>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</si>
  <si>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</si>
  <si>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</si>
  <si>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</si>
  <si>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</si>
  <si>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</si>
  <si>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</si>
  <si>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</si>
  <si>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</si>
  <si>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</si>
  <si>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</si>
  <si>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</si>
  <si>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</si>
  <si>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</si>
  <si>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</si>
  <si>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</si>
  <si>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</si>
  <si>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</si>
  <si>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</si>
  <si>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</si>
  <si>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</si>
  <si>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</si>
  <si>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</si>
  <si>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</si>
  <si>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</si>
  <si>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</si>
  <si>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</si>
  <si>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</si>
  <si>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</si>
  <si>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</si>
  <si>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</si>
  <si>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</si>
  <si>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</si>
  <si>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</si>
  <si>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</si>
  <si>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</si>
  <si>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</si>
  <si>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</si>
  <si>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</si>
  <si>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</si>
  <si>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</si>
  <si>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</si>
  <si>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</si>
  <si>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</si>
  <si>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</si>
  <si>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</si>
  <si>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</si>
  <si>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</si>
  <si>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</si>
  <si>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</si>
  <si>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</si>
  <si>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</si>
  <si>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</si>
  <si>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</si>
  <si>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</si>
  <si>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</si>
  <si>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</si>
  <si>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</si>
  <si>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</si>
  <si>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</si>
  <si>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</si>
  <si>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</si>
  <si>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</si>
  <si>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</si>
  <si>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</si>
  <si>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</si>
  <si>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</si>
  <si>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</si>
  <si>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</si>
  <si>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</si>
  <si>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</si>
  <si>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</si>
  <si>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</si>
  <si>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</si>
  <si>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</si>
  <si>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</si>
  <si>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</si>
  <si>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</si>
  <si>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</si>
  <si>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</si>
  <si>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</si>
  <si>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</si>
  <si>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</si>
  <si>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</si>
  <si>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</si>
  <si>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</si>
  <si>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</si>
  <si>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</si>
  <si>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</si>
  <si>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</si>
  <si>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</si>
  <si>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</si>
  <si>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</si>
  <si>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</si>
  <si>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</si>
  <si>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</si>
  <si>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</si>
  <si>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</si>
  <si>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</si>
  <si>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</si>
  <si>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</si>
  <si>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</si>
  <si>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</si>
  <si>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</si>
  <si>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</si>
  <si>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</si>
  <si>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</si>
  <si>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</si>
  <si>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</si>
  <si>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</si>
  <si>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</si>
  <si>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</si>
  <si>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</si>
  <si>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</si>
  <si>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</si>
  <si>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</si>
  <si>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</si>
  <si>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</si>
  <si>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</si>
  <si>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</si>
  <si>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</si>
  <si>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</si>
  <si>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</si>
  <si>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</si>
  <si>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</si>
  <si>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</si>
  <si>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</si>
  <si>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</si>
  <si>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</si>
  <si>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</si>
  <si>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</si>
  <si>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</si>
  <si>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</si>
  <si>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</si>
  <si>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</si>
  <si>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</si>
  <si>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</si>
  <si>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</si>
  <si>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</si>
  <si>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</si>
  <si>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</si>
  <si>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</si>
  <si>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</si>
  <si>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</si>
  <si>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</si>
  <si>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</si>
  <si>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</si>
  <si>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</si>
  <si>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</si>
  <si>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</si>
  <si>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</si>
  <si>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</si>
  <si>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</si>
  <si>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</si>
  <si>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</si>
  <si>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</si>
  <si>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</si>
  <si>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</si>
  <si>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</si>
  <si>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</si>
  <si>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</si>
  <si>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</si>
  <si>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</si>
  <si>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</si>
  <si>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</si>
  <si>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</si>
  <si>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</si>
  <si>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</si>
  <si>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</si>
  <si>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</si>
  <si>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</si>
  <si>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</si>
  <si>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</si>
  <si>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</si>
  <si>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</si>
  <si>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</si>
  <si>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</si>
  <si>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</si>
  <si>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</si>
  <si>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</si>
  <si>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</si>
  <si>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</si>
  <si>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</si>
  <si>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</si>
  <si>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</si>
  <si>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</si>
  <si>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</si>
  <si>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</si>
  <si>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</si>
  <si>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</si>
  <si>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</si>
  <si>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</si>
  <si>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</si>
  <si>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</si>
  <si>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</si>
  <si>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</si>
  <si>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</si>
  <si>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</si>
  <si>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</si>
  <si>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</si>
  <si>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</si>
  <si>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</si>
  <si>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</si>
  <si>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</si>
  <si>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</si>
  <si>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</si>
  <si>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</si>
  <si>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</si>
  <si>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</si>
  <si>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</si>
  <si>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</si>
  <si>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</si>
  <si>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</si>
  <si>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</si>
  <si>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</si>
  <si>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</si>
  <si>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</si>
  <si>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</si>
  <si>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</si>
  <si>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</si>
  <si>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</si>
  <si>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</si>
  <si>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</si>
  <si>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</si>
  <si>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</si>
  <si>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</si>
  <si>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</si>
  <si>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</si>
  <si>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</si>
  <si>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</si>
  <si>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</si>
  <si>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</si>
  <si>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</si>
  <si>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</si>
  <si>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</si>
  <si>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</si>
  <si>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</si>
  <si>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</si>
  <si>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</si>
  <si>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</si>
  <si>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</si>
  <si>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</si>
  <si>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</si>
  <si>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</si>
  <si>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</si>
  <si>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</si>
  <si>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</si>
  <si>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</si>
  <si>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</si>
  <si>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</si>
  <si>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</si>
  <si>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</si>
  <si>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</si>
  <si>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</si>
  <si>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</si>
  <si>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</si>
  <si>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</si>
  <si>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</si>
  <si>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</si>
  <si>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</si>
  <si>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</si>
  <si>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</si>
  <si>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</si>
  <si>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</si>
  <si>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</si>
  <si>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</si>
  <si>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</si>
  <si>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</si>
  <si>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</si>
  <si>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</si>
  <si>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</si>
  <si>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</si>
  <si>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</si>
  <si>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</si>
  <si>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</si>
  <si>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</si>
  <si>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</si>
  <si>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</si>
  <si>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</si>
  <si>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</si>
  <si>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</si>
  <si>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</si>
  <si>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</si>
  <si>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</si>
  <si>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</si>
  <si>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</si>
  <si>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</si>
  <si>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</si>
  <si>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</si>
  <si>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</si>
  <si>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</si>
  <si>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</si>
  <si>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</si>
  <si>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</si>
  <si>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</si>
  <si>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</si>
  <si>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</si>
  <si>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</si>
  <si>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</si>
  <si>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</si>
  <si>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</si>
  <si>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</si>
  <si>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</si>
  <si>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</si>
  <si>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</si>
  <si>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</si>
  <si>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</si>
  <si>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</si>
  <si>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</si>
  <si>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</si>
  <si>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</si>
  <si>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</si>
  <si>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</si>
  <si>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</si>
  <si>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</si>
  <si>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</si>
  <si>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</si>
  <si>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</si>
  <si>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</si>
  <si>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</si>
  <si>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</si>
  <si>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</si>
  <si>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</si>
  <si>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</si>
  <si>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</si>
  <si>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</si>
  <si>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</si>
  <si>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</si>
  <si>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</si>
  <si>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</si>
  <si>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</si>
  <si>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</si>
  <si>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</si>
  <si>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</si>
  <si>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</si>
  <si>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</si>
  <si>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</si>
  <si>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</si>
  <si>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</si>
  <si>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</si>
  <si>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</si>
  <si>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</si>
  <si>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</si>
  <si>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</si>
  <si>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</si>
  <si>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</si>
  <si>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</si>
  <si>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</si>
  <si>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</si>
  <si>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</si>
  <si>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</si>
  <si>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</si>
  <si>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</si>
  <si>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</si>
  <si>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</si>
  <si>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</si>
  <si>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</si>
  <si>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</si>
  <si>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</si>
  <si>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</si>
  <si>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</si>
  <si>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</si>
  <si>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</si>
  <si>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</si>
  <si>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</si>
  <si>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</si>
  <si>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</si>
  <si>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</si>
  <si>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</si>
  <si>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</si>
  <si>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</si>
  <si>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</si>
  <si>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</si>
  <si>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</si>
  <si>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</si>
  <si>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</si>
  <si>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</si>
  <si>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</si>
  <si>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</si>
  <si>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</si>
  <si>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</si>
  <si>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</si>
  <si>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</si>
  <si>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</si>
  <si>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</si>
  <si>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</si>
  <si>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</si>
  <si>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</si>
  <si>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</si>
  <si>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</si>
  <si>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</si>
  <si>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</si>
  <si>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</si>
  <si>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</si>
  <si>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</si>
  <si>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</si>
  <si>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</si>
  <si>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</si>
  <si>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</si>
  <si>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</si>
  <si>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</si>
  <si>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</si>
  <si>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</si>
  <si>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</si>
  <si>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</si>
  <si>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</si>
  <si>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</si>
  <si>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</si>
  <si>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</si>
  <si>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</si>
  <si>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</si>
  <si>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</si>
  <si>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</si>
  <si>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</si>
  <si>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</si>
  <si>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</si>
  <si>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</si>
  <si>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</si>
  <si>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</si>
  <si>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</si>
  <si>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</si>
  <si>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</si>
  <si>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</si>
  <si>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</si>
  <si>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</si>
  <si>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</si>
  <si>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</si>
  <si>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</si>
  <si>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</si>
  <si>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</si>
  <si>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</si>
  <si>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</si>
  <si>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</si>
  <si>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</si>
  <si>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</si>
  <si>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</si>
  <si>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</si>
  <si>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</si>
  <si>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</si>
  <si>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</si>
  <si>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</si>
  <si>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</si>
  <si>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</si>
  <si>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</si>
  <si>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</si>
  <si>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</si>
  <si>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</si>
  <si>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</si>
  <si>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</si>
  <si>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</si>
  <si>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</si>
  <si>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</si>
  <si>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</si>
  <si>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</si>
  <si>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</si>
  <si>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</si>
  <si>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</si>
  <si>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</si>
  <si>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</si>
  <si>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</si>
  <si>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</si>
  <si>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</si>
  <si>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</si>
  <si>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</si>
  <si>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</si>
  <si>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</si>
  <si>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</si>
  <si>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</si>
  <si>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</si>
  <si>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</si>
  <si>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</si>
  <si>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</si>
  <si>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</si>
  <si>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</si>
  <si>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</si>
  <si>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</si>
  <si>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</si>
  <si>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</si>
  <si>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</si>
  <si>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</si>
  <si>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</si>
  <si>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</si>
  <si>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</si>
  <si>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</si>
  <si>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</si>
  <si>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</si>
  <si>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</si>
  <si>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</si>
  <si>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</si>
  <si>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</si>
  <si>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</si>
  <si>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</si>
  <si>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</si>
  <si>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</si>
  <si>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</si>
  <si>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</si>
  <si>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</si>
  <si>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</si>
  <si>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</si>
  <si>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</si>
  <si>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</si>
  <si>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</si>
  <si>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</si>
  <si>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</si>
  <si>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</si>
  <si>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</si>
  <si>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</si>
  <si>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</si>
  <si>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</si>
  <si>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</si>
  <si>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</si>
  <si>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</si>
  <si>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</si>
  <si>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</si>
  <si>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</si>
  <si>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</si>
  <si>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</si>
  <si>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</si>
  <si>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</si>
  <si>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</si>
  <si>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</si>
  <si>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</si>
  <si>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</si>
  <si>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</si>
  <si>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</si>
  <si>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</si>
  <si>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</si>
  <si>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</si>
  <si>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</si>
  <si>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</si>
  <si>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</si>
  <si>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</si>
  <si>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</si>
  <si>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</si>
  <si>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</si>
  <si>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</si>
  <si>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</si>
  <si>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</si>
  <si>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</si>
  <si>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</si>
  <si>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</si>
  <si>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</si>
  <si>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</si>
  <si>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</si>
  <si>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</si>
  <si>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</si>
  <si>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</si>
  <si>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</si>
  <si>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</si>
  <si>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</si>
  <si>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</si>
  <si>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</si>
  <si>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</si>
  <si>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</si>
  <si>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</si>
  <si>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</si>
  <si>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</si>
  <si>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</si>
  <si>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</si>
  <si>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</si>
  <si>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</si>
  <si>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</si>
  <si>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</si>
  <si>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</si>
  <si>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</si>
  <si>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</si>
  <si>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</si>
  <si>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</si>
  <si>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</si>
  <si>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</si>
  <si>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</si>
  <si>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</si>
  <si>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</si>
  <si>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</si>
  <si>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</si>
  <si>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</si>
  <si>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</si>
  <si>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</si>
  <si>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</si>
  <si>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</si>
  <si>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</si>
  <si>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</si>
  <si>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</si>
  <si>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</si>
  <si>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</si>
  <si>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</si>
  <si>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</si>
  <si>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</si>
  <si>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</si>
  <si>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</si>
  <si>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</si>
  <si>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</si>
  <si>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</si>
  <si>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</si>
  <si>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</si>
  <si>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</si>
  <si>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</si>
  <si>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</si>
  <si>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</si>
  <si>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</si>
  <si>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</si>
  <si>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</si>
  <si>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</si>
  <si>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</si>
  <si>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</si>
  <si>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</si>
  <si>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</si>
  <si>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</si>
  <si>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</si>
  <si>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</si>
  <si>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</si>
  <si>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</si>
  <si>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</si>
  <si>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</si>
  <si>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</si>
  <si>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</si>
  <si>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</si>
  <si>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</si>
  <si>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</si>
  <si>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</si>
  <si>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</si>
  <si>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</si>
  <si>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</si>
  <si>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</si>
  <si>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</si>
  <si>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</si>
  <si>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</si>
  <si>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</si>
  <si>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</si>
  <si>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</si>
  <si>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</si>
  <si>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</si>
  <si>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</si>
  <si>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</si>
  <si>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</si>
  <si>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</si>
  <si>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</si>
  <si>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</si>
  <si>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</si>
  <si>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</si>
  <si>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</si>
  <si>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</si>
  <si>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</si>
  <si>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</si>
  <si>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</si>
  <si>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</si>
  <si>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</si>
  <si>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</si>
  <si>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</si>
  <si>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</si>
  <si>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</si>
  <si>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</si>
  <si>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</si>
  <si>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</si>
  <si>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</si>
  <si>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</si>
  <si>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</si>
  <si>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</si>
  <si>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</si>
  <si>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</si>
  <si>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</si>
  <si>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</si>
  <si>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</si>
  <si>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</si>
  <si>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</si>
  <si>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</si>
  <si>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</si>
  <si>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</si>
  <si>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</si>
  <si>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</si>
  <si>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</si>
  <si>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</si>
  <si>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</si>
  <si>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</si>
  <si>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</si>
  <si>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</si>
  <si>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</si>
  <si>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</si>
  <si>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</si>
  <si>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</si>
  <si>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</si>
  <si>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</si>
  <si>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</si>
  <si>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</si>
  <si>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</si>
  <si>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</si>
  <si>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</si>
  <si>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</si>
  <si>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</si>
  <si>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</si>
  <si>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</si>
  <si>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</si>
  <si>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</si>
  <si>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</si>
  <si>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</si>
  <si>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</si>
  <si>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</si>
  <si>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</si>
  <si>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9 (Capital), N39</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</si>
  <si>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 რაც იქვითება ძირითადი პირველადი კაპიტალიდან</t>
  </si>
  <si>
    <t>ცხრილი 9 (Capital), N17</t>
  </si>
  <si>
    <t>ცხრილი 9 (Capital), N37</t>
  </si>
  <si>
    <t>მათ შორის ჩვეულებრივი აქციები, რომლებიც აკმაყოფილებენ ძირითადი პირველადი კაპიტალის კრიტერიუმებს</t>
  </si>
  <si>
    <t>ცხრილი 9 (Capital), N2</t>
  </si>
  <si>
    <t>მათ შორის კაპიტლად კლასიფიცირებული ინსტრუმენტები, რომლებიც აკმაყოფილებენ დამატებითი პირველადი კაპიტალის კრიტერიუმებს</t>
  </si>
  <si>
    <t>ცხრილი 9 (Capital), N26</t>
  </si>
  <si>
    <t>მათ შორის გამოსყიდული აქციები, რომლებიც აკლდება ძირითად პირველად კაპიტალს</t>
  </si>
  <si>
    <t>მათ შორის საემისიო კაპიტალი, რომლებიც აკმაყოფილებენ ძირითადი პირველადი კაპიტალის კრიტერიუმებს</t>
  </si>
  <si>
    <t>ცხრილი 9 (Capital), N3</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</si>
  <si>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</si>
  <si>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ცხრილი 9 (Capital), N28</t>
  </si>
  <si>
    <t>მათ შორის საერთო რეზერვები, რომელიც მიეკუთვნება ძირითად პირველად კაპიტალს</t>
  </si>
  <si>
    <t>ცხრილი 9 (Capital), N5</t>
  </si>
  <si>
    <t>მათ შორის გაუნაწილებელი მოგება, რომელიც მიეკუთვნება ძირითად პირველად კაპიტალს</t>
  </si>
  <si>
    <t>ცხრილი 9 (Capital), N6</t>
  </si>
  <si>
    <t>მათ შორის 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და დაიქვითება ძირითადი პირველადი კაპიტალიდან</t>
  </si>
  <si>
    <t>ცხრილი 9 (Capital), N9</t>
  </si>
  <si>
    <t>მათ შორის აქტივების გადაფასების რეზერვი, რომელიც მიეკუთვნება ძირითად პირველად კაპიტალს საზედამხედველო კორექტირებამდე</t>
  </si>
  <si>
    <t>ცხრილი 9 (Capital), N4</t>
  </si>
  <si>
    <t>მათ შორის აქტივების გადაფასების რეზერვი, რომელიც დაიქვითება ძირითადი პირველადი კაპიტალიდან</t>
  </si>
  <si>
    <t>ცხრილი 9 (Capital), N8</t>
  </si>
  <si>
    <t>nmf</t>
  </si>
  <si>
    <t>1Q 2018</t>
  </si>
  <si>
    <t>2Q 2018</t>
  </si>
  <si>
    <t>4Q 2017</t>
  </si>
  <si>
    <t>3Q 2017</t>
  </si>
  <si>
    <t>2Q 2017</t>
  </si>
  <si>
    <t xml:space="preserve">ირაკლი ოთარ რუხაძე </t>
  </si>
  <si>
    <t>ირაკლი მანაგაძე</t>
  </si>
  <si>
    <t xml:space="preserve">დავით შონია </t>
  </si>
  <si>
    <t xml:space="preserve">გიორგი კალანდარიშვილი </t>
  </si>
  <si>
    <t>ლევან ლეკიშვილი</t>
  </si>
  <si>
    <t>ლევან თხელიძე</t>
  </si>
  <si>
    <t>მამუკა კვარაცხელია</t>
  </si>
  <si>
    <t>არმენ მატევოსიანი</t>
  </si>
  <si>
    <t>დავით ვერულაშვილი</t>
  </si>
  <si>
    <t>Georgian Financial Group B.V.</t>
  </si>
  <si>
    <t>სს,,ჰერითიჯ სიქიურითიზ"(ნომინალური მფლობელი)</t>
  </si>
  <si>
    <t>სს,,გალტ &amp; თაგარტი"(ნომინალური მფლობელი)</t>
  </si>
  <si>
    <t>სს,,საქართველოს ფასიანი ქაღალდების ცენტრალური დეპოზიტარი"(ნომინალური მფლობელი)</t>
  </si>
  <si>
    <t>დანარჩენი აქციონერები</t>
  </si>
  <si>
    <t>ბენჯამინ ალბერტ მარსონი</t>
  </si>
  <si>
    <t>იგორ ალექსეევი</t>
  </si>
  <si>
    <t>სს ”ლიბერთი ბანკი”</t>
  </si>
  <si>
    <t>www.libertybank.ge</t>
  </si>
  <si>
    <t>მათ შორის გამოსყიდული პრივილეგირებული აქციები, რომლებიც აკლდება პირველად კაპიტალს</t>
  </si>
  <si>
    <t>ძირითადი პირველადი კაპიტალის კოეფიციენტი ( ≥ 7.0 %)**</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</si>
</sst>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8"/>
      <name val="Sylfaen"/>
      <family val="1"/>
    </font>
    <font>
      <sz val="8"/>
      <name val="Sylfaen"/>
      <family val="1"/>
    </font>
    <font>
      <sz val="8"/>
      <color theme="1"/>
      <name val="Sylfaen"/>
      <family val="1"/>
    </font>
    <font>
      <b/>
      <i/>
      <u/>
      <sz val="8"/>
      <name val="Sylfaen"/>
      <family val="1"/>
    </font>
    <font>
      <sz val="10"/>
      <color theme="1"/>
      <name val="Sylfaen"/>
      <family val="1"/>
      <charset val="204"/>
    </font>
    <font>
      <b/>
      <sz val="10"/>
      <name val="Sylfaen"/>
      <family val="1"/>
      <charset val="204"/>
    </font>
    <font>
      <sz val="10"/>
      <name val="Sylfaen"/>
      <family val="1"/>
      <charset val="204"/>
    </font>
    <font>
      <u/>
      <sz val="10"/>
      <color indexed="12"/>
      <name val="Sylfaen"/>
      <family val="1"/>
      <charset val="204"/>
    </font>
    <font>
      <b/>
      <i/>
      <sz val="10"/>
      <color theme="1"/>
      <name val="Sylfaen"/>
      <family val="1"/>
      <charset val="204"/>
    </font>
    <font>
      <b/>
      <sz val="10"/>
      <color theme="1"/>
      <name val="Sylfaen"/>
      <family val="1"/>
      <charset val="204"/>
    </font>
    <font>
      <b/>
      <i/>
      <sz val="10"/>
      <name val="Sylfaen"/>
      <family val="1"/>
      <charset val="204"/>
    </font>
    <font>
      <i/>
      <sz val="10"/>
      <name val="Sylfaen"/>
      <family val="1"/>
      <charset val="204"/>
    </font>
    <font>
      <sz val="10"/>
      <color rgb="FFFF0000"/>
      <name val="Sylfaen"/>
      <family val="1"/>
      <charset val="204"/>
    </font>
    <font>
      <i/>
      <sz val="10"/>
      <color theme="1"/>
      <name val="Sylfaen"/>
      <family val="1"/>
      <charset val="204"/>
    </font>
    <font>
      <b/>
      <sz val="10"/>
      <color rgb="FFFF0000"/>
      <name val="Sylfaen"/>
      <family val="1"/>
      <charset val="204"/>
    </font>
    <font>
      <sz val="11"/>
      <color theme="1"/>
      <name val="Sylfaen"/>
      <family val="1"/>
      <charset val="204"/>
    </font>
    <font>
      <sz val="8"/>
      <color theme="1"/>
      <name val="Sylfaen"/>
      <family val="1"/>
      <charset val="204"/>
    </font>
    <font>
      <i/>
      <sz val="10"/>
      <color rgb="FFFF0000"/>
      <name val="Sylfaen"/>
      <family val="1"/>
      <charset val="204"/>
    </font>
    <font>
      <sz val="9"/>
      <color theme="1"/>
      <name val="Sylfaen"/>
      <family val="1"/>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medium">
        <color indexed="64"/>
      </right>
      <top style="thin">
        <color indexed="64"/>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2"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8">
      <alignment horizontal="left" vertical="center"/>
    </xf>
    <xf numFmtId="0" fontId="37" fillId="0" borderId="8">
      <alignment horizontal="left" vertical="center"/>
    </xf>
    <xf numFmtId="168" fontId="37" fillId="0" borderId="8">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7" applyFont="0" applyBorder="0">
      <alignment horizontal="center" wrapText="1"/>
    </xf>
    <xf numFmtId="3" fontId="2" fillId="71" borderId="2" applyFont="0" applyProtection="0">
      <alignment horizontal="right" vertical="center"/>
    </xf>
    <xf numFmtId="9" fontId="2" fillId="71" borderId="2" applyFont="0" applyProtection="0">
      <alignment horizontal="right" vertical="center"/>
    </xf>
    <xf numFmtId="0" fontId="2" fillId="71" borderId="7"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2"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6"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6"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2"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2" applyNumberFormat="0">
      <alignment horizontal="center" vertical="top" wrapText="1"/>
    </xf>
    <xf numFmtId="0" fontId="70" fillId="0" borderId="0" applyNumberFormat="0" applyFill="0" applyBorder="0" applyAlignment="0" applyProtection="0"/>
    <xf numFmtId="3" fontId="2" fillId="70" borderId="2" applyFont="0">
      <alignment horizontal="right" vertical="center"/>
    </xf>
    <xf numFmtId="188" fontId="2" fillId="70" borderId="2"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9" fontId="1" fillId="0" borderId="0" applyFont="0" applyFill="0" applyBorder="0" applyAlignment="0" applyProtection="0"/>
    <xf numFmtId="0" fontId="30" fillId="0" borderId="114" applyNumberFormat="0" applyFill="0" applyAlignment="0" applyProtection="0"/>
    <xf numFmtId="168" fontId="77" fillId="0" borderId="114" applyNumberFormat="0" applyFill="0" applyAlignment="0" applyProtection="0"/>
    <xf numFmtId="169" fontId="77" fillId="0" borderId="114" applyNumberFormat="0" applyFill="0" applyAlignment="0" applyProtection="0"/>
    <xf numFmtId="168" fontId="77" fillId="0" borderId="114" applyNumberFormat="0" applyFill="0" applyAlignment="0" applyProtection="0"/>
    <xf numFmtId="168" fontId="77" fillId="0" borderId="114" applyNumberFormat="0" applyFill="0" applyAlignment="0" applyProtection="0"/>
    <xf numFmtId="169" fontId="77" fillId="0" borderId="114" applyNumberFormat="0" applyFill="0" applyAlignment="0" applyProtection="0"/>
    <xf numFmtId="168" fontId="77" fillId="0" borderId="114" applyNumberFormat="0" applyFill="0" applyAlignment="0" applyProtection="0"/>
    <xf numFmtId="168" fontId="77" fillId="0" borderId="114" applyNumberFormat="0" applyFill="0" applyAlignment="0" applyProtection="0"/>
    <xf numFmtId="169" fontId="77" fillId="0" borderId="114" applyNumberFormat="0" applyFill="0" applyAlignment="0" applyProtection="0"/>
    <xf numFmtId="168" fontId="77" fillId="0" borderId="114" applyNumberFormat="0" applyFill="0" applyAlignment="0" applyProtection="0"/>
    <xf numFmtId="168" fontId="77" fillId="0" borderId="114" applyNumberFormat="0" applyFill="0" applyAlignment="0" applyProtection="0"/>
    <xf numFmtId="169" fontId="77" fillId="0" borderId="114" applyNumberFormat="0" applyFill="0" applyAlignment="0" applyProtection="0"/>
    <xf numFmtId="168" fontId="77"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169" fontId="77"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168" fontId="77"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168" fontId="77"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0" fontId="30" fillId="0" borderId="114" applyNumberFormat="0" applyFill="0" applyAlignment="0" applyProtection="0"/>
    <xf numFmtId="188" fontId="2" fillId="70" borderId="109" applyFont="0">
      <alignment horizontal="right" vertical="center"/>
    </xf>
    <xf numFmtId="3" fontId="2" fillId="70" borderId="109" applyFont="0">
      <alignment horizontal="right" vertical="center"/>
    </xf>
    <xf numFmtId="0" fontId="66" fillId="64" borderId="113" applyNumberFormat="0" applyAlignment="0" applyProtection="0"/>
    <xf numFmtId="168" fontId="68" fillId="64" borderId="113" applyNumberFormat="0" applyAlignment="0" applyProtection="0"/>
    <xf numFmtId="169" fontId="68" fillId="64" borderId="113" applyNumberFormat="0" applyAlignment="0" applyProtection="0"/>
    <xf numFmtId="168" fontId="68" fillId="64" borderId="113" applyNumberFormat="0" applyAlignment="0" applyProtection="0"/>
    <xf numFmtId="168" fontId="68" fillId="64" borderId="113" applyNumberFormat="0" applyAlignment="0" applyProtection="0"/>
    <xf numFmtId="169" fontId="68" fillId="64" borderId="113" applyNumberFormat="0" applyAlignment="0" applyProtection="0"/>
    <xf numFmtId="168" fontId="68" fillId="64" borderId="113" applyNumberFormat="0" applyAlignment="0" applyProtection="0"/>
    <xf numFmtId="168" fontId="68" fillId="64" borderId="113" applyNumberFormat="0" applyAlignment="0" applyProtection="0"/>
    <xf numFmtId="169" fontId="68" fillId="64" borderId="113" applyNumberFormat="0" applyAlignment="0" applyProtection="0"/>
    <xf numFmtId="168" fontId="68" fillId="64" borderId="113" applyNumberFormat="0" applyAlignment="0" applyProtection="0"/>
    <xf numFmtId="168" fontId="68" fillId="64" borderId="113" applyNumberFormat="0" applyAlignment="0" applyProtection="0"/>
    <xf numFmtId="169" fontId="68" fillId="64" borderId="113" applyNumberFormat="0" applyAlignment="0" applyProtection="0"/>
    <xf numFmtId="168" fontId="68"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169" fontId="68"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168" fontId="68"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168" fontId="68"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0" fontId="66" fillId="64" borderId="113" applyNumberFormat="0" applyAlignment="0" applyProtection="0"/>
    <xf numFmtId="3" fontId="2" fillId="75" borderId="109"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2"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2" fillId="74" borderId="112" applyNumberFormat="0" applyFont="0" applyAlignment="0" applyProtection="0"/>
    <xf numFmtId="0" fontId="10"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2"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0" fontId="10" fillId="74" borderId="112" applyNumberFormat="0" applyFont="0" applyAlignment="0" applyProtection="0"/>
    <xf numFmtId="3" fontId="2" fillId="72" borderId="109" applyFont="0">
      <alignment horizontal="right" vertical="center"/>
      <protection locked="0"/>
    </xf>
    <xf numFmtId="0" fontId="49" fillId="43" borderId="111" applyNumberFormat="0" applyAlignment="0" applyProtection="0"/>
    <xf numFmtId="168" fontId="51" fillId="43" borderId="111" applyNumberFormat="0" applyAlignment="0" applyProtection="0"/>
    <xf numFmtId="169" fontId="51" fillId="43" borderId="111" applyNumberFormat="0" applyAlignment="0" applyProtection="0"/>
    <xf numFmtId="168" fontId="51" fillId="43" borderId="111" applyNumberFormat="0" applyAlignment="0" applyProtection="0"/>
    <xf numFmtId="168" fontId="51" fillId="43" borderId="111" applyNumberFormat="0" applyAlignment="0" applyProtection="0"/>
    <xf numFmtId="169" fontId="51" fillId="43" borderId="111" applyNumberFormat="0" applyAlignment="0" applyProtection="0"/>
    <xf numFmtId="168" fontId="51" fillId="43" borderId="111" applyNumberFormat="0" applyAlignment="0" applyProtection="0"/>
    <xf numFmtId="168" fontId="51" fillId="43" borderId="111" applyNumberFormat="0" applyAlignment="0" applyProtection="0"/>
    <xf numFmtId="169" fontId="51" fillId="43" borderId="111" applyNumberFormat="0" applyAlignment="0" applyProtection="0"/>
    <xf numFmtId="168" fontId="51" fillId="43" borderId="111" applyNumberFormat="0" applyAlignment="0" applyProtection="0"/>
    <xf numFmtId="168" fontId="51" fillId="43" borderId="111" applyNumberFormat="0" applyAlignment="0" applyProtection="0"/>
    <xf numFmtId="169" fontId="51" fillId="43" borderId="111" applyNumberFormat="0" applyAlignment="0" applyProtection="0"/>
    <xf numFmtId="168" fontId="51"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169" fontId="51"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168" fontId="51"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168" fontId="51"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49" fillId="43" borderId="111" applyNumberFormat="0" applyAlignment="0" applyProtection="0"/>
    <xf numFmtId="0" fontId="2" fillId="71" borderId="110" applyNumberFormat="0" applyFont="0" applyBorder="0" applyProtection="0">
      <alignment horizontal="left" vertical="center"/>
    </xf>
    <xf numFmtId="9" fontId="2" fillId="71" borderId="109" applyFont="0" applyProtection="0">
      <alignment horizontal="right" vertical="center"/>
    </xf>
    <xf numFmtId="3" fontId="2" fillId="71" borderId="109" applyFont="0" applyProtection="0">
      <alignment horizontal="right" vertical="center"/>
    </xf>
    <xf numFmtId="0" fontId="45" fillId="70" borderId="110" applyFont="0" applyBorder="0">
      <alignment horizontal="center" wrapText="1"/>
    </xf>
    <xf numFmtId="168" fontId="37" fillId="0" borderId="107">
      <alignment horizontal="left" vertical="center"/>
    </xf>
    <xf numFmtId="0" fontId="37" fillId="0" borderId="107">
      <alignment horizontal="left" vertical="center"/>
    </xf>
    <xf numFmtId="0" fontId="37" fillId="0" borderId="107">
      <alignment horizontal="left" vertical="center"/>
    </xf>
    <xf numFmtId="0" fontId="2" fillId="69" borderId="109" applyNumberFormat="0" applyFont="0" applyBorder="0" applyProtection="0">
      <alignment horizontal="center" vertical="center"/>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19" fillId="0" borderId="109" applyNumberFormat="0" applyAlignment="0">
      <alignment horizontal="right"/>
      <protection locked="0"/>
    </xf>
    <xf numFmtId="0" fontId="21" fillId="64" borderId="111" applyNumberFormat="0" applyAlignment="0" applyProtection="0"/>
    <xf numFmtId="168" fontId="23" fillId="64" borderId="111" applyNumberFormat="0" applyAlignment="0" applyProtection="0"/>
    <xf numFmtId="169" fontId="23" fillId="64" borderId="111" applyNumberFormat="0" applyAlignment="0" applyProtection="0"/>
    <xf numFmtId="168" fontId="23" fillId="64" borderId="111" applyNumberFormat="0" applyAlignment="0" applyProtection="0"/>
    <xf numFmtId="168" fontId="23" fillId="64" borderId="111" applyNumberFormat="0" applyAlignment="0" applyProtection="0"/>
    <xf numFmtId="169" fontId="23" fillId="64" borderId="111" applyNumberFormat="0" applyAlignment="0" applyProtection="0"/>
    <xf numFmtId="168" fontId="23" fillId="64" borderId="111" applyNumberFormat="0" applyAlignment="0" applyProtection="0"/>
    <xf numFmtId="168" fontId="23" fillId="64" borderId="111" applyNumberFormat="0" applyAlignment="0" applyProtection="0"/>
    <xf numFmtId="169" fontId="23" fillId="64" borderId="111" applyNumberFormat="0" applyAlignment="0" applyProtection="0"/>
    <xf numFmtId="168" fontId="23" fillId="64" borderId="111" applyNumberFormat="0" applyAlignment="0" applyProtection="0"/>
    <xf numFmtId="168" fontId="23" fillId="64" borderId="111" applyNumberFormat="0" applyAlignment="0" applyProtection="0"/>
    <xf numFmtId="169" fontId="23" fillId="64" borderId="111" applyNumberFormat="0" applyAlignment="0" applyProtection="0"/>
    <xf numFmtId="168" fontId="23"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169" fontId="23"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168" fontId="23"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168" fontId="23"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21" fillId="64" borderId="111" applyNumberFormat="0" applyAlignment="0" applyProtection="0"/>
    <xf numFmtId="0" fontId="1" fillId="0" borderId="0"/>
    <xf numFmtId="169" fontId="9" fillId="37" borderId="0"/>
  </cellStyleXfs>
  <cellXfs count="581">
    <xf numFmtId="0" fontId="0" fillId="0" borderId="0" xfId="0"/>
    <xf numFmtId="0" fontId="85" fillId="0" borderId="0" xfId="0" applyFont="1" applyFill="1" applyBorder="1" applyAlignment="1"/>
    <xf numFmtId="49" fontId="85" fillId="0" borderId="2" xfId="0" applyNumberFormat="1" applyFont="1" applyFill="1" applyBorder="1" applyAlignment="1">
      <alignment horizontal="right" vertical="center"/>
    </xf>
    <xf numFmtId="49" fontId="85" fillId="0" borderId="6" xfId="0" applyNumberFormat="1" applyFont="1" applyFill="1" applyBorder="1" applyAlignment="1">
      <alignment horizontal="right" vertical="center"/>
    </xf>
    <xf numFmtId="49" fontId="85" fillId="0" borderId="75" xfId="0" applyNumberFormat="1" applyFont="1" applyFill="1" applyBorder="1" applyAlignment="1">
      <alignment horizontal="right" vertical="center"/>
    </xf>
    <xf numFmtId="49" fontId="85" fillId="0" borderId="78" xfId="0" applyNumberFormat="1" applyFont="1" applyFill="1" applyBorder="1" applyAlignment="1">
      <alignment horizontal="right" vertical="center"/>
    </xf>
    <xf numFmtId="49" fontId="85" fillId="0" borderId="86" xfId="0" applyNumberFormat="1" applyFont="1" applyFill="1" applyBorder="1" applyAlignment="1">
      <alignment horizontal="right" vertical="center"/>
    </xf>
    <xf numFmtId="0" fontId="85" fillId="0" borderId="0" xfId="0" applyFont="1" applyFill="1" applyBorder="1" applyAlignment="1">
      <alignment horizontal="left"/>
    </xf>
    <xf numFmtId="49" fontId="85" fillId="0" borderId="89" xfId="0" applyNumberFormat="1" applyFont="1" applyFill="1" applyBorder="1" applyAlignment="1">
      <alignment horizontal="right" vertical="center"/>
    </xf>
    <xf numFmtId="0" fontId="85" fillId="0" borderId="86" xfId="0" applyNumberFormat="1" applyFont="1" applyFill="1" applyBorder="1" applyAlignment="1">
      <alignment vertical="center" wrapText="1"/>
    </xf>
    <xf numFmtId="0" fontId="85" fillId="0" borderId="86" xfId="0" applyFont="1" applyFill="1" applyBorder="1" applyAlignment="1">
      <alignment horizontal="left" vertical="center" wrapText="1"/>
    </xf>
    <xf numFmtId="0" fontId="85" fillId="0" borderId="86" xfId="12672" applyFont="1" applyFill="1" applyBorder="1" applyAlignment="1">
      <alignment horizontal="left" vertical="center" wrapText="1"/>
    </xf>
    <xf numFmtId="0" fontId="85" fillId="0" borderId="86" xfId="0" applyNumberFormat="1" applyFont="1" applyFill="1" applyBorder="1" applyAlignment="1">
      <alignment horizontal="left" vertical="center" wrapText="1"/>
    </xf>
    <xf numFmtId="0" fontId="85" fillId="0" borderId="86" xfId="0" applyNumberFormat="1" applyFont="1" applyFill="1" applyBorder="1" applyAlignment="1">
      <alignment horizontal="right" vertical="center" wrapText="1"/>
    </xf>
    <xf numFmtId="0" fontId="85" fillId="0" borderId="86" xfId="0" applyNumberFormat="1" applyFont="1" applyFill="1" applyBorder="1" applyAlignment="1">
      <alignment horizontal="right" vertical="center"/>
    </xf>
    <xf numFmtId="0" fontId="85" fillId="0" borderId="86" xfId="0" applyFont="1" applyFill="1" applyBorder="1" applyAlignment="1">
      <alignment vertical="center" wrapText="1"/>
    </xf>
    <xf numFmtId="0" fontId="85" fillId="0" borderId="89" xfId="0" applyNumberFormat="1" applyFont="1" applyFill="1" applyBorder="1" applyAlignment="1">
      <alignment horizontal="left" vertical="center" wrapText="1"/>
    </xf>
    <xf numFmtId="49" fontId="85" fillId="0" borderId="0" xfId="0" applyNumberFormat="1" applyFont="1" applyFill="1" applyBorder="1" applyAlignment="1">
      <alignment horizontal="right" vertical="center"/>
    </xf>
    <xf numFmtId="0" fontId="85" fillId="0" borderId="0" xfId="0" applyFont="1" applyFill="1" applyBorder="1" applyAlignment="1">
      <alignment vertical="center" wrapText="1"/>
    </xf>
    <xf numFmtId="0" fontId="85" fillId="0" borderId="0" xfId="0" applyFont="1" applyFill="1" applyBorder="1" applyAlignment="1">
      <alignment horizontal="left" vertical="center" wrapText="1"/>
    </xf>
    <xf numFmtId="0" fontId="85" fillId="0" borderId="21" xfId="0" applyFont="1" applyFill="1" applyBorder="1"/>
    <xf numFmtId="0" fontId="85" fillId="0" borderId="21" xfId="0" applyFont="1" applyFill="1" applyBorder="1" applyAlignment="1">
      <alignment horizontal="right"/>
    </xf>
    <xf numFmtId="49" fontId="85" fillId="0" borderId="21" xfId="0" applyNumberFormat="1" applyFont="1" applyFill="1" applyBorder="1" applyAlignment="1">
      <alignment horizontal="right" vertical="center"/>
    </xf>
    <xf numFmtId="49" fontId="85" fillId="0" borderId="23" xfId="0" applyNumberFormat="1" applyFont="1" applyFill="1" applyBorder="1" applyAlignment="1">
      <alignment horizontal="right" vertical="center"/>
    </xf>
    <xf numFmtId="49" fontId="85" fillId="0" borderId="95" xfId="0" applyNumberFormat="1" applyFont="1" applyFill="1" applyBorder="1" applyAlignment="1">
      <alignment horizontal="right" vertical="center"/>
    </xf>
    <xf numFmtId="0" fontId="85" fillId="0" borderId="86" xfId="0" applyFont="1" applyFill="1" applyBorder="1" applyAlignment="1">
      <alignment horizontal="left" vertical="center" wrapText="1"/>
    </xf>
    <xf numFmtId="0" fontId="85" fillId="0" borderId="93" xfId="0" applyFont="1" applyFill="1" applyBorder="1" applyAlignment="1">
      <alignment vertical="center" wrapText="1"/>
    </xf>
    <xf numFmtId="0" fontId="85" fillId="0" borderId="93" xfId="0" applyFont="1" applyFill="1" applyBorder="1" applyAlignment="1">
      <alignment horizontal="left" vertical="center" wrapText="1"/>
    </xf>
    <xf numFmtId="0" fontId="85" fillId="0" borderId="86" xfId="0" applyNumberFormat="1" applyFont="1" applyFill="1" applyBorder="1" applyAlignment="1">
      <alignment vertical="center"/>
    </xf>
    <xf numFmtId="0" fontId="85" fillId="0" borderId="86" xfId="0" applyNumberFormat="1" applyFont="1" applyFill="1" applyBorder="1" applyAlignment="1">
      <alignment horizontal="left" vertical="center" wrapText="1"/>
    </xf>
    <xf numFmtId="0" fontId="86" fillId="0" borderId="86" xfId="0" applyNumberFormat="1" applyFont="1" applyFill="1" applyBorder="1" applyAlignment="1">
      <alignment vertical="center" wrapText="1"/>
    </xf>
    <xf numFmtId="0" fontId="86" fillId="0" borderId="2" xfId="0" applyNumberFormat="1" applyFont="1" applyFill="1" applyBorder="1" applyAlignment="1">
      <alignment vertical="center" wrapText="1"/>
    </xf>
    <xf numFmtId="0" fontId="86" fillId="0" borderId="86" xfId="0" applyNumberFormat="1" applyFont="1" applyFill="1" applyBorder="1" applyAlignment="1">
      <alignment horizontal="left" vertical="center" wrapText="1"/>
    </xf>
    <xf numFmtId="0" fontId="85" fillId="78" borderId="93" xfId="0" applyFont="1" applyFill="1" applyBorder="1" applyAlignment="1">
      <alignment horizontal="left" vertical="center"/>
    </xf>
    <xf numFmtId="0" fontId="85" fillId="78" borderId="86" xfId="0" applyFont="1" applyFill="1" applyBorder="1" applyAlignment="1">
      <alignment vertical="center" wrapText="1"/>
    </xf>
    <xf numFmtId="0" fontId="85" fillId="78" borderId="86" xfId="0" applyFont="1" applyFill="1" applyBorder="1" applyAlignment="1">
      <alignment horizontal="left" vertical="center" wrapText="1"/>
    </xf>
    <xf numFmtId="0" fontId="85" fillId="0" borderId="93" xfId="0" applyFont="1" applyFill="1" applyBorder="1" applyAlignment="1">
      <alignment horizontal="right" vertical="center"/>
    </xf>
    <xf numFmtId="0" fontId="88" fillId="0" borderId="109" xfId="0" applyFont="1" applyBorder="1"/>
    <xf numFmtId="0" fontId="89" fillId="0" borderId="109" xfId="20960" applyFont="1" applyFill="1" applyBorder="1" applyAlignment="1" applyProtection="1">
      <alignment horizontal="center" vertical="center"/>
    </xf>
    <xf numFmtId="0" fontId="88" fillId="0" borderId="0" xfId="0" applyFont="1"/>
    <xf numFmtId="0" fontId="90" fillId="3" borderId="109" xfId="20960" applyFont="1" applyFill="1" applyBorder="1" applyAlignment="1" applyProtection="1">
      <alignment horizontal="right" indent="1"/>
    </xf>
    <xf numFmtId="0" fontId="90" fillId="3" borderId="109" xfId="20960" applyFont="1" applyFill="1" applyBorder="1" applyAlignment="1" applyProtection="1">
      <alignment horizontal="left" wrapText="1" indent="1"/>
    </xf>
    <xf numFmtId="0" fontId="90" fillId="0" borderId="109" xfId="20960" applyFont="1" applyFill="1" applyBorder="1" applyAlignment="1" applyProtection="1">
      <alignment horizontal="left" wrapText="1" indent="1"/>
    </xf>
    <xf numFmtId="0" fontId="90" fillId="3" borderId="104" xfId="20960" applyFont="1" applyFill="1" applyBorder="1" applyAlignment="1" applyProtection="1">
      <alignment horizontal="right" indent="1"/>
    </xf>
    <xf numFmtId="0" fontId="90" fillId="0" borderId="104" xfId="20960" applyFont="1" applyFill="1" applyBorder="1" applyAlignment="1" applyProtection="1">
      <alignment horizontal="left" wrapText="1" indent="1"/>
    </xf>
    <xf numFmtId="0" fontId="91" fillId="0" borderId="109" xfId="17" applyFont="1" applyBorder="1" applyAlignment="1" applyProtection="1"/>
    <xf numFmtId="0" fontId="92" fillId="0" borderId="0" xfId="0" applyFont="1" applyBorder="1" applyAlignment="1">
      <alignment wrapText="1"/>
    </xf>
    <xf numFmtId="0" fontId="90" fillId="3" borderId="109" xfId="20960" applyFont="1" applyFill="1" applyBorder="1" applyAlignment="1" applyProtection="1"/>
    <xf numFmtId="0" fontId="91" fillId="0" borderId="109" xfId="17" applyFont="1" applyFill="1" applyBorder="1" applyAlignment="1" applyProtection="1"/>
    <xf numFmtId="0" fontId="88" fillId="0" borderId="0" xfId="0" applyFont="1" applyAlignment="1"/>
    <xf numFmtId="0" fontId="91" fillId="0" borderId="109" xfId="17" applyFont="1" applyFill="1" applyBorder="1" applyAlignment="1" applyProtection="1">
      <alignment horizontal="left" vertical="center" wrapText="1"/>
    </xf>
    <xf numFmtId="0" fontId="91" fillId="0" borderId="109" xfId="17" applyFont="1" applyFill="1" applyBorder="1" applyAlignment="1" applyProtection="1">
      <alignment horizontal="left" vertical="center"/>
    </xf>
    <xf numFmtId="0" fontId="88" fillId="0" borderId="109" xfId="0" applyFont="1" applyFill="1" applyBorder="1"/>
    <xf numFmtId="0" fontId="88" fillId="0" borderId="0" xfId="0" applyFont="1" applyFill="1"/>
    <xf numFmtId="0" fontId="90" fillId="0" borderId="0" xfId="11" applyFont="1" applyFill="1" applyBorder="1" applyProtection="1"/>
    <xf numFmtId="0" fontId="93" fillId="0" borderId="0" xfId="0" applyFont="1"/>
    <xf numFmtId="0" fontId="90" fillId="0" borderId="0" xfId="0" applyFont="1"/>
    <xf numFmtId="14" fontId="93" fillId="0" borderId="0" xfId="0" applyNumberFormat="1" applyFont="1" applyBorder="1" applyAlignment="1">
      <alignment horizontal="left"/>
    </xf>
    <xf numFmtId="0" fontId="90" fillId="0" borderId="0" xfId="0" applyFont="1" applyBorder="1"/>
    <xf numFmtId="0" fontId="88" fillId="0" borderId="0" xfId="0" applyFont="1" applyBorder="1"/>
    <xf numFmtId="0" fontId="90" fillId="0" borderId="1" xfId="0" applyFont="1" applyBorder="1"/>
    <xf numFmtId="0" fontId="89" fillId="0" borderId="1" xfId="0" applyFont="1" applyBorder="1" applyAlignment="1">
      <alignment horizontal="center"/>
    </xf>
    <xf numFmtId="0" fontId="89" fillId="0" borderId="1" xfId="0" applyFont="1" applyBorder="1" applyAlignment="1">
      <alignment horizontal="center" vertical="center"/>
    </xf>
    <xf numFmtId="0" fontId="93" fillId="0" borderId="1" xfId="0" applyFont="1" applyBorder="1" applyAlignment="1">
      <alignment horizontal="center" vertical="center"/>
    </xf>
    <xf numFmtId="0" fontId="90" fillId="0" borderId="19" xfId="0" applyFont="1" applyFill="1" applyBorder="1" applyAlignment="1">
      <alignment vertical="center" wrapText="1"/>
    </xf>
    <xf numFmtId="0" fontId="90" fillId="0" borderId="19" xfId="0"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20" xfId="0" applyFont="1" applyFill="1" applyBorder="1" applyAlignment="1">
      <alignment horizontal="center" vertical="center" wrapText="1"/>
    </xf>
    <xf numFmtId="0" fontId="90" fillId="0" borderId="127" xfId="0" applyFont="1" applyFill="1" applyBorder="1" applyAlignment="1">
      <alignment horizontal="center" vertical="center" wrapText="1"/>
    </xf>
    <xf numFmtId="0" fontId="89" fillId="0" borderId="109" xfId="0" applyFont="1" applyFill="1" applyBorder="1" applyAlignment="1">
      <alignment horizontal="center" vertical="center" wrapText="1"/>
    </xf>
    <xf numFmtId="169" fontId="90" fillId="37" borderId="0" xfId="20" applyFont="1" applyBorder="1"/>
    <xf numFmtId="169" fontId="90" fillId="37" borderId="102" xfId="20" applyFont="1" applyBorder="1"/>
    <xf numFmtId="0" fontId="94" fillId="0" borderId="109" xfId="0" applyFont="1" applyFill="1" applyBorder="1" applyAlignment="1">
      <alignment horizontal="left" vertical="center" wrapText="1"/>
    </xf>
    <xf numFmtId="0" fontId="90" fillId="0" borderId="109" xfId="0" applyFont="1" applyFill="1" applyBorder="1" applyAlignment="1">
      <alignment vertical="center" wrapText="1"/>
    </xf>
    <xf numFmtId="164" fontId="90" fillId="0" borderId="109" xfId="7" applyNumberFormat="1" applyFont="1" applyFill="1" applyBorder="1" applyAlignment="1" applyProtection="1">
      <alignment vertical="center" wrapText="1"/>
      <protection locked="0"/>
    </xf>
    <xf numFmtId="164" fontId="88" fillId="0" borderId="109" xfId="7" applyNumberFormat="1" applyFont="1" applyFill="1" applyBorder="1" applyAlignment="1" applyProtection="1">
      <alignment vertical="center" wrapText="1"/>
      <protection locked="0"/>
    </xf>
    <xf numFmtId="164" fontId="88" fillId="0" borderId="125" xfId="7" applyNumberFormat="1" applyFont="1" applyFill="1" applyBorder="1" applyAlignment="1" applyProtection="1">
      <alignment vertical="center" wrapText="1"/>
      <protection locked="0"/>
    </xf>
    <xf numFmtId="164" fontId="90" fillId="37" borderId="0" xfId="7" applyNumberFormat="1" applyFont="1" applyFill="1" applyBorder="1"/>
    <xf numFmtId="164" fontId="90" fillId="37" borderId="102" xfId="7" applyNumberFormat="1" applyFont="1" applyFill="1" applyBorder="1"/>
    <xf numFmtId="164" fontId="90" fillId="0" borderId="109" xfId="7" applyNumberFormat="1" applyFont="1" applyFill="1" applyBorder="1" applyAlignment="1" applyProtection="1">
      <alignment horizontal="right" vertical="center" wrapText="1"/>
      <protection locked="0"/>
    </xf>
    <xf numFmtId="0" fontId="90" fillId="0" borderId="109" xfId="0" applyFont="1" applyBorder="1" applyAlignment="1">
      <alignment vertical="center" wrapText="1"/>
    </xf>
    <xf numFmtId="10" fontId="90" fillId="0" borderId="109" xfId="20641" applyNumberFormat="1" applyFont="1" applyBorder="1" applyAlignment="1" applyProtection="1">
      <alignment vertical="center" wrapText="1"/>
      <protection locked="0"/>
    </xf>
    <xf numFmtId="10" fontId="90" fillId="0" borderId="109" xfId="20641" applyNumberFormat="1" applyFont="1" applyFill="1" applyBorder="1" applyAlignment="1" applyProtection="1">
      <alignment vertical="center" wrapText="1"/>
      <protection locked="0"/>
    </xf>
    <xf numFmtId="10" fontId="90" fillId="0" borderId="125" xfId="20641" applyNumberFormat="1" applyFont="1" applyFill="1" applyBorder="1" applyAlignment="1" applyProtection="1">
      <alignment vertical="center" wrapText="1"/>
      <protection locked="0"/>
    </xf>
    <xf numFmtId="0" fontId="90" fillId="2" borderId="109" xfId="0" applyFont="1" applyFill="1" applyBorder="1" applyAlignment="1">
      <alignment vertical="center"/>
    </xf>
    <xf numFmtId="193" fontId="90" fillId="2" borderId="109" xfId="0" applyNumberFormat="1" applyFont="1" applyFill="1" applyBorder="1" applyAlignment="1" applyProtection="1">
      <alignment vertical="center"/>
      <protection locked="0"/>
    </xf>
    <xf numFmtId="0" fontId="89" fillId="0" borderId="127" xfId="0" applyFont="1" applyFill="1" applyBorder="1" applyAlignment="1">
      <alignment horizontal="center" vertical="center" wrapText="1"/>
    </xf>
    <xf numFmtId="0" fontId="90" fillId="0" borderId="109" xfId="0" applyFont="1" applyFill="1" applyBorder="1" applyAlignment="1">
      <alignment horizontal="left" vertical="center" wrapText="1"/>
    </xf>
    <xf numFmtId="164" fontId="90" fillId="0" borderId="125" xfId="7" applyNumberFormat="1" applyFont="1" applyFill="1" applyBorder="1" applyAlignment="1" applyProtection="1">
      <alignment horizontal="right" vertical="center" wrapText="1"/>
      <protection locked="0"/>
    </xf>
    <xf numFmtId="193" fontId="90" fillId="2" borderId="24" xfId="0" applyNumberFormat="1" applyFont="1" applyFill="1" applyBorder="1" applyAlignment="1" applyProtection="1">
      <alignment vertical="center"/>
      <protection locked="0"/>
    </xf>
    <xf numFmtId="10" fontId="90" fillId="0" borderId="24" xfId="20641" applyNumberFormat="1" applyFont="1" applyFill="1" applyBorder="1" applyAlignment="1" applyProtection="1">
      <alignment vertical="center"/>
      <protection locked="0"/>
    </xf>
    <xf numFmtId="10" fontId="90" fillId="0" borderId="25" xfId="20641" applyNumberFormat="1" applyFont="1" applyFill="1" applyBorder="1" applyAlignment="1" applyProtection="1">
      <alignment vertical="center"/>
      <protection locked="0"/>
    </xf>
    <xf numFmtId="0" fontId="90" fillId="0" borderId="0" xfId="0" applyFont="1" applyAlignment="1">
      <alignment horizontal="right"/>
    </xf>
    <xf numFmtId="0" fontId="90" fillId="0" borderId="0" xfId="0" applyFont="1" applyAlignment="1">
      <alignment wrapText="1"/>
    </xf>
    <xf numFmtId="0" fontId="90" fillId="0" borderId="0" xfId="0" applyFont="1" applyFill="1" applyAlignment="1">
      <alignment wrapText="1"/>
    </xf>
    <xf numFmtId="0" fontId="90" fillId="0" borderId="0" xfId="0" applyFont="1" applyFill="1" applyBorder="1" applyProtection="1"/>
    <xf numFmtId="0" fontId="89" fillId="0" borderId="0" xfId="0" applyFont="1" applyFill="1" applyBorder="1" applyAlignment="1" applyProtection="1">
      <alignment horizontal="center" vertical="center"/>
    </xf>
    <xf numFmtId="10" fontId="90" fillId="0" borderId="0" xfId="6" applyNumberFormat="1" applyFont="1" applyFill="1" applyBorder="1" applyProtection="1">
      <protection locked="0"/>
    </xf>
    <xf numFmtId="0" fontId="90" fillId="0" borderId="0" xfId="0" applyFont="1" applyFill="1" applyBorder="1" applyProtection="1">
      <protection locked="0"/>
    </xf>
    <xf numFmtId="0" fontId="95" fillId="0" borderId="0" xfId="0" applyFont="1" applyFill="1" applyBorder="1" applyProtection="1">
      <protection locked="0"/>
    </xf>
    <xf numFmtId="0" fontId="89" fillId="0" borderId="18" xfId="0" applyFont="1" applyFill="1" applyBorder="1" applyAlignment="1" applyProtection="1">
      <alignment horizontal="center" vertical="center"/>
    </xf>
    <xf numFmtId="0" fontId="90" fillId="0" borderId="19" xfId="0" applyFont="1" applyFill="1" applyBorder="1" applyProtection="1"/>
    <xf numFmtId="0" fontId="89" fillId="0" borderId="110" xfId="0" applyFont="1" applyFill="1" applyBorder="1" applyAlignment="1" applyProtection="1">
      <alignment horizontal="center"/>
    </xf>
    <xf numFmtId="0" fontId="90" fillId="0" borderId="109" xfId="0" applyFont="1" applyFill="1" applyBorder="1" applyAlignment="1" applyProtection="1">
      <alignment horizontal="center" vertical="center" wrapText="1"/>
    </xf>
    <xf numFmtId="0" fontId="90" fillId="0" borderId="125" xfId="0" applyFont="1" applyFill="1" applyBorder="1" applyAlignment="1" applyProtection="1">
      <alignment horizontal="center" vertical="center" wrapText="1"/>
    </xf>
    <xf numFmtId="0" fontId="90" fillId="0" borderId="110" xfId="0" applyFont="1" applyFill="1" applyBorder="1" applyAlignment="1" applyProtection="1">
      <alignment horizontal="left" indent="1"/>
    </xf>
    <xf numFmtId="164" fontId="90" fillId="0" borderId="109" xfId="7" applyNumberFormat="1" applyFont="1" applyFill="1" applyBorder="1" applyAlignment="1" applyProtection="1">
      <alignment horizontal="right"/>
    </xf>
    <xf numFmtId="164" fontId="90" fillId="36" borderId="109" xfId="7" applyNumberFormat="1" applyFont="1" applyFill="1" applyBorder="1" applyAlignment="1" applyProtection="1">
      <alignment horizontal="right"/>
    </xf>
    <xf numFmtId="164" fontId="90" fillId="0" borderId="108" xfId="7" applyNumberFormat="1" applyFont="1" applyFill="1" applyBorder="1" applyAlignment="1" applyProtection="1">
      <alignment horizontal="right"/>
    </xf>
    <xf numFmtId="164" fontId="90" fillId="36" borderId="125" xfId="7" applyNumberFormat="1" applyFont="1" applyFill="1" applyBorder="1" applyAlignment="1" applyProtection="1">
      <alignment horizontal="right"/>
    </xf>
    <xf numFmtId="164" fontId="88" fillId="0" borderId="0" xfId="0" applyNumberFormat="1" applyFont="1"/>
    <xf numFmtId="0" fontId="90" fillId="0" borderId="110" xfId="0" applyFont="1" applyFill="1" applyBorder="1" applyAlignment="1" applyProtection="1">
      <alignment horizontal="left" indent="2"/>
    </xf>
    <xf numFmtId="164" fontId="96" fillId="0" borderId="109" xfId="7" applyNumberFormat="1" applyFont="1" applyFill="1" applyBorder="1" applyAlignment="1" applyProtection="1">
      <alignment horizontal="right"/>
    </xf>
    <xf numFmtId="164" fontId="96" fillId="36" borderId="109" xfId="7" applyNumberFormat="1" applyFont="1" applyFill="1" applyBorder="1" applyAlignment="1" applyProtection="1">
      <alignment horizontal="right"/>
    </xf>
    <xf numFmtId="164" fontId="96" fillId="0" borderId="108" xfId="7" applyNumberFormat="1" applyFont="1" applyFill="1" applyBorder="1" applyAlignment="1" applyProtection="1">
      <alignment horizontal="right"/>
    </xf>
    <xf numFmtId="164" fontId="96" fillId="36" borderId="125" xfId="7" applyNumberFormat="1" applyFont="1" applyFill="1" applyBorder="1" applyAlignment="1" applyProtection="1">
      <alignment horizontal="right"/>
    </xf>
    <xf numFmtId="0" fontId="89" fillId="0" borderId="110" xfId="0" applyFont="1" applyFill="1" applyBorder="1" applyAlignment="1" applyProtection="1"/>
    <xf numFmtId="164" fontId="89" fillId="36" borderId="109" xfId="7" applyNumberFormat="1" applyFont="1" applyFill="1" applyBorder="1" applyAlignment="1" applyProtection="1">
      <alignment horizontal="right"/>
    </xf>
    <xf numFmtId="164" fontId="89" fillId="36" borderId="125" xfId="7" applyNumberFormat="1" applyFont="1" applyFill="1" applyBorder="1" applyAlignment="1" applyProtection="1">
      <alignment horizontal="right"/>
    </xf>
    <xf numFmtId="164" fontId="90" fillId="0" borderId="109" xfId="7" applyNumberFormat="1" applyFont="1" applyFill="1" applyBorder="1" applyAlignment="1" applyProtection="1">
      <alignment horizontal="right"/>
      <protection locked="0"/>
    </xf>
    <xf numFmtId="164" fontId="90" fillId="0" borderId="108" xfId="7" applyNumberFormat="1" applyFont="1" applyFill="1" applyBorder="1" applyAlignment="1" applyProtection="1">
      <alignment horizontal="right"/>
      <protection locked="0"/>
    </xf>
    <xf numFmtId="164" fontId="90" fillId="0" borderId="125" xfId="7" applyNumberFormat="1" applyFont="1" applyFill="1" applyBorder="1" applyAlignment="1" applyProtection="1">
      <alignment horizontal="right"/>
    </xf>
    <xf numFmtId="164" fontId="96" fillId="0" borderId="109" xfId="7" applyNumberFormat="1" applyFont="1" applyFill="1" applyBorder="1" applyAlignment="1" applyProtection="1">
      <alignment horizontal="right"/>
      <protection locked="0"/>
    </xf>
    <xf numFmtId="0" fontId="89" fillId="0" borderId="26" xfId="0" applyFont="1" applyFill="1" applyBorder="1" applyAlignment="1" applyProtection="1"/>
    <xf numFmtId="164" fontId="89" fillId="36" borderId="24" xfId="7" applyNumberFormat="1" applyFont="1" applyFill="1" applyBorder="1" applyAlignment="1" applyProtection="1">
      <alignment horizontal="right"/>
    </xf>
    <xf numFmtId="164" fontId="89" fillId="36" borderId="25" xfId="7" applyNumberFormat="1" applyFont="1" applyFill="1" applyBorder="1" applyAlignment="1" applyProtection="1">
      <alignment horizontal="right"/>
    </xf>
    <xf numFmtId="0" fontId="97" fillId="0" borderId="0" xfId="0" applyFont="1" applyAlignment="1">
      <alignment vertical="center"/>
    </xf>
    <xf numFmtId="0" fontId="90" fillId="0" borderId="0" xfId="0" applyFont="1" applyFill="1" applyBorder="1"/>
    <xf numFmtId="0" fontId="89" fillId="0" borderId="0" xfId="0" applyFont="1" applyAlignment="1">
      <alignment horizontal="center"/>
    </xf>
    <xf numFmtId="0" fontId="95" fillId="0" borderId="0" xfId="0" applyFont="1" applyFill="1"/>
    <xf numFmtId="0" fontId="90" fillId="0" borderId="18" xfId="0" applyFont="1" applyFill="1" applyBorder="1" applyAlignment="1">
      <alignment horizontal="left" vertical="center" indent="1"/>
    </xf>
    <xf numFmtId="0" fontId="90" fillId="0" borderId="19" xfId="0" applyFont="1" applyFill="1" applyBorder="1" applyAlignment="1">
      <alignment horizontal="left" vertical="center"/>
    </xf>
    <xf numFmtId="0" fontId="90" fillId="0" borderId="109" xfId="0" applyFont="1" applyFill="1" applyBorder="1" applyAlignment="1">
      <alignment horizontal="left" vertical="center"/>
    </xf>
    <xf numFmtId="0" fontId="90" fillId="0" borderId="109" xfId="0" applyFont="1" applyFill="1" applyBorder="1" applyAlignment="1">
      <alignment horizontal="center" vertical="center" wrapText="1"/>
    </xf>
    <xf numFmtId="0" fontId="90" fillId="0" borderId="125" xfId="0" applyFont="1" applyFill="1" applyBorder="1" applyAlignment="1">
      <alignment horizontal="center" vertical="center" wrapText="1"/>
    </xf>
    <xf numFmtId="0" fontId="89" fillId="0" borderId="109" xfId="0" applyFont="1" applyFill="1" applyBorder="1" applyAlignment="1">
      <alignment horizontal="center"/>
    </xf>
    <xf numFmtId="38" fontId="90" fillId="0" borderId="109" xfId="0" applyNumberFormat="1" applyFont="1" applyFill="1" applyBorder="1" applyAlignment="1" applyProtection="1">
      <alignment horizontal="right"/>
      <protection locked="0"/>
    </xf>
    <xf numFmtId="38" fontId="90" fillId="0" borderId="125" xfId="0" applyNumberFormat="1" applyFont="1" applyFill="1" applyBorder="1" applyAlignment="1" applyProtection="1">
      <alignment horizontal="right"/>
      <protection locked="0"/>
    </xf>
    <xf numFmtId="0" fontId="90" fillId="0" borderId="109" xfId="0" applyFont="1" applyFill="1" applyBorder="1" applyAlignment="1">
      <alignment horizontal="left" wrapText="1" indent="1"/>
    </xf>
    <xf numFmtId="164" fontId="90" fillId="36" borderId="109" xfId="7" applyNumberFormat="1" applyFont="1" applyFill="1" applyBorder="1" applyAlignment="1">
      <alignment horizontal="right"/>
    </xf>
    <xf numFmtId="0" fontId="90" fillId="0" borderId="109" xfId="0" applyFont="1" applyFill="1" applyBorder="1" applyAlignment="1">
      <alignment horizontal="left" wrapText="1" indent="2"/>
    </xf>
    <xf numFmtId="0" fontId="89" fillId="0" borderId="109" xfId="0" applyFont="1" applyFill="1" applyBorder="1" applyAlignment="1"/>
    <xf numFmtId="164" fontId="89" fillId="36" borderId="109" xfId="7" applyNumberFormat="1" applyFont="1" applyFill="1" applyBorder="1" applyAlignment="1">
      <alignment horizontal="right"/>
    </xf>
    <xf numFmtId="0" fontId="89" fillId="0" borderId="109" xfId="0" applyFont="1" applyFill="1" applyBorder="1" applyAlignment="1">
      <alignment horizontal="left"/>
    </xf>
    <xf numFmtId="164" fontId="98" fillId="36" borderId="109" xfId="7" applyNumberFormat="1" applyFont="1" applyFill="1" applyBorder="1" applyAlignment="1">
      <alignment horizontal="right"/>
    </xf>
    <xf numFmtId="164" fontId="89" fillId="0" borderId="109" xfId="7" applyNumberFormat="1" applyFont="1" applyFill="1" applyBorder="1" applyAlignment="1">
      <alignment horizontal="center"/>
    </xf>
    <xf numFmtId="164" fontId="89" fillId="0" borderId="125" xfId="7" applyNumberFormat="1" applyFont="1" applyFill="1" applyBorder="1" applyAlignment="1">
      <alignment horizontal="center"/>
    </xf>
    <xf numFmtId="0" fontId="90" fillId="0" borderId="109" xfId="0" applyFont="1" applyFill="1" applyBorder="1" applyAlignment="1">
      <alignment horizontal="left" indent="1"/>
    </xf>
    <xf numFmtId="164" fontId="90" fillId="0" borderId="125" xfId="7" applyNumberFormat="1" applyFont="1" applyFill="1" applyBorder="1" applyAlignment="1" applyProtection="1">
      <alignment horizontal="right"/>
      <protection locked="0"/>
    </xf>
    <xf numFmtId="164" fontId="98" fillId="36" borderId="109" xfId="7" applyNumberFormat="1" applyFont="1" applyFill="1" applyBorder="1" applyAlignment="1" applyProtection="1">
      <alignment horizontal="right"/>
    </xf>
    <xf numFmtId="164" fontId="98" fillId="36" borderId="125" xfId="7" applyNumberFormat="1" applyFont="1" applyFill="1" applyBorder="1" applyAlignment="1" applyProtection="1">
      <alignment horizontal="right"/>
    </xf>
    <xf numFmtId="164" fontId="90" fillId="0" borderId="109" xfId="7" applyNumberFormat="1" applyFont="1" applyFill="1" applyBorder="1" applyAlignment="1" applyProtection="1">
      <alignment horizontal="right" indent="1"/>
      <protection locked="0"/>
    </xf>
    <xf numFmtId="164" fontId="90" fillId="36" borderId="109" xfId="7" applyNumberFormat="1" applyFont="1" applyFill="1" applyBorder="1" applyAlignment="1" applyProtection="1"/>
    <xf numFmtId="164" fontId="90" fillId="0" borderId="109" xfId="7" applyNumberFormat="1" applyFont="1" applyFill="1" applyBorder="1" applyAlignment="1" applyProtection="1">
      <protection locked="0"/>
    </xf>
    <xf numFmtId="164" fontId="90" fillId="36" borderId="125" xfId="7" applyNumberFormat="1" applyFont="1" applyFill="1" applyBorder="1" applyAlignment="1" applyProtection="1"/>
    <xf numFmtId="0" fontId="88" fillId="0" borderId="0" xfId="0" applyFont="1" applyAlignment="1">
      <alignment horizontal="left" indent="1"/>
    </xf>
    <xf numFmtId="0" fontId="89" fillId="0" borderId="109" xfId="0" applyFont="1" applyFill="1" applyBorder="1" applyAlignment="1">
      <alignment horizontal="left" indent="1"/>
    </xf>
    <xf numFmtId="0" fontId="89" fillId="0" borderId="109" xfId="0" applyFont="1" applyFill="1" applyBorder="1" applyAlignment="1">
      <alignment horizontal="left" wrapText="1"/>
    </xf>
    <xf numFmtId="164" fontId="90" fillId="0" borderId="109" xfId="7" applyNumberFormat="1" applyFont="1" applyFill="1" applyBorder="1" applyAlignment="1" applyProtection="1">
      <alignment horizontal="right" vertical="center"/>
      <protection locked="0"/>
    </xf>
    <xf numFmtId="0" fontId="89" fillId="0" borderId="24" xfId="0" applyFont="1" applyFill="1" applyBorder="1" applyAlignment="1"/>
    <xf numFmtId="164" fontId="89" fillId="36" borderId="24" xfId="7" applyNumberFormat="1" applyFont="1" applyFill="1" applyBorder="1" applyAlignment="1">
      <alignment horizontal="right"/>
    </xf>
    <xf numFmtId="164" fontId="98" fillId="36" borderId="24" xfId="7" applyNumberFormat="1" applyFont="1" applyFill="1" applyBorder="1" applyAlignment="1">
      <alignment horizontal="right"/>
    </xf>
    <xf numFmtId="0" fontId="99" fillId="0" borderId="0" xfId="0" applyFont="1"/>
    <xf numFmtId="14" fontId="93" fillId="0" borderId="0" xfId="0" applyNumberFormat="1" applyFont="1" applyAlignment="1">
      <alignment horizontal="left"/>
    </xf>
    <xf numFmtId="0" fontId="90" fillId="0" borderId="0" xfId="0" applyFont="1" applyFill="1" applyBorder="1" applyAlignment="1">
      <alignment horizontal="center"/>
    </xf>
    <xf numFmtId="0" fontId="90" fillId="0" borderId="0" xfId="0" applyFont="1" applyFill="1" applyAlignment="1">
      <alignment horizontal="center"/>
    </xf>
    <xf numFmtId="0" fontId="95" fillId="0" borderId="0" xfId="0" applyFont="1" applyFill="1" applyAlignment="1">
      <alignment horizontal="center"/>
    </xf>
    <xf numFmtId="0" fontId="88" fillId="0" borderId="127" xfId="0" applyFont="1" applyFill="1" applyBorder="1" applyAlignment="1">
      <alignment horizontal="center" vertical="center"/>
    </xf>
    <xf numFmtId="0" fontId="89" fillId="0" borderId="108" xfId="0" applyNumberFormat="1" applyFont="1" applyFill="1" applyBorder="1" applyAlignment="1">
      <alignment vertical="center" wrapText="1"/>
    </xf>
    <xf numFmtId="0" fontId="99" fillId="0" borderId="0" xfId="0" applyFont="1" applyFill="1"/>
    <xf numFmtId="0" fontId="90" fillId="0" borderId="108" xfId="0" applyNumberFormat="1" applyFont="1" applyFill="1" applyBorder="1" applyAlignment="1">
      <alignment horizontal="left" vertical="center" wrapText="1"/>
    </xf>
    <xf numFmtId="0" fontId="95" fillId="0" borderId="108" xfId="0" applyFont="1" applyFill="1" applyBorder="1" applyAlignment="1" applyProtection="1">
      <alignment horizontal="left" vertical="center" indent="1"/>
      <protection locked="0"/>
    </xf>
    <xf numFmtId="0" fontId="95" fillId="0" borderId="108" xfId="0" applyFont="1" applyFill="1" applyBorder="1" applyAlignment="1" applyProtection="1">
      <alignment horizontal="left" vertical="center"/>
      <protection locked="0"/>
    </xf>
    <xf numFmtId="0" fontId="88" fillId="0" borderId="23" xfId="0" applyFont="1" applyFill="1" applyBorder="1" applyAlignment="1">
      <alignment horizontal="center" vertical="center"/>
    </xf>
    <xf numFmtId="0" fontId="89" fillId="0" borderId="128" xfId="0" applyNumberFormat="1" applyFont="1" applyFill="1" applyBorder="1" applyAlignment="1">
      <alignment vertical="center" wrapText="1"/>
    </xf>
    <xf numFmtId="164" fontId="89" fillId="36" borderId="104" xfId="7" applyNumberFormat="1" applyFont="1" applyFill="1" applyBorder="1" applyAlignment="1" applyProtection="1">
      <alignment horizontal="right"/>
    </xf>
    <xf numFmtId="0" fontId="99" fillId="0" borderId="56" xfId="0" applyFont="1" applyBorder="1"/>
    <xf numFmtId="0" fontId="100" fillId="0" borderId="0" xfId="0" applyFont="1"/>
    <xf numFmtId="0" fontId="100" fillId="0" borderId="0" xfId="0" applyFont="1" applyBorder="1"/>
    <xf numFmtId="0" fontId="88" fillId="0" borderId="1" xfId="0" applyFont="1" applyBorder="1"/>
    <xf numFmtId="0" fontId="93" fillId="0" borderId="1" xfId="0" applyFont="1" applyBorder="1" applyAlignment="1">
      <alignment horizontal="center"/>
    </xf>
    <xf numFmtId="0" fontId="95" fillId="0" borderId="1" xfId="0" applyFont="1" applyFill="1" applyBorder="1" applyAlignment="1">
      <alignment horizontal="center"/>
    </xf>
    <xf numFmtId="0" fontId="88" fillId="0" borderId="68" xfId="0" applyFont="1" applyBorder="1" applyAlignment="1">
      <alignment vertical="center" wrapText="1"/>
    </xf>
    <xf numFmtId="0" fontId="93" fillId="0" borderId="6" xfId="0" applyFont="1" applyBorder="1" applyAlignment="1">
      <alignment vertical="center" wrapText="1"/>
    </xf>
    <xf numFmtId="0" fontId="88" fillId="0" borderId="6" xfId="0" applyFont="1" applyBorder="1" applyAlignment="1">
      <alignment horizontal="center" vertical="center" wrapText="1"/>
    </xf>
    <xf numFmtId="0" fontId="88" fillId="0" borderId="66" xfId="0" applyFont="1" applyBorder="1" applyAlignment="1">
      <alignment horizontal="center" vertical="center" wrapText="1"/>
    </xf>
    <xf numFmtId="0" fontId="88" fillId="0" borderId="127" xfId="0" applyFont="1" applyBorder="1" applyAlignment="1">
      <alignment horizontal="center" vertical="center" wrapText="1"/>
    </xf>
    <xf numFmtId="0" fontId="88" fillId="0" borderId="109" xfId="0" applyFont="1" applyBorder="1" applyAlignment="1">
      <alignment vertical="center" wrapText="1"/>
    </xf>
    <xf numFmtId="164" fontId="88" fillId="36" borderId="109" xfId="7" applyNumberFormat="1" applyFont="1" applyFill="1" applyBorder="1" applyAlignment="1">
      <alignment vertical="center" wrapText="1"/>
    </xf>
    <xf numFmtId="164" fontId="88" fillId="36" borderId="125" xfId="7" applyNumberFormat="1" applyFont="1" applyFill="1" applyBorder="1" applyAlignment="1">
      <alignment vertical="center" wrapText="1"/>
    </xf>
    <xf numFmtId="14" fontId="90" fillId="3" borderId="109" xfId="8" quotePrefix="1" applyNumberFormat="1" applyFont="1" applyFill="1" applyBorder="1" applyAlignment="1" applyProtection="1">
      <alignment horizontal="left" vertical="center" wrapText="1" indent="2"/>
      <protection locked="0"/>
    </xf>
    <xf numFmtId="164" fontId="88" fillId="0" borderId="109" xfId="7" applyNumberFormat="1" applyFont="1" applyBorder="1" applyAlignment="1">
      <alignment vertical="center" wrapText="1"/>
    </xf>
    <xf numFmtId="164" fontId="88" fillId="0" borderId="125" xfId="7" applyNumberFormat="1" applyFont="1" applyBorder="1" applyAlignment="1">
      <alignment vertical="center" wrapText="1"/>
    </xf>
    <xf numFmtId="14" fontId="90" fillId="3" borderId="109" xfId="8" quotePrefix="1" applyNumberFormat="1" applyFont="1" applyFill="1" applyBorder="1" applyAlignment="1" applyProtection="1">
      <alignment horizontal="left" vertical="center" wrapText="1" indent="3"/>
      <protection locked="0"/>
    </xf>
    <xf numFmtId="0" fontId="88" fillId="0" borderId="109" xfId="0" applyFont="1" applyFill="1" applyBorder="1" applyAlignment="1">
      <alignment horizontal="left" vertical="center" wrapText="1" indent="2"/>
    </xf>
    <xf numFmtId="164" fontId="88" fillId="0" borderId="109" xfId="7" applyNumberFormat="1" applyFont="1" applyFill="1" applyBorder="1" applyAlignment="1">
      <alignment vertical="center" wrapText="1"/>
    </xf>
    <xf numFmtId="0" fontId="88" fillId="0" borderId="127" xfId="0" applyFont="1" applyFill="1" applyBorder="1" applyAlignment="1">
      <alignment horizontal="center" vertical="center" wrapText="1"/>
    </xf>
    <xf numFmtId="0" fontId="88" fillId="0" borderId="109" xfId="0" applyFont="1" applyFill="1" applyBorder="1" applyAlignment="1">
      <alignment vertical="center" wrapText="1"/>
    </xf>
    <xf numFmtId="164" fontId="88" fillId="0" borderId="125" xfId="7" applyNumberFormat="1" applyFont="1" applyFill="1" applyBorder="1" applyAlignment="1">
      <alignment vertical="center" wrapText="1"/>
    </xf>
    <xf numFmtId="0" fontId="88" fillId="0" borderId="23" xfId="0" applyFont="1" applyBorder="1" applyAlignment="1">
      <alignment horizontal="center" vertical="center" wrapText="1"/>
    </xf>
    <xf numFmtId="0" fontId="93" fillId="0" borderId="24" xfId="0" applyFont="1" applyBorder="1" applyAlignment="1">
      <alignment vertical="center" wrapText="1"/>
    </xf>
    <xf numFmtId="164" fontId="93" fillId="36" borderId="24" xfId="7" applyNumberFormat="1" applyFont="1" applyFill="1" applyBorder="1" applyAlignment="1">
      <alignment vertical="center" wrapText="1"/>
    </xf>
    <xf numFmtId="164" fontId="93" fillId="36" borderId="25" xfId="7" applyNumberFormat="1" applyFont="1" applyFill="1" applyBorder="1" applyAlignment="1">
      <alignment vertical="center" wrapText="1"/>
    </xf>
    <xf numFmtId="0" fontId="88" fillId="0" borderId="0" xfId="0" applyFont="1" applyAlignment="1">
      <alignment wrapText="1"/>
    </xf>
    <xf numFmtId="0" fontId="88" fillId="0" borderId="0" xfId="0" applyFont="1" applyFill="1" applyBorder="1" applyAlignment="1">
      <alignment wrapText="1"/>
    </xf>
    <xf numFmtId="0" fontId="90" fillId="0" borderId="0" xfId="0" applyFont="1" applyBorder="1" applyAlignment="1">
      <alignment horizontal="left" wrapText="1"/>
    </xf>
    <xf numFmtId="0" fontId="89" fillId="0" borderId="0" xfId="0" applyFont="1" applyFill="1" applyBorder="1" applyAlignment="1">
      <alignment horizontal="center" wrapText="1"/>
    </xf>
    <xf numFmtId="0" fontId="90" fillId="0" borderId="0" xfId="0" applyFont="1" applyBorder="1" applyAlignment="1">
      <alignment horizontal="right" wrapText="1"/>
    </xf>
    <xf numFmtId="0" fontId="90" fillId="0" borderId="18" xfId="0" applyFont="1" applyBorder="1"/>
    <xf numFmtId="0" fontId="90" fillId="0" borderId="127" xfId="0" applyFont="1" applyBorder="1" applyAlignment="1">
      <alignment vertical="center"/>
    </xf>
    <xf numFmtId="0" fontId="90" fillId="0" borderId="110" xfId="0" applyFont="1" applyBorder="1" applyAlignment="1">
      <alignment wrapText="1"/>
    </xf>
    <xf numFmtId="0" fontId="88" fillId="0" borderId="22" xfId="0" applyFont="1" applyBorder="1" applyAlignment="1"/>
    <xf numFmtId="0" fontId="90" fillId="0" borderId="22" xfId="0" applyFont="1" applyBorder="1" applyAlignment="1"/>
    <xf numFmtId="10" fontId="88" fillId="0" borderId="22" xfId="20961" applyNumberFormat="1" applyFont="1" applyBorder="1" applyAlignment="1"/>
    <xf numFmtId="0" fontId="90" fillId="0" borderId="110" xfId="0" applyFont="1" applyBorder="1" applyAlignment="1">
      <alignment vertical="top" wrapText="1"/>
    </xf>
    <xf numFmtId="0" fontId="90" fillId="0" borderId="116" xfId="0" applyFont="1" applyBorder="1" applyAlignment="1">
      <alignment vertical="center"/>
    </xf>
    <xf numFmtId="0" fontId="90" fillId="0" borderId="105" xfId="0" applyFont="1" applyBorder="1" applyAlignment="1">
      <alignment wrapText="1"/>
    </xf>
    <xf numFmtId="10" fontId="88" fillId="0" borderId="133" xfId="20961" applyNumberFormat="1" applyFont="1" applyBorder="1" applyAlignment="1"/>
    <xf numFmtId="0" fontId="90" fillId="0" borderId="23" xfId="0" applyFont="1" applyBorder="1"/>
    <xf numFmtId="0" fontId="90" fillId="0" borderId="26" xfId="0" applyFont="1" applyBorder="1" applyAlignment="1">
      <alignment wrapText="1"/>
    </xf>
    <xf numFmtId="0" fontId="88" fillId="0" borderId="38" xfId="0" applyFont="1" applyBorder="1" applyAlignment="1"/>
    <xf numFmtId="0" fontId="90" fillId="0" borderId="0" xfId="11" applyFont="1" applyFill="1" applyBorder="1" applyAlignment="1" applyProtection="1"/>
    <xf numFmtId="0" fontId="90" fillId="0" borderId="1" xfId="11" applyFont="1" applyFill="1" applyBorder="1" applyAlignment="1" applyProtection="1"/>
    <xf numFmtId="0" fontId="89" fillId="0" borderId="1" xfId="11" applyFont="1" applyFill="1" applyBorder="1" applyAlignment="1" applyProtection="1">
      <alignment horizontal="left" vertical="center"/>
    </xf>
    <xf numFmtId="0" fontId="90" fillId="0" borderId="0" xfId="11" applyFont="1" applyFill="1" applyBorder="1" applyAlignment="1" applyProtection="1">
      <alignment horizontal="left"/>
    </xf>
    <xf numFmtId="0" fontId="95" fillId="0" borderId="0" xfId="11" applyFont="1" applyFill="1" applyBorder="1" applyAlignment="1" applyProtection="1">
      <alignment horizontal="right"/>
    </xf>
    <xf numFmtId="0" fontId="90" fillId="0" borderId="18" xfId="11" applyFont="1" applyFill="1" applyBorder="1" applyAlignment="1" applyProtection="1">
      <alignment vertical="center"/>
    </xf>
    <xf numFmtId="0" fontId="90" fillId="0" borderId="19" xfId="11" applyFont="1" applyFill="1" applyBorder="1" applyAlignment="1" applyProtection="1">
      <alignment vertical="center"/>
    </xf>
    <xf numFmtId="0" fontId="89" fillId="0" borderId="19" xfId="11" applyFont="1" applyFill="1" applyBorder="1" applyAlignment="1" applyProtection="1">
      <alignment horizontal="center" vertical="center"/>
    </xf>
    <xf numFmtId="0" fontId="89" fillId="0" borderId="20" xfId="11" applyFont="1" applyFill="1" applyBorder="1" applyAlignment="1" applyProtection="1">
      <alignment horizontal="center" vertical="center"/>
    </xf>
    <xf numFmtId="0" fontId="90" fillId="0" borderId="0" xfId="11" applyFont="1" applyFill="1" applyBorder="1" applyAlignment="1" applyProtection="1">
      <alignment vertical="center"/>
    </xf>
    <xf numFmtId="0" fontId="99" fillId="0" borderId="127" xfId="0" applyFont="1" applyBorder="1"/>
    <xf numFmtId="0" fontId="88" fillId="0" borderId="6" xfId="0" applyFont="1" applyFill="1" applyBorder="1" applyAlignment="1">
      <alignment horizontal="center" vertical="center" wrapText="1"/>
    </xf>
    <xf numFmtId="0" fontId="88" fillId="0" borderId="66" xfId="0" applyFont="1" applyFill="1" applyBorder="1" applyAlignment="1">
      <alignment horizontal="center" vertical="center" wrapText="1"/>
    </xf>
    <xf numFmtId="0" fontId="99" fillId="0" borderId="127" xfId="0" applyFont="1" applyBorder="1" applyAlignment="1">
      <alignment horizontal="center"/>
    </xf>
    <xf numFmtId="0" fontId="88" fillId="0" borderId="108" xfId="0" applyFont="1" applyBorder="1" applyAlignment="1">
      <alignment vertical="center" wrapText="1"/>
    </xf>
    <xf numFmtId="167" fontId="88" fillId="0" borderId="109" xfId="0" applyNumberFormat="1" applyFont="1" applyBorder="1" applyAlignment="1">
      <alignment horizontal="center" vertical="center"/>
    </xf>
    <xf numFmtId="167" fontId="88" fillId="0" borderId="125" xfId="0" applyNumberFormat="1" applyFont="1" applyBorder="1" applyAlignment="1">
      <alignment horizontal="center" vertical="center"/>
    </xf>
    <xf numFmtId="167" fontId="99" fillId="0" borderId="0" xfId="0" applyNumberFormat="1" applyFont="1"/>
    <xf numFmtId="167" fontId="97" fillId="0" borderId="109" xfId="0" applyNumberFormat="1" applyFont="1" applyBorder="1" applyAlignment="1">
      <alignment horizontal="center" vertical="center"/>
    </xf>
    <xf numFmtId="0" fontId="97" fillId="0" borderId="108" xfId="0" applyFont="1" applyBorder="1" applyAlignment="1">
      <alignment vertical="center" wrapText="1"/>
    </xf>
    <xf numFmtId="167" fontId="101" fillId="0" borderId="109" xfId="0" applyNumberFormat="1" applyFont="1" applyBorder="1" applyAlignment="1">
      <alignment horizontal="center" vertical="center"/>
    </xf>
    <xf numFmtId="167" fontId="96" fillId="0" borderId="109" xfId="0" applyNumberFormat="1" applyFont="1" applyBorder="1" applyAlignment="1">
      <alignment horizontal="center" vertical="center"/>
    </xf>
    <xf numFmtId="167" fontId="96" fillId="0" borderId="125" xfId="0" applyNumberFormat="1" applyFont="1" applyBorder="1" applyAlignment="1">
      <alignment horizontal="center" vertical="center"/>
    </xf>
    <xf numFmtId="0" fontId="99" fillId="0" borderId="23" xfId="0" applyFont="1" applyBorder="1"/>
    <xf numFmtId="0" fontId="93" fillId="36" borderId="128" xfId="0" applyFont="1" applyFill="1" applyBorder="1" applyAlignment="1">
      <alignment vertical="center" wrapText="1"/>
    </xf>
    <xf numFmtId="167" fontId="93" fillId="36" borderId="24" xfId="0" applyNumberFormat="1" applyFont="1" applyFill="1" applyBorder="1" applyAlignment="1">
      <alignment horizontal="center" vertical="center"/>
    </xf>
    <xf numFmtId="167" fontId="93" fillId="36" borderId="25" xfId="0" applyNumberFormat="1" applyFont="1" applyFill="1" applyBorder="1" applyAlignment="1">
      <alignment horizontal="center" vertical="center"/>
    </xf>
    <xf numFmtId="0" fontId="88" fillId="0" borderId="0" xfId="0" applyFont="1" applyAlignment="1">
      <alignment vertical="center"/>
    </xf>
    <xf numFmtId="0" fontId="89" fillId="0" borderId="0" xfId="11" applyFont="1" applyFill="1" applyBorder="1" applyAlignment="1" applyProtection="1">
      <alignment horizontal="center" vertical="center" wrapText="1"/>
    </xf>
    <xf numFmtId="0" fontId="88" fillId="0" borderId="18" xfId="0" applyFont="1" applyBorder="1" applyAlignment="1">
      <alignment horizontal="center" vertical="center"/>
    </xf>
    <xf numFmtId="0" fontId="93" fillId="36" borderId="28" xfId="0" applyFont="1" applyFill="1" applyBorder="1" applyAlignment="1">
      <alignment wrapText="1"/>
    </xf>
    <xf numFmtId="164" fontId="93" fillId="36" borderId="20" xfId="7" applyNumberFormat="1" applyFont="1" applyFill="1" applyBorder="1" applyAlignment="1">
      <alignment horizontal="center" vertical="center"/>
    </xf>
    <xf numFmtId="0" fontId="88" fillId="0" borderId="127" xfId="0" applyFont="1" applyBorder="1" applyAlignment="1">
      <alignment horizontal="center" vertical="center"/>
    </xf>
    <xf numFmtId="0" fontId="88" fillId="0" borderId="107" xfId="0" applyFont="1" applyFill="1" applyBorder="1" applyAlignment="1"/>
    <xf numFmtId="164" fontId="88" fillId="0" borderId="125" xfId="7" applyNumberFormat="1" applyFont="1" applyBorder="1" applyAlignment="1"/>
    <xf numFmtId="164" fontId="88" fillId="0" borderId="0" xfId="7" applyNumberFormat="1" applyFont="1" applyAlignment="1"/>
    <xf numFmtId="0" fontId="88" fillId="0" borderId="107" xfId="0" applyFont="1" applyFill="1" applyBorder="1" applyAlignment="1">
      <alignment vertical="center" wrapText="1"/>
    </xf>
    <xf numFmtId="164" fontId="88" fillId="0" borderId="125" xfId="7" applyNumberFormat="1" applyFont="1" applyBorder="1" applyAlignment="1">
      <alignment wrapText="1"/>
    </xf>
    <xf numFmtId="0" fontId="93" fillId="36" borderId="107" xfId="0" applyFont="1" applyFill="1" applyBorder="1" applyAlignment="1">
      <alignment wrapText="1"/>
    </xf>
    <xf numFmtId="164" fontId="93" fillId="36" borderId="125" xfId="7" applyNumberFormat="1" applyFont="1" applyFill="1" applyBorder="1" applyAlignment="1">
      <alignment horizontal="center" vertical="center" wrapText="1"/>
    </xf>
    <xf numFmtId="0" fontId="88" fillId="0" borderId="107" xfId="0" applyFont="1" applyFill="1" applyBorder="1" applyAlignment="1">
      <alignment vertical="center"/>
    </xf>
    <xf numFmtId="164" fontId="96" fillId="0" borderId="125" xfId="7" applyNumberFormat="1" applyFont="1" applyBorder="1" applyAlignment="1">
      <alignment wrapText="1"/>
    </xf>
    <xf numFmtId="0" fontId="88" fillId="0" borderId="107" xfId="0" applyFont="1" applyBorder="1" applyAlignment="1">
      <alignment wrapText="1"/>
    </xf>
    <xf numFmtId="164" fontId="88" fillId="0" borderId="125" xfId="7" applyNumberFormat="1" applyFont="1" applyFill="1" applyBorder="1" applyAlignment="1">
      <alignment wrapText="1"/>
    </xf>
    <xf numFmtId="0" fontId="93" fillId="36" borderId="67" xfId="0" applyFont="1" applyFill="1" applyBorder="1" applyAlignment="1">
      <alignment wrapText="1"/>
    </xf>
    <xf numFmtId="164" fontId="93" fillId="36" borderId="25" xfId="7" applyNumberFormat="1" applyFont="1" applyFill="1" applyBorder="1" applyAlignment="1">
      <alignment horizontal="center" vertical="center" wrapText="1"/>
    </xf>
    <xf numFmtId="0" fontId="88" fillId="0" borderId="0" xfId="0" applyFont="1" applyAlignment="1">
      <alignment horizontal="center" vertical="center"/>
    </xf>
    <xf numFmtId="0" fontId="93" fillId="0" borderId="0" xfId="0" applyFont="1" applyAlignment="1">
      <alignment horizontal="center"/>
    </xf>
    <xf numFmtId="0" fontId="90" fillId="0" borderId="18" xfId="9" applyFont="1" applyFill="1" applyBorder="1" applyAlignment="1" applyProtection="1">
      <alignment horizontal="center" vertical="center"/>
      <protection locked="0"/>
    </xf>
    <xf numFmtId="0" fontId="89" fillId="3" borderId="4" xfId="9" applyFont="1" applyFill="1" applyBorder="1" applyAlignment="1" applyProtection="1">
      <alignment horizontal="center" vertical="center" wrapText="1"/>
      <protection locked="0"/>
    </xf>
    <xf numFmtId="164" fontId="90" fillId="3" borderId="20" xfId="2" applyNumberFormat="1" applyFont="1" applyFill="1" applyBorder="1" applyAlignment="1" applyProtection="1">
      <alignment horizontal="center" vertical="center"/>
      <protection locked="0"/>
    </xf>
    <xf numFmtId="0" fontId="90" fillId="0" borderId="127" xfId="9" applyFont="1" applyFill="1" applyBorder="1" applyAlignment="1" applyProtection="1">
      <alignment horizontal="center" vertical="center"/>
      <protection locked="0"/>
    </xf>
    <xf numFmtId="0" fontId="93" fillId="36" borderId="109" xfId="0" applyFont="1" applyFill="1" applyBorder="1" applyAlignment="1">
      <alignment horizontal="left" vertical="top" wrapText="1"/>
    </xf>
    <xf numFmtId="164" fontId="89" fillId="36" borderId="125" xfId="7" applyNumberFormat="1" applyFont="1" applyFill="1" applyBorder="1" applyAlignment="1" applyProtection="1">
      <alignment vertical="top"/>
    </xf>
    <xf numFmtId="0" fontId="90" fillId="3" borderId="6" xfId="13" applyFont="1" applyFill="1" applyBorder="1" applyAlignment="1" applyProtection="1">
      <alignment vertical="center" wrapText="1"/>
      <protection locked="0"/>
    </xf>
    <xf numFmtId="164" fontId="90" fillId="3" borderId="125" xfId="7" applyNumberFormat="1" applyFont="1" applyFill="1" applyBorder="1" applyAlignment="1" applyProtection="1">
      <alignment vertical="top"/>
      <protection locked="0"/>
    </xf>
    <xf numFmtId="0" fontId="90" fillId="3" borderId="109" xfId="13" applyFont="1" applyFill="1" applyBorder="1" applyAlignment="1" applyProtection="1">
      <alignment vertical="center" wrapText="1"/>
      <protection locked="0"/>
    </xf>
    <xf numFmtId="0" fontId="90" fillId="3" borderId="104" xfId="13" applyFont="1" applyFill="1" applyBorder="1" applyAlignment="1" applyProtection="1">
      <alignment vertical="center" wrapText="1"/>
      <protection locked="0"/>
    </xf>
    <xf numFmtId="164" fontId="89" fillId="36" borderId="125" xfId="7" applyNumberFormat="1" applyFont="1" applyFill="1" applyBorder="1" applyAlignment="1" applyProtection="1">
      <alignment vertical="top" wrapText="1"/>
    </xf>
    <xf numFmtId="0" fontId="90" fillId="3" borderId="6" xfId="13" applyFont="1" applyFill="1" applyBorder="1" applyAlignment="1" applyProtection="1">
      <alignment horizontal="left" vertical="center" wrapText="1"/>
      <protection locked="0"/>
    </xf>
    <xf numFmtId="164" fontId="90" fillId="3" borderId="125" xfId="7" applyNumberFormat="1" applyFont="1" applyFill="1" applyBorder="1" applyAlignment="1" applyProtection="1">
      <alignment vertical="top" wrapText="1"/>
      <protection locked="0"/>
    </xf>
    <xf numFmtId="0" fontId="90" fillId="3" borderId="109" xfId="13" applyFont="1" applyFill="1" applyBorder="1" applyAlignment="1" applyProtection="1">
      <alignment horizontal="left" vertical="center" wrapText="1"/>
      <protection locked="0"/>
    </xf>
    <xf numFmtId="0" fontId="90" fillId="3" borderId="109" xfId="9" applyFont="1" applyFill="1" applyBorder="1" applyAlignment="1" applyProtection="1">
      <alignment horizontal="left" vertical="center" wrapText="1"/>
      <protection locked="0"/>
    </xf>
    <xf numFmtId="0" fontId="90" fillId="0" borderId="109" xfId="13" applyFont="1" applyBorder="1" applyAlignment="1" applyProtection="1">
      <alignment horizontal="left" vertical="center" wrapText="1"/>
      <protection locked="0"/>
    </xf>
    <xf numFmtId="0" fontId="90" fillId="0" borderId="0" xfId="13" applyFont="1" applyBorder="1" applyAlignment="1" applyProtection="1">
      <alignment wrapText="1"/>
      <protection locked="0"/>
    </xf>
    <xf numFmtId="0" fontId="90" fillId="0" borderId="109" xfId="13" applyFont="1" applyFill="1" applyBorder="1" applyAlignment="1" applyProtection="1">
      <alignment horizontal="left" vertical="center" wrapText="1"/>
      <protection locked="0"/>
    </xf>
    <xf numFmtId="1" fontId="89" fillId="36" borderId="109" xfId="2" applyNumberFormat="1" applyFont="1" applyFill="1" applyBorder="1" applyAlignment="1" applyProtection="1">
      <alignment horizontal="left" vertical="top" wrapText="1"/>
    </xf>
    <xf numFmtId="0" fontId="90" fillId="0" borderId="127" xfId="9" applyFont="1" applyFill="1" applyBorder="1" applyAlignment="1" applyProtection="1">
      <alignment horizontal="center" vertical="center" wrapText="1"/>
      <protection locked="0"/>
    </xf>
    <xf numFmtId="0" fontId="89" fillId="3" borderId="109" xfId="13" applyFont="1" applyFill="1" applyBorder="1" applyAlignment="1" applyProtection="1">
      <alignment vertical="center" wrapText="1"/>
      <protection locked="0"/>
    </xf>
    <xf numFmtId="164" fontId="90" fillId="36" borderId="125" xfId="7" applyNumberFormat="1" applyFont="1" applyFill="1" applyBorder="1" applyAlignment="1" applyProtection="1">
      <alignment vertical="top" wrapText="1"/>
      <protection locked="0"/>
    </xf>
    <xf numFmtId="0" fontId="90" fillId="3" borderId="109" xfId="13" applyFont="1" applyFill="1" applyBorder="1" applyAlignment="1" applyProtection="1">
      <alignment horizontal="left" vertical="center" wrapText="1" indent="3"/>
      <protection locked="0"/>
    </xf>
    <xf numFmtId="164" fontId="89" fillId="3" borderId="125" xfId="7" applyNumberFormat="1" applyFont="1" applyFill="1" applyBorder="1" applyAlignment="1" applyProtection="1">
      <alignment vertical="top" wrapText="1"/>
      <protection locked="0"/>
    </xf>
    <xf numFmtId="0" fontId="89" fillId="36" borderId="109" xfId="13" applyFont="1" applyFill="1" applyBorder="1" applyAlignment="1" applyProtection="1">
      <alignment vertical="center" wrapText="1"/>
      <protection locked="0"/>
    </xf>
    <xf numFmtId="0" fontId="90" fillId="0" borderId="23" xfId="9" applyFont="1" applyFill="1" applyBorder="1" applyAlignment="1" applyProtection="1">
      <alignment horizontal="center" vertical="center" wrapText="1"/>
      <protection locked="0"/>
    </xf>
    <xf numFmtId="0" fontId="89" fillId="36" borderId="24" xfId="13" applyFont="1" applyFill="1" applyBorder="1" applyAlignment="1" applyProtection="1">
      <alignment vertical="center" wrapText="1"/>
      <protection locked="0"/>
    </xf>
    <xf numFmtId="164" fontId="89" fillId="36" borderId="25" xfId="7" applyNumberFormat="1" applyFont="1" applyFill="1" applyBorder="1" applyAlignment="1" applyProtection="1">
      <alignment vertical="top" wrapText="1"/>
    </xf>
    <xf numFmtId="0" fontId="89" fillId="0" borderId="0" xfId="11" applyFont="1" applyFill="1" applyBorder="1" applyAlignment="1" applyProtection="1"/>
    <xf numFmtId="0" fontId="89" fillId="0" borderId="0" xfId="11" applyFont="1" applyFill="1" applyBorder="1" applyAlignment="1" applyProtection="1">
      <alignment horizontal="center"/>
    </xf>
    <xf numFmtId="0" fontId="95" fillId="0" borderId="0" xfId="0" applyFont="1" applyFill="1" applyBorder="1" applyAlignment="1" applyProtection="1">
      <alignment horizontal="right"/>
      <protection locked="0"/>
    </xf>
    <xf numFmtId="0" fontId="88" fillId="0" borderId="3" xfId="0" applyFont="1" applyFill="1" applyBorder="1" applyAlignment="1">
      <alignment horizontal="center" vertical="center" wrapText="1"/>
    </xf>
    <xf numFmtId="0" fontId="88" fillId="0" borderId="4" xfId="0" applyFont="1" applyFill="1" applyBorder="1" applyAlignment="1">
      <alignment horizontal="center" vertical="center" wrapText="1"/>
    </xf>
    <xf numFmtId="0" fontId="88" fillId="0" borderId="63" xfId="0" applyFont="1" applyFill="1" applyBorder="1" applyAlignment="1">
      <alignment horizontal="center" vertical="center" wrapText="1"/>
    </xf>
    <xf numFmtId="0" fontId="88" fillId="0" borderId="5" xfId="0" applyFont="1" applyFill="1" applyBorder="1" applyAlignment="1">
      <alignment horizontal="center" vertical="center" wrapText="1"/>
    </xf>
    <xf numFmtId="0" fontId="88" fillId="0" borderId="127" xfId="0" applyFont="1" applyBorder="1" applyAlignment="1">
      <alignment horizontal="center"/>
    </xf>
    <xf numFmtId="0" fontId="88" fillId="0" borderId="129" xfId="0" applyFont="1" applyBorder="1" applyAlignment="1">
      <alignment wrapText="1"/>
    </xf>
    <xf numFmtId="164" fontId="88" fillId="0" borderId="130" xfId="7" applyNumberFormat="1" applyFont="1" applyBorder="1" applyAlignment="1">
      <alignment vertical="center"/>
    </xf>
    <xf numFmtId="167" fontId="88" fillId="0" borderId="131" xfId="0" applyNumberFormat="1" applyFont="1" applyBorder="1" applyAlignment="1">
      <alignment horizontal="center"/>
    </xf>
    <xf numFmtId="167" fontId="88" fillId="0" borderId="0" xfId="0" applyNumberFormat="1" applyFont="1" applyBorder="1" applyAlignment="1">
      <alignment horizontal="center"/>
    </xf>
    <xf numFmtId="0" fontId="88" fillId="0" borderId="11" xfId="0" applyFont="1" applyBorder="1" applyAlignment="1">
      <alignment wrapText="1"/>
    </xf>
    <xf numFmtId="164" fontId="88" fillId="0" borderId="13" xfId="7" applyNumberFormat="1" applyFont="1" applyBorder="1" applyAlignment="1">
      <alignment vertical="center"/>
    </xf>
    <xf numFmtId="167" fontId="88" fillId="0" borderId="62" xfId="0" applyNumberFormat="1" applyFont="1" applyBorder="1" applyAlignment="1">
      <alignment horizontal="center"/>
    </xf>
    <xf numFmtId="0" fontId="97" fillId="0" borderId="127" xfId="0" applyFont="1" applyBorder="1" applyAlignment="1">
      <alignment horizontal="center"/>
    </xf>
    <xf numFmtId="0" fontId="97" fillId="0" borderId="11" xfId="0" applyFont="1" applyBorder="1" applyAlignment="1">
      <alignment wrapText="1"/>
    </xf>
    <xf numFmtId="164" fontId="97" fillId="0" borderId="13" xfId="7" applyNumberFormat="1" applyFont="1" applyBorder="1" applyAlignment="1">
      <alignment vertical="center"/>
    </xf>
    <xf numFmtId="167" fontId="97" fillId="0" borderId="62" xfId="0" applyNumberFormat="1" applyFont="1" applyBorder="1" applyAlignment="1">
      <alignment horizontal="center"/>
    </xf>
    <xf numFmtId="167" fontId="97" fillId="0" borderId="0" xfId="0" applyNumberFormat="1" applyFont="1" applyBorder="1" applyAlignment="1">
      <alignment horizontal="center"/>
    </xf>
    <xf numFmtId="164" fontId="101" fillId="0" borderId="13" xfId="7" applyNumberFormat="1" applyFont="1" applyBorder="1" applyAlignment="1">
      <alignment vertical="center"/>
    </xf>
    <xf numFmtId="0" fontId="97" fillId="0" borderId="11" xfId="0" applyFont="1" applyBorder="1" applyAlignment="1">
      <alignment horizontal="right" wrapText="1"/>
    </xf>
    <xf numFmtId="167" fontId="95" fillId="77" borderId="62" xfId="0" applyNumberFormat="1" applyFont="1" applyFill="1" applyBorder="1" applyAlignment="1">
      <alignment horizontal="center"/>
    </xf>
    <xf numFmtId="164" fontId="88" fillId="36" borderId="13" xfId="7" applyNumberFormat="1" applyFont="1" applyFill="1" applyBorder="1" applyAlignment="1">
      <alignment vertical="center"/>
    </xf>
    <xf numFmtId="0" fontId="88" fillId="0" borderId="12" xfId="0" applyFont="1" applyBorder="1" applyAlignment="1">
      <alignment wrapText="1"/>
    </xf>
    <xf numFmtId="164" fontId="88" fillId="0" borderId="14" xfId="7" applyNumberFormat="1" applyFont="1" applyBorder="1" applyAlignment="1">
      <alignment vertical="center"/>
    </xf>
    <xf numFmtId="167" fontId="88" fillId="0" borderId="64" xfId="0" applyNumberFormat="1" applyFont="1" applyBorder="1" applyAlignment="1">
      <alignment horizontal="center"/>
    </xf>
    <xf numFmtId="0" fontId="93" fillId="0" borderId="127" xfId="0" applyFont="1" applyBorder="1" applyAlignment="1">
      <alignment horizontal="center"/>
    </xf>
    <xf numFmtId="0" fontId="93" fillId="36" borderId="15" xfId="0" applyFont="1" applyFill="1" applyBorder="1" applyAlignment="1">
      <alignment wrapText="1"/>
    </xf>
    <xf numFmtId="164" fontId="93" fillId="36" borderId="16" xfId="7" applyNumberFormat="1" applyFont="1" applyFill="1" applyBorder="1" applyAlignment="1">
      <alignment vertical="center"/>
    </xf>
    <xf numFmtId="167" fontId="93" fillId="36" borderId="57" xfId="0" applyNumberFormat="1" applyFont="1" applyFill="1" applyBorder="1" applyAlignment="1">
      <alignment horizontal="center"/>
    </xf>
    <xf numFmtId="167" fontId="93" fillId="0" borderId="0" xfId="0" applyNumberFormat="1" applyFont="1" applyFill="1" applyBorder="1" applyAlignment="1">
      <alignment horizontal="center"/>
    </xf>
    <xf numFmtId="164" fontId="88" fillId="0" borderId="17" xfId="7" applyNumberFormat="1" applyFont="1" applyBorder="1" applyAlignment="1">
      <alignment vertical="center"/>
    </xf>
    <xf numFmtId="167" fontId="88" fillId="0" borderId="61" xfId="0" applyNumberFormat="1" applyFont="1" applyBorder="1" applyAlignment="1">
      <alignment horizontal="center"/>
    </xf>
    <xf numFmtId="0" fontId="97" fillId="0" borderId="12" xfId="0" applyFont="1" applyBorder="1" applyAlignment="1">
      <alignment horizontal="right" wrapText="1"/>
    </xf>
    <xf numFmtId="164" fontId="97" fillId="0" borderId="14" xfId="7" applyNumberFormat="1" applyFont="1" applyBorder="1" applyAlignment="1">
      <alignment vertical="center"/>
    </xf>
    <xf numFmtId="0" fontId="88" fillId="0" borderId="109" xfId="0" applyFont="1" applyBorder="1" applyAlignment="1">
      <alignment wrapText="1"/>
    </xf>
    <xf numFmtId="167" fontId="88" fillId="0" borderId="125" xfId="0" applyNumberFormat="1" applyFont="1" applyBorder="1" applyAlignment="1">
      <alignment horizontal="center"/>
    </xf>
    <xf numFmtId="0" fontId="97" fillId="0" borderId="109" xfId="0" applyFont="1" applyBorder="1" applyAlignment="1">
      <alignment horizontal="right" wrapText="1"/>
    </xf>
    <xf numFmtId="167" fontId="95" fillId="77" borderId="125" xfId="0" applyNumberFormat="1" applyFont="1" applyFill="1" applyBorder="1" applyAlignment="1">
      <alignment horizontal="center"/>
    </xf>
    <xf numFmtId="164" fontId="97" fillId="0" borderId="132" xfId="7" applyNumberFormat="1" applyFont="1" applyBorder="1" applyAlignment="1">
      <alignment vertical="center"/>
    </xf>
    <xf numFmtId="0" fontId="93" fillId="0" borderId="23" xfId="0" applyFont="1" applyBorder="1" applyAlignment="1">
      <alignment horizontal="center"/>
    </xf>
    <xf numFmtId="0" fontId="93" fillId="36" borderId="58" xfId="0" applyFont="1" applyFill="1" applyBorder="1" applyAlignment="1">
      <alignment wrapText="1"/>
    </xf>
    <xf numFmtId="164" fontId="93" fillId="36" borderId="59" xfId="7" applyNumberFormat="1" applyFont="1" applyFill="1" applyBorder="1" applyAlignment="1">
      <alignment vertical="center"/>
    </xf>
    <xf numFmtId="167" fontId="93" fillId="36" borderId="60" xfId="0" applyNumberFormat="1" applyFont="1" applyFill="1" applyBorder="1" applyAlignment="1">
      <alignment horizontal="center"/>
    </xf>
    <xf numFmtId="0" fontId="93" fillId="0" borderId="0" xfId="0" applyFont="1" applyFill="1" applyBorder="1" applyAlignment="1">
      <alignment horizontal="center" wrapText="1"/>
    </xf>
    <xf numFmtId="0" fontId="88" fillId="0" borderId="55" xfId="0" applyFont="1" applyBorder="1"/>
    <xf numFmtId="0" fontId="88" fillId="0" borderId="56" xfId="0" applyFont="1" applyBorder="1"/>
    <xf numFmtId="0" fontId="88" fillId="0" borderId="19" xfId="0" applyFont="1" applyBorder="1" applyAlignment="1">
      <alignment horizontal="center" vertical="center"/>
    </xf>
    <xf numFmtId="0" fontId="88" fillId="0" borderId="27" xfId="0" applyFont="1" applyBorder="1" applyAlignment="1">
      <alignment horizontal="center" vertical="center"/>
    </xf>
    <xf numFmtId="0" fontId="88" fillId="0" borderId="20" xfId="0" applyFont="1" applyBorder="1" applyAlignment="1">
      <alignment horizontal="center" vertical="center"/>
    </xf>
    <xf numFmtId="0" fontId="88" fillId="0" borderId="65" xfId="0" applyFont="1" applyBorder="1"/>
    <xf numFmtId="9" fontId="102" fillId="0" borderId="109" xfId="0" applyNumberFormat="1" applyFont="1" applyFill="1" applyBorder="1" applyAlignment="1">
      <alignment horizontal="center" vertical="center"/>
    </xf>
    <xf numFmtId="0" fontId="88" fillId="0" borderId="127" xfId="0" applyFont="1" applyBorder="1" applyAlignment="1">
      <alignment vertical="center"/>
    </xf>
    <xf numFmtId="0" fontId="90" fillId="3" borderId="109" xfId="13" applyFont="1" applyFill="1" applyBorder="1" applyAlignment="1" applyProtection="1">
      <alignment horizontal="left" vertical="center"/>
      <protection locked="0"/>
    </xf>
    <xf numFmtId="164" fontId="88" fillId="0" borderId="109" xfId="7" applyNumberFormat="1" applyFont="1" applyBorder="1" applyAlignment="1"/>
    <xf numFmtId="164" fontId="88" fillId="0" borderId="110" xfId="7" applyNumberFormat="1" applyFont="1" applyBorder="1" applyAlignment="1"/>
    <xf numFmtId="0" fontId="100" fillId="0" borderId="0" xfId="0" applyFont="1" applyAlignment="1"/>
    <xf numFmtId="0" fontId="90" fillId="3" borderId="23" xfId="9" applyFont="1" applyFill="1" applyBorder="1" applyAlignment="1" applyProtection="1">
      <alignment horizontal="left" vertical="center"/>
      <protection locked="0"/>
    </xf>
    <xf numFmtId="0" fontId="89" fillId="3" borderId="24" xfId="16" applyFont="1" applyFill="1" applyBorder="1" applyAlignment="1" applyProtection="1">
      <protection locked="0"/>
    </xf>
    <xf numFmtId="164" fontId="93" fillId="36" borderId="24" xfId="7" applyNumberFormat="1" applyFont="1" applyFill="1" applyBorder="1"/>
    <xf numFmtId="164" fontId="93" fillId="36" borderId="25" xfId="7" applyNumberFormat="1" applyFont="1" applyFill="1" applyBorder="1"/>
    <xf numFmtId="164" fontId="88" fillId="0" borderId="0" xfId="7" applyNumberFormat="1" applyFont="1"/>
    <xf numFmtId="0" fontId="93" fillId="0" borderId="0" xfId="0" applyFont="1" applyFill="1" applyAlignment="1">
      <alignment horizontal="center" wrapText="1"/>
    </xf>
    <xf numFmtId="0" fontId="88" fillId="0" borderId="18" xfId="0" applyFont="1" applyBorder="1"/>
    <xf numFmtId="0" fontId="88" fillId="0" borderId="20" xfId="0" applyFont="1" applyBorder="1"/>
    <xf numFmtId="0" fontId="88" fillId="0" borderId="125" xfId="0" applyFont="1" applyBorder="1" applyAlignment="1">
      <alignment horizontal="center" vertical="center"/>
    </xf>
    <xf numFmtId="164" fontId="90" fillId="3" borderId="127" xfId="1" applyNumberFormat="1" applyFont="1" applyFill="1" applyBorder="1" applyAlignment="1" applyProtection="1">
      <alignment horizontal="center" vertical="center" wrapText="1"/>
      <protection locked="0"/>
    </xf>
    <xf numFmtId="164" fontId="90" fillId="3" borderId="109" xfId="1" applyNumberFormat="1" applyFont="1" applyFill="1" applyBorder="1" applyAlignment="1" applyProtection="1">
      <alignment horizontal="center" vertical="center" wrapText="1"/>
      <protection locked="0"/>
    </xf>
    <xf numFmtId="0" fontId="90" fillId="0" borderId="109" xfId="13" applyFont="1" applyBorder="1" applyAlignment="1" applyProtection="1">
      <alignment horizontal="center" vertical="center" wrapText="1"/>
      <protection locked="0"/>
    </xf>
    <xf numFmtId="0" fontId="90" fillId="0" borderId="109" xfId="13" applyFont="1" applyFill="1" applyBorder="1" applyAlignment="1" applyProtection="1">
      <alignment horizontal="center" vertical="center" wrapText="1"/>
      <protection locked="0"/>
    </xf>
    <xf numFmtId="164" fontId="90" fillId="3" borderId="125" xfId="1" applyNumberFormat="1" applyFont="1" applyFill="1" applyBorder="1" applyAlignment="1" applyProtection="1">
      <alignment horizontal="center" vertical="center" wrapText="1"/>
      <protection locked="0"/>
    </xf>
    <xf numFmtId="0" fontId="90" fillId="3" borderId="127" xfId="5" applyFont="1" applyFill="1" applyBorder="1" applyAlignment="1" applyProtection="1">
      <alignment horizontal="right" vertical="center"/>
      <protection locked="0"/>
    </xf>
    <xf numFmtId="0" fontId="90" fillId="3" borderId="125" xfId="13" applyFont="1" applyFill="1" applyBorder="1" applyAlignment="1" applyProtection="1">
      <alignment horizontal="left" vertical="center"/>
      <protection locked="0"/>
    </xf>
    <xf numFmtId="164" fontId="88" fillId="0" borderId="127" xfId="7" applyNumberFormat="1" applyFont="1" applyBorder="1" applyAlignment="1"/>
    <xf numFmtId="164" fontId="88" fillId="0" borderId="22" xfId="7" applyNumberFormat="1" applyFont="1" applyBorder="1" applyAlignment="1">
      <alignment wrapText="1"/>
    </xf>
    <xf numFmtId="164" fontId="88" fillId="0" borderId="22" xfId="7" applyNumberFormat="1" applyFont="1" applyBorder="1" applyAlignment="1"/>
    <xf numFmtId="164" fontId="88" fillId="36" borderId="52" xfId="7" applyNumberFormat="1" applyFont="1" applyFill="1" applyBorder="1" applyAlignment="1"/>
    <xf numFmtId="0" fontId="89" fillId="3" borderId="25" xfId="16" applyFont="1" applyFill="1" applyBorder="1" applyAlignment="1" applyProtection="1">
      <protection locked="0"/>
    </xf>
    <xf numFmtId="164" fontId="93" fillId="36" borderId="23" xfId="7" applyNumberFormat="1" applyFont="1" applyFill="1" applyBorder="1"/>
    <xf numFmtId="164" fontId="93" fillId="36" borderId="53" xfId="7" applyNumberFormat="1" applyFont="1" applyFill="1" applyBorder="1"/>
    <xf numFmtId="0" fontId="88" fillId="0" borderId="0" xfId="0" applyFont="1" applyBorder="1" applyAlignment="1">
      <alignment horizontal="center" vertical="center" wrapText="1"/>
    </xf>
    <xf numFmtId="164" fontId="88" fillId="0" borderId="0" xfId="0" applyNumberFormat="1" applyFont="1" applyBorder="1" applyAlignment="1">
      <alignment horizontal="center" vertical="center" wrapText="1"/>
    </xf>
    <xf numFmtId="0" fontId="88" fillId="0" borderId="0" xfId="0" applyFont="1" applyBorder="1" applyAlignment="1">
      <alignment vertical="center"/>
    </xf>
    <xf numFmtId="0" fontId="88" fillId="0" borderId="0" xfId="0" applyFont="1" applyBorder="1" applyAlignment="1">
      <alignment vertical="center" wrapText="1"/>
    </xf>
    <xf numFmtId="0" fontId="93" fillId="0" borderId="0" xfId="0" applyFont="1" applyFill="1" applyAlignment="1">
      <alignment horizontal="center"/>
    </xf>
    <xf numFmtId="0" fontId="88" fillId="0" borderId="19" xfId="0" applyFont="1" applyBorder="1"/>
    <xf numFmtId="0" fontId="88" fillId="0" borderId="19" xfId="0" applyFont="1" applyBorder="1" applyAlignment="1">
      <alignment wrapText="1"/>
    </xf>
    <xf numFmtId="0" fontId="88" fillId="0" borderId="27" xfId="0" applyFont="1" applyBorder="1" applyAlignment="1">
      <alignment wrapText="1"/>
    </xf>
    <xf numFmtId="0" fontId="88" fillId="0" borderId="20" xfId="0" applyFont="1" applyBorder="1" applyAlignment="1">
      <alignment wrapText="1"/>
    </xf>
    <xf numFmtId="0" fontId="100" fillId="0" borderId="0" xfId="0" applyFont="1" applyAlignment="1">
      <alignment wrapText="1"/>
    </xf>
    <xf numFmtId="0" fontId="88" fillId="0" borderId="6" xfId="0" applyFont="1" applyBorder="1"/>
    <xf numFmtId="0" fontId="88" fillId="0" borderId="109" xfId="0" applyFont="1" applyFill="1" applyBorder="1" applyAlignment="1">
      <alignment horizontal="center" vertical="center" wrapText="1"/>
    </xf>
    <xf numFmtId="0" fontId="88" fillId="0" borderId="127" xfId="0" applyFont="1" applyBorder="1"/>
    <xf numFmtId="164" fontId="88" fillId="0" borderId="109" xfId="7" applyNumberFormat="1" applyFont="1" applyBorder="1"/>
    <xf numFmtId="164" fontId="88" fillId="0" borderId="109" xfId="7" applyNumberFormat="1" applyFont="1" applyFill="1" applyBorder="1"/>
    <xf numFmtId="164" fontId="88" fillId="0" borderId="110" xfId="7" applyNumberFormat="1" applyFont="1" applyBorder="1"/>
    <xf numFmtId="165" fontId="88" fillId="0" borderId="125" xfId="20961" applyNumberFormat="1" applyFont="1" applyBorder="1" applyAlignment="1">
      <alignment horizontal="right"/>
    </xf>
    <xf numFmtId="164" fontId="88" fillId="0" borderId="110" xfId="7" applyNumberFormat="1" applyFont="1" applyFill="1" applyBorder="1"/>
    <xf numFmtId="0" fontId="88" fillId="0" borderId="23" xfId="0" applyFont="1" applyBorder="1"/>
    <xf numFmtId="0" fontId="93" fillId="0" borderId="24" xfId="0" applyFont="1" applyBorder="1"/>
    <xf numFmtId="165" fontId="93" fillId="36" borderId="25" xfId="20961" applyNumberFormat="1" applyFont="1" applyFill="1" applyBorder="1" applyAlignment="1">
      <alignment horizontal="right"/>
    </xf>
    <xf numFmtId="0" fontId="97" fillId="3" borderId="120" xfId="0" applyFont="1" applyFill="1" applyBorder="1" applyAlignment="1">
      <alignment horizontal="left"/>
    </xf>
    <xf numFmtId="0" fontId="97" fillId="3" borderId="121" xfId="0" applyFont="1" applyFill="1" applyBorder="1" applyAlignment="1">
      <alignment horizontal="left"/>
    </xf>
    <xf numFmtId="0" fontId="88" fillId="0" borderId="125" xfId="0" applyFont="1" applyFill="1" applyBorder="1" applyAlignment="1">
      <alignment horizontal="center" vertical="center" wrapText="1"/>
    </xf>
    <xf numFmtId="0" fontId="93" fillId="3" borderId="126" xfId="0" applyFont="1" applyFill="1" applyBorder="1" applyAlignment="1">
      <alignment vertical="center"/>
    </xf>
    <xf numFmtId="0" fontId="88" fillId="3" borderId="107" xfId="0" applyFont="1" applyFill="1" applyBorder="1" applyAlignment="1">
      <alignment vertical="center"/>
    </xf>
    <xf numFmtId="0" fontId="88" fillId="3" borderId="22" xfId="0" applyFont="1" applyFill="1" applyBorder="1" applyAlignment="1">
      <alignment vertical="center"/>
    </xf>
    <xf numFmtId="0" fontId="88" fillId="0" borderId="68" xfId="0" applyFont="1" applyFill="1" applyBorder="1" applyAlignment="1">
      <alignment horizontal="center" vertical="center"/>
    </xf>
    <xf numFmtId="0" fontId="88" fillId="0" borderId="6" xfId="0" applyFont="1" applyFill="1" applyBorder="1" applyAlignment="1">
      <alignment vertical="center"/>
    </xf>
    <xf numFmtId="164" fontId="88" fillId="0" borderId="54" xfId="7" applyNumberFormat="1" applyFont="1" applyFill="1" applyBorder="1" applyAlignment="1">
      <alignment vertical="center"/>
    </xf>
    <xf numFmtId="164" fontId="88" fillId="0" borderId="66" xfId="7" applyNumberFormat="1" applyFont="1" applyFill="1" applyBorder="1" applyAlignment="1">
      <alignment vertical="center"/>
    </xf>
    <xf numFmtId="164" fontId="88" fillId="3" borderId="107" xfId="7" applyNumberFormat="1" applyFont="1" applyFill="1" applyBorder="1" applyAlignment="1">
      <alignment vertical="center"/>
    </xf>
    <xf numFmtId="164" fontId="88" fillId="3" borderId="22" xfId="7" applyNumberFormat="1" applyFont="1" applyFill="1" applyBorder="1" applyAlignment="1">
      <alignment vertical="center"/>
    </xf>
    <xf numFmtId="0" fontId="88" fillId="0" borderId="109" xfId="0" applyFont="1" applyFill="1" applyBorder="1" applyAlignment="1">
      <alignment vertical="center"/>
    </xf>
    <xf numFmtId="164" fontId="88" fillId="0" borderId="109" xfId="7" applyNumberFormat="1" applyFont="1" applyFill="1" applyBorder="1" applyAlignment="1">
      <alignment vertical="center"/>
    </xf>
    <xf numFmtId="164" fontId="88" fillId="0" borderId="110" xfId="7" applyNumberFormat="1" applyFont="1" applyFill="1" applyBorder="1" applyAlignment="1">
      <alignment vertical="center"/>
    </xf>
    <xf numFmtId="164" fontId="88" fillId="0" borderId="125" xfId="7" applyNumberFormat="1" applyFont="1" applyFill="1" applyBorder="1" applyAlignment="1">
      <alignment vertical="center"/>
    </xf>
    <xf numFmtId="0" fontId="93" fillId="0" borderId="109" xfId="0" applyFont="1" applyFill="1" applyBorder="1" applyAlignment="1">
      <alignment vertical="center"/>
    </xf>
    <xf numFmtId="0" fontId="93" fillId="0" borderId="24" xfId="0" applyFont="1" applyFill="1" applyBorder="1" applyAlignment="1">
      <alignment vertical="center"/>
    </xf>
    <xf numFmtId="164" fontId="88" fillId="0" borderId="24" xfId="7" applyNumberFormat="1" applyFont="1" applyFill="1" applyBorder="1" applyAlignment="1">
      <alignment vertical="center"/>
    </xf>
    <xf numFmtId="164" fontId="88" fillId="0" borderId="26" xfId="7" applyNumberFormat="1" applyFont="1" applyFill="1" applyBorder="1" applyAlignment="1">
      <alignment vertical="center"/>
    </xf>
    <xf numFmtId="164" fontId="88" fillId="0" borderId="25" xfId="7" applyNumberFormat="1" applyFont="1" applyFill="1" applyBorder="1" applyAlignment="1">
      <alignment vertical="center"/>
    </xf>
    <xf numFmtId="0" fontId="88" fillId="3" borderId="65" xfId="0" applyFont="1" applyFill="1" applyBorder="1" applyAlignment="1">
      <alignment horizontal="center" vertical="center"/>
    </xf>
    <xf numFmtId="0" fontId="88" fillId="3" borderId="0" xfId="0" applyFont="1" applyFill="1" applyBorder="1" applyAlignment="1">
      <alignment vertical="center"/>
    </xf>
    <xf numFmtId="0" fontId="88" fillId="0" borderId="18" xfId="0" applyFont="1" applyFill="1" applyBorder="1" applyAlignment="1">
      <alignment horizontal="center" vertical="center"/>
    </xf>
    <xf numFmtId="0" fontId="88" fillId="0" borderId="19" xfId="0" applyFont="1" applyFill="1" applyBorder="1" applyAlignment="1">
      <alignment vertical="center"/>
    </xf>
    <xf numFmtId="169" fontId="90" fillId="37" borderId="56" xfId="20" applyFont="1" applyBorder="1"/>
    <xf numFmtId="164" fontId="88" fillId="0" borderId="27" xfId="7" applyNumberFormat="1" applyFont="1" applyFill="1" applyBorder="1" applyAlignment="1">
      <alignment vertical="center"/>
    </xf>
    <xf numFmtId="164" fontId="88" fillId="0" borderId="20" xfId="7" applyNumberFormat="1" applyFont="1" applyFill="1" applyBorder="1" applyAlignment="1">
      <alignment vertical="center"/>
    </xf>
    <xf numFmtId="0" fontId="88" fillId="0" borderId="116" xfId="0" applyFont="1" applyFill="1" applyBorder="1" applyAlignment="1">
      <alignment horizontal="center" vertical="center"/>
    </xf>
    <xf numFmtId="0" fontId="88" fillId="0" borderId="104" xfId="0" applyFont="1" applyFill="1" applyBorder="1" applyAlignment="1">
      <alignment vertical="center"/>
    </xf>
    <xf numFmtId="169" fontId="90" fillId="37" borderId="26" xfId="20" applyFont="1" applyBorder="1"/>
    <xf numFmtId="169" fontId="90" fillId="37" borderId="67" xfId="20" applyFont="1" applyBorder="1"/>
    <xf numFmtId="169" fontId="90" fillId="37" borderId="128" xfId="20" applyFont="1" applyBorder="1"/>
    <xf numFmtId="164" fontId="88" fillId="0" borderId="105" xfId="7" applyNumberFormat="1" applyFont="1" applyFill="1" applyBorder="1" applyAlignment="1">
      <alignment vertical="center"/>
    </xf>
    <xf numFmtId="164" fontId="88" fillId="0" borderId="117" xfId="7" applyNumberFormat="1" applyFont="1" applyFill="1" applyBorder="1" applyAlignment="1">
      <alignment vertical="center"/>
    </xf>
    <xf numFmtId="0" fontId="88" fillId="0" borderId="118" xfId="0" applyFont="1" applyFill="1" applyBorder="1" applyAlignment="1">
      <alignment horizontal="center" vertical="center"/>
    </xf>
    <xf numFmtId="0" fontId="88" fillId="0" borderId="106" xfId="0" applyFont="1" applyFill="1" applyBorder="1" applyAlignment="1">
      <alignment vertical="center"/>
    </xf>
    <xf numFmtId="169" fontId="90" fillId="37" borderId="31" xfId="20" applyFont="1" applyBorder="1"/>
    <xf numFmtId="9" fontId="88" fillId="0" borderId="103" xfId="7" applyNumberFormat="1" applyFont="1" applyFill="1" applyBorder="1" applyAlignment="1">
      <alignment vertical="center"/>
    </xf>
    <xf numFmtId="9" fontId="88" fillId="0" borderId="119" xfId="7" applyNumberFormat="1" applyFont="1" applyFill="1" applyBorder="1" applyAlignment="1">
      <alignment vertical="center"/>
    </xf>
    <xf numFmtId="0" fontId="88" fillId="0" borderId="55" xfId="0" applyFont="1" applyBorder="1" applyAlignment="1">
      <alignment horizontal="center"/>
    </xf>
    <xf numFmtId="0" fontId="88" fillId="0" borderId="56" xfId="0" applyFont="1" applyBorder="1" applyAlignment="1">
      <alignment horizontal="center"/>
    </xf>
    <xf numFmtId="0" fontId="88" fillId="0" borderId="19" xfId="0" applyFont="1" applyBorder="1" applyAlignment="1">
      <alignment horizontal="center"/>
    </xf>
    <xf numFmtId="0" fontId="88" fillId="0" borderId="20" xfId="0" applyFont="1" applyBorder="1" applyAlignment="1">
      <alignment horizontal="center"/>
    </xf>
    <xf numFmtId="0" fontId="88" fillId="0" borderId="0" xfId="0" applyFont="1" applyAlignment="1">
      <alignment horizontal="center"/>
    </xf>
    <xf numFmtId="0" fontId="90" fillId="3" borderId="127" xfId="5" applyFont="1" applyFill="1" applyBorder="1" applyAlignment="1" applyProtection="1">
      <alignment horizontal="left" vertical="center"/>
      <protection locked="0"/>
    </xf>
    <xf numFmtId="0" fontId="90" fillId="3" borderId="109" xfId="5" applyFont="1" applyFill="1" applyBorder="1" applyProtection="1">
      <protection locked="0"/>
    </xf>
    <xf numFmtId="0" fontId="90" fillId="3" borderId="109" xfId="13" applyFont="1" applyFill="1" applyBorder="1" applyAlignment="1" applyProtection="1">
      <alignment horizontal="center" vertical="center" wrapText="1"/>
      <protection locked="0"/>
    </xf>
    <xf numFmtId="3" fontId="90" fillId="3" borderId="109" xfId="1" applyNumberFormat="1" applyFont="1" applyFill="1" applyBorder="1" applyAlignment="1" applyProtection="1">
      <alignment horizontal="center" vertical="center" wrapText="1"/>
      <protection locked="0"/>
    </xf>
    <xf numFmtId="9" fontId="90" fillId="3" borderId="109" xfId="15" applyNumberFormat="1" applyFont="1" applyFill="1" applyBorder="1" applyAlignment="1" applyProtection="1">
      <alignment horizontal="center" vertical="center"/>
      <protection locked="0"/>
    </xf>
    <xf numFmtId="0" fontId="90" fillId="3" borderId="125" xfId="13" applyFont="1" applyFill="1" applyBorder="1" applyAlignment="1" applyProtection="1">
      <alignment horizontal="center" vertical="center" wrapText="1"/>
      <protection locked="0"/>
    </xf>
    <xf numFmtId="0" fontId="89" fillId="3" borderId="109" xfId="13" applyFont="1" applyFill="1" applyBorder="1" applyAlignment="1" applyProtection="1">
      <alignment wrapText="1"/>
      <protection locked="0"/>
    </xf>
    <xf numFmtId="164" fontId="89" fillId="36" borderId="109" xfId="7" applyNumberFormat="1" applyFont="1" applyFill="1" applyBorder="1" applyProtection="1">
      <protection locked="0"/>
    </xf>
    <xf numFmtId="0" fontId="89" fillId="3" borderId="109" xfId="5" applyFont="1" applyFill="1" applyBorder="1" applyProtection="1">
      <protection locked="0"/>
    </xf>
    <xf numFmtId="164" fontId="89" fillId="36" borderId="125" xfId="7" applyNumberFormat="1" applyFont="1" applyFill="1" applyBorder="1" applyProtection="1">
      <protection locked="0"/>
    </xf>
    <xf numFmtId="164" fontId="90" fillId="3" borderId="109" xfId="7" applyNumberFormat="1" applyFont="1" applyFill="1" applyBorder="1" applyProtection="1">
      <protection locked="0"/>
    </xf>
    <xf numFmtId="165" fontId="90" fillId="3" borderId="109" xfId="8" applyNumberFormat="1" applyFont="1" applyFill="1" applyBorder="1" applyAlignment="1" applyProtection="1">
      <alignment horizontal="right" wrapText="1"/>
      <protection locked="0"/>
    </xf>
    <xf numFmtId="164" fontId="90" fillId="36" borderId="109" xfId="7" applyNumberFormat="1" applyFont="1" applyFill="1" applyBorder="1" applyProtection="1">
      <protection locked="0"/>
    </xf>
    <xf numFmtId="164" fontId="90" fillId="36" borderId="125" xfId="7" applyNumberFormat="1" applyFont="1" applyFill="1" applyBorder="1" applyProtection="1">
      <protection locked="0"/>
    </xf>
    <xf numFmtId="165" fontId="90" fillId="4" borderId="109" xfId="8" applyNumberFormat="1" applyFont="1" applyFill="1" applyBorder="1" applyAlignment="1" applyProtection="1">
      <alignment horizontal="right" wrapText="1"/>
      <protection locked="0"/>
    </xf>
    <xf numFmtId="0" fontId="89" fillId="0" borderId="109" xfId="13" applyFont="1" applyFill="1" applyBorder="1" applyAlignment="1" applyProtection="1">
      <alignment wrapText="1"/>
      <protection locked="0"/>
    </xf>
    <xf numFmtId="164" fontId="90" fillId="0" borderId="109" xfId="7" applyNumberFormat="1" applyFont="1" applyFill="1" applyBorder="1" applyProtection="1">
      <protection locked="0"/>
    </xf>
    <xf numFmtId="0" fontId="90" fillId="3" borderId="23" xfId="9" applyFont="1" applyFill="1" applyBorder="1" applyAlignment="1" applyProtection="1">
      <alignment horizontal="right" vertical="center"/>
      <protection locked="0"/>
    </xf>
    <xf numFmtId="193" fontId="89" fillId="36" borderId="24" xfId="16" applyNumberFormat="1" applyFont="1" applyFill="1" applyBorder="1" applyAlignment="1" applyProtection="1">
      <protection locked="0"/>
    </xf>
    <xf numFmtId="3" fontId="89" fillId="36" borderId="24" xfId="16" applyNumberFormat="1" applyFont="1" applyFill="1" applyBorder="1" applyAlignment="1" applyProtection="1">
      <protection locked="0"/>
    </xf>
    <xf numFmtId="164" fontId="89" fillId="36" borderId="24" xfId="7" applyNumberFormat="1" applyFont="1" applyFill="1" applyBorder="1" applyAlignment="1" applyProtection="1">
      <protection locked="0"/>
    </xf>
    <xf numFmtId="164" fontId="89" fillId="36" borderId="25" xfId="7" applyNumberFormat="1" applyFont="1" applyFill="1" applyBorder="1" applyAlignment="1" applyProtection="1">
      <protection locked="0"/>
    </xf>
    <xf numFmtId="193" fontId="88" fillId="0" borderId="0" xfId="0" applyNumberFormat="1" applyFont="1"/>
    <xf numFmtId="0" fontId="92" fillId="0" borderId="105" xfId="0" applyFont="1" applyBorder="1" applyAlignment="1">
      <alignment horizontal="left" vertical="center" wrapText="1"/>
    </xf>
    <xf numFmtId="0" fontId="92" fillId="0" borderId="121" xfId="0" applyFont="1" applyBorder="1" applyAlignment="1">
      <alignment horizontal="left" vertical="center" wrapText="1"/>
    </xf>
    <xf numFmtId="0" fontId="90" fillId="0" borderId="27" xfId="0" applyFont="1" applyFill="1" applyBorder="1" applyAlignment="1" applyProtection="1">
      <alignment horizontal="center"/>
    </xf>
    <xf numFmtId="0" fontId="90" fillId="0" borderId="28" xfId="0" applyFont="1" applyFill="1" applyBorder="1" applyAlignment="1" applyProtection="1">
      <alignment horizontal="center"/>
    </xf>
    <xf numFmtId="0" fontId="90" fillId="0" borderId="30" xfId="0" applyFont="1" applyFill="1" applyBorder="1" applyAlignment="1" applyProtection="1">
      <alignment horizontal="center"/>
    </xf>
    <xf numFmtId="0" fontId="90" fillId="0" borderId="29" xfId="0" applyFont="1" applyFill="1" applyBorder="1" applyAlignment="1" applyProtection="1">
      <alignment horizontal="center"/>
    </xf>
    <xf numFmtId="0" fontId="88" fillId="0" borderId="3" xfId="0" applyFont="1" applyBorder="1" applyAlignment="1">
      <alignment horizontal="center" vertical="center"/>
    </xf>
    <xf numFmtId="0" fontId="88" fillId="0" borderId="68" xfId="0" applyFont="1" applyBorder="1" applyAlignment="1">
      <alignment horizontal="center" vertical="center"/>
    </xf>
    <xf numFmtId="0" fontId="89" fillId="0" borderId="4" xfId="0" applyFont="1" applyFill="1" applyBorder="1" applyAlignment="1">
      <alignment horizontal="center" vertical="center"/>
    </xf>
    <xf numFmtId="0" fontId="89" fillId="0" borderId="6" xfId="0" applyFont="1" applyFill="1" applyBorder="1" applyAlignment="1">
      <alignment horizontal="center" vertical="center"/>
    </xf>
    <xf numFmtId="0" fontId="89" fillId="0" borderId="19" xfId="0" applyFont="1" applyFill="1" applyBorder="1" applyAlignment="1" applyProtection="1">
      <alignment horizontal="center"/>
    </xf>
    <xf numFmtId="0" fontId="89" fillId="0" borderId="20" xfId="0" applyFont="1" applyFill="1" applyBorder="1" applyAlignment="1" applyProtection="1">
      <alignment horizontal="center"/>
    </xf>
    <xf numFmtId="0" fontId="89" fillId="0" borderId="110"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27" xfId="0" applyFont="1" applyBorder="1" applyAlignment="1">
      <alignment horizontal="center" wrapText="1"/>
    </xf>
    <xf numFmtId="0" fontId="90" fillId="0" borderId="29" xfId="0" applyFont="1" applyBorder="1" applyAlignment="1">
      <alignment horizontal="center"/>
    </xf>
    <xf numFmtId="0" fontId="89" fillId="0" borderId="110" xfId="0" applyFont="1" applyBorder="1" applyAlignment="1">
      <alignment horizontal="center" wrapText="1"/>
    </xf>
    <xf numFmtId="0" fontId="90" fillId="0" borderId="22" xfId="0" applyFont="1" applyBorder="1" applyAlignment="1">
      <alignment horizontal="center"/>
    </xf>
    <xf numFmtId="0" fontId="88" fillId="0" borderId="109" xfId="0" applyFont="1" applyFill="1" applyBorder="1" applyAlignment="1">
      <alignment horizontal="center" vertical="center" wrapText="1"/>
    </xf>
    <xf numFmtId="0" fontId="88" fillId="0" borderId="110" xfId="0" applyFont="1" applyFill="1" applyBorder="1" applyAlignment="1">
      <alignment horizontal="center"/>
    </xf>
    <xf numFmtId="0" fontId="88" fillId="0" borderId="22" xfId="0" applyFont="1" applyFill="1" applyBorder="1" applyAlignment="1">
      <alignment horizontal="center"/>
    </xf>
    <xf numFmtId="0" fontId="90" fillId="3" borderId="117" xfId="13" applyFont="1" applyFill="1" applyBorder="1" applyAlignment="1" applyProtection="1">
      <alignment horizontal="center" vertical="center" wrapText="1"/>
      <protection locked="0"/>
    </xf>
    <xf numFmtId="0" fontId="90" fillId="3" borderId="66" xfId="13" applyFont="1" applyFill="1" applyBorder="1" applyAlignment="1" applyProtection="1">
      <alignment horizontal="center" vertical="center" wrapText="1"/>
      <protection locked="0"/>
    </xf>
    <xf numFmtId="9" fontId="88" fillId="0" borderId="110" xfId="0" applyNumberFormat="1" applyFont="1" applyBorder="1" applyAlignment="1">
      <alignment horizontal="center" vertical="center"/>
    </xf>
    <xf numFmtId="9" fontId="88" fillId="0" borderId="108" xfId="0" applyNumberFormat="1" applyFont="1" applyBorder="1" applyAlignment="1">
      <alignment horizontal="center" vertical="center"/>
    </xf>
    <xf numFmtId="0" fontId="88" fillId="0" borderId="104" xfId="0" applyFont="1" applyBorder="1" applyAlignment="1">
      <alignment horizontal="center" vertical="center" wrapText="1"/>
    </xf>
    <xf numFmtId="0" fontId="88" fillId="0" borderId="6" xfId="0" applyFont="1" applyBorder="1" applyAlignment="1">
      <alignment horizontal="center" vertical="center" wrapText="1"/>
    </xf>
    <xf numFmtId="164" fontId="89" fillId="3" borderId="18" xfId="1" applyNumberFormat="1" applyFont="1" applyFill="1" applyBorder="1" applyAlignment="1" applyProtection="1">
      <alignment horizontal="center"/>
      <protection locked="0"/>
    </xf>
    <xf numFmtId="164" fontId="89" fillId="3" borderId="19" xfId="1" applyNumberFormat="1" applyFont="1" applyFill="1" applyBorder="1" applyAlignment="1" applyProtection="1">
      <alignment horizontal="center"/>
      <protection locked="0"/>
    </xf>
    <xf numFmtId="164" fontId="89" fillId="3" borderId="20" xfId="1" applyNumberFormat="1" applyFont="1" applyFill="1" applyBorder="1" applyAlignment="1" applyProtection="1">
      <alignment horizontal="center"/>
      <protection locked="0"/>
    </xf>
    <xf numFmtId="0" fontId="93" fillId="0" borderId="51" xfId="0" applyFont="1" applyBorder="1" applyAlignment="1">
      <alignment horizontal="center" vertical="center" wrapText="1"/>
    </xf>
    <xf numFmtId="0" fontId="93" fillId="0" borderId="52" xfId="0" applyFont="1" applyBorder="1" applyAlignment="1">
      <alignment horizontal="center" vertical="center" wrapText="1"/>
    </xf>
    <xf numFmtId="164" fontId="89" fillId="0" borderId="100" xfId="1" applyNumberFormat="1" applyFont="1" applyFill="1" applyBorder="1" applyAlignment="1" applyProtection="1">
      <alignment horizontal="center" vertical="center" wrapText="1"/>
      <protection locked="0"/>
    </xf>
    <xf numFmtId="164" fontId="89" fillId="0" borderId="101" xfId="1" applyNumberFormat="1" applyFont="1" applyFill="1" applyBorder="1" applyAlignment="1" applyProtection="1">
      <alignment horizontal="center" vertical="center" wrapText="1"/>
      <protection locked="0"/>
    </xf>
    <xf numFmtId="0" fontId="88" fillId="0" borderId="104" xfId="0" applyFont="1" applyFill="1" applyBorder="1" applyAlignment="1">
      <alignment horizontal="center" vertical="center" wrapText="1"/>
    </xf>
    <xf numFmtId="0" fontId="88" fillId="0" borderId="6" xfId="0" applyFont="1" applyFill="1" applyBorder="1" applyAlignment="1">
      <alignment horizontal="center" vertical="center" wrapText="1"/>
    </xf>
    <xf numFmtId="0" fontId="88" fillId="0" borderId="117" xfId="0" applyFont="1" applyFill="1" applyBorder="1" applyAlignment="1">
      <alignment horizontal="center" vertical="center" wrapText="1"/>
    </xf>
    <xf numFmtId="0" fontId="88" fillId="0" borderId="66" xfId="0" applyFont="1" applyFill="1" applyBorder="1" applyAlignment="1">
      <alignment horizontal="center" vertical="center" wrapText="1"/>
    </xf>
    <xf numFmtId="0" fontId="88" fillId="0" borderId="110" xfId="0" applyFont="1" applyFill="1" applyBorder="1" applyAlignment="1">
      <alignment horizontal="center" wrapText="1"/>
    </xf>
    <xf numFmtId="0" fontId="88" fillId="0" borderId="108" xfId="0" applyFont="1" applyFill="1" applyBorder="1" applyAlignment="1">
      <alignment horizontal="center" wrapText="1"/>
    </xf>
    <xf numFmtId="0" fontId="88" fillId="0" borderId="63" xfId="0" applyFont="1" applyFill="1" applyBorder="1" applyAlignment="1">
      <alignment horizontal="center" vertical="center" wrapText="1"/>
    </xf>
    <xf numFmtId="0" fontId="88" fillId="0" borderId="56" xfId="0" applyFont="1" applyFill="1" applyBorder="1" applyAlignment="1">
      <alignment horizontal="center" vertical="center" wrapText="1"/>
    </xf>
    <xf numFmtId="0" fontId="88" fillId="0" borderId="115" xfId="0" applyFont="1" applyFill="1" applyBorder="1" applyAlignment="1">
      <alignment horizontal="center" vertical="center" wrapText="1"/>
    </xf>
    <xf numFmtId="0" fontId="97" fillId="0" borderId="55" xfId="0" applyFont="1" applyFill="1" applyBorder="1" applyAlignment="1">
      <alignment horizontal="left" vertical="center"/>
    </xf>
    <xf numFmtId="0" fontId="97" fillId="0" borderId="56" xfId="0" applyFont="1" applyFill="1" applyBorder="1" applyAlignment="1">
      <alignment horizontal="left" vertical="center"/>
    </xf>
    <xf numFmtId="0" fontId="85" fillId="78" borderId="7" xfId="0" applyFont="1" applyFill="1" applyBorder="1" applyAlignment="1">
      <alignment vertical="center" wrapText="1"/>
    </xf>
    <xf numFmtId="0" fontId="85" fillId="78" borderId="9" xfId="0" applyFont="1" applyFill="1" applyBorder="1" applyAlignment="1">
      <alignment vertical="center" wrapText="1"/>
    </xf>
    <xf numFmtId="0" fontId="85" fillId="0" borderId="7" xfId="0" applyFont="1" applyFill="1" applyBorder="1" applyAlignment="1">
      <alignment vertical="center" wrapText="1"/>
    </xf>
    <xf numFmtId="0" fontId="85" fillId="0" borderId="9" xfId="0" applyFont="1" applyFill="1" applyBorder="1" applyAlignment="1">
      <alignment vertical="center" wrapText="1"/>
    </xf>
    <xf numFmtId="0" fontId="85" fillId="0" borderId="7" xfId="0" applyFont="1" applyFill="1" applyBorder="1" applyAlignment="1">
      <alignment horizontal="left" vertical="center" wrapText="1"/>
    </xf>
    <xf numFmtId="0" fontId="85" fillId="0" borderId="9" xfId="0" applyFont="1" applyFill="1" applyBorder="1" applyAlignment="1">
      <alignment horizontal="left" vertical="center" wrapText="1"/>
    </xf>
    <xf numFmtId="0" fontId="84" fillId="76" borderId="81" xfId="0" applyFont="1" applyFill="1" applyBorder="1" applyAlignment="1">
      <alignment horizontal="center" vertical="center" wrapText="1"/>
    </xf>
    <xf numFmtId="0" fontId="84" fillId="76" borderId="0" xfId="0" applyFont="1" applyFill="1" applyBorder="1" applyAlignment="1">
      <alignment horizontal="center" vertical="center" wrapText="1"/>
    </xf>
    <xf numFmtId="0" fontId="84" fillId="76" borderId="82" xfId="0" applyFont="1" applyFill="1" applyBorder="1" applyAlignment="1">
      <alignment horizontal="center" vertical="center" wrapText="1"/>
    </xf>
    <xf numFmtId="0" fontId="84" fillId="0" borderId="94" xfId="0" applyFont="1" applyFill="1" applyBorder="1" applyAlignment="1">
      <alignment horizontal="center" vertical="center"/>
    </xf>
    <xf numFmtId="0" fontId="85" fillId="0" borderId="87" xfId="0" applyFont="1" applyFill="1" applyBorder="1" applyAlignment="1">
      <alignment horizontal="left" vertical="center"/>
    </xf>
    <xf numFmtId="0" fontId="85" fillId="0" borderId="88" xfId="0" applyFont="1" applyFill="1" applyBorder="1" applyAlignment="1">
      <alignment horizontal="left" vertical="center"/>
    </xf>
    <xf numFmtId="0" fontId="84" fillId="76" borderId="97" xfId="0" applyFont="1" applyFill="1" applyBorder="1" applyAlignment="1">
      <alignment horizontal="center" vertical="center"/>
    </xf>
    <xf numFmtId="0" fontId="84" fillId="76" borderId="98" xfId="0" applyFont="1" applyFill="1" applyBorder="1" applyAlignment="1">
      <alignment horizontal="center" vertical="center"/>
    </xf>
    <xf numFmtId="0" fontId="84" fillId="76" borderId="99" xfId="0" applyFont="1" applyFill="1" applyBorder="1" applyAlignment="1">
      <alignment horizontal="center" vertical="center"/>
    </xf>
    <xf numFmtId="0" fontId="85" fillId="0" borderId="90" xfId="0" applyFont="1" applyFill="1" applyBorder="1" applyAlignment="1">
      <alignment horizontal="left" vertical="center" wrapText="1"/>
    </xf>
    <xf numFmtId="0" fontId="85" fillId="0" borderId="91" xfId="0" applyFont="1" applyFill="1" applyBorder="1" applyAlignment="1">
      <alignment horizontal="left" vertical="center" wrapText="1"/>
    </xf>
    <xf numFmtId="0" fontId="85" fillId="0" borderId="86" xfId="0" applyFont="1" applyFill="1" applyBorder="1" applyAlignment="1">
      <alignment horizontal="left" vertical="center" wrapText="1"/>
    </xf>
    <xf numFmtId="0" fontId="85" fillId="0" borderId="95" xfId="0" applyFont="1" applyFill="1" applyBorder="1" applyAlignment="1">
      <alignment horizontal="left" vertical="center" wrapText="1"/>
    </xf>
    <xf numFmtId="0" fontId="84" fillId="76" borderId="83" xfId="0" applyFont="1" applyFill="1" applyBorder="1" applyAlignment="1">
      <alignment horizontal="center" vertical="center" wrapText="1"/>
    </xf>
    <xf numFmtId="0" fontId="84" fillId="76" borderId="84" xfId="0" applyFont="1" applyFill="1" applyBorder="1" applyAlignment="1">
      <alignment horizontal="center" vertical="center" wrapText="1"/>
    </xf>
    <xf numFmtId="0" fontId="84" fillId="76" borderId="85" xfId="0" applyFont="1" applyFill="1" applyBorder="1" applyAlignment="1">
      <alignment horizontal="center" vertical="center" wrapText="1"/>
    </xf>
    <xf numFmtId="0" fontId="84" fillId="0" borderId="96" xfId="0" applyFont="1" applyFill="1" applyBorder="1" applyAlignment="1">
      <alignment horizontal="center" vertical="center"/>
    </xf>
    <xf numFmtId="0" fontId="84" fillId="0" borderId="97" xfId="0" applyFont="1" applyFill="1" applyBorder="1" applyAlignment="1">
      <alignment horizontal="center" vertical="center"/>
    </xf>
    <xf numFmtId="0" fontId="84" fillId="0" borderId="98" xfId="0" applyFont="1" applyFill="1" applyBorder="1" applyAlignment="1">
      <alignment horizontal="center" vertical="center"/>
    </xf>
    <xf numFmtId="0" fontId="84" fillId="0" borderId="99" xfId="0" applyFont="1" applyFill="1" applyBorder="1" applyAlignment="1">
      <alignment horizontal="center" vertical="center"/>
    </xf>
    <xf numFmtId="0" fontId="84" fillId="0" borderId="92" xfId="0" applyFont="1" applyFill="1" applyBorder="1" applyAlignment="1">
      <alignment horizontal="center" vertical="center"/>
    </xf>
    <xf numFmtId="0" fontId="85" fillId="0" borderId="89" xfId="0" applyFont="1" applyFill="1" applyBorder="1" applyAlignment="1">
      <alignment horizontal="left" vertical="center" wrapText="1"/>
    </xf>
    <xf numFmtId="0" fontId="85" fillId="3" borderId="7" xfId="0" applyFont="1" applyFill="1" applyBorder="1" applyAlignment="1">
      <alignment horizontal="left" vertical="center" wrapText="1"/>
    </xf>
    <xf numFmtId="0" fontId="85" fillId="3" borderId="9" xfId="0" applyFont="1" applyFill="1" applyBorder="1" applyAlignment="1">
      <alignment horizontal="left" vertical="center" wrapText="1"/>
    </xf>
    <xf numFmtId="0" fontId="85" fillId="0" borderId="76" xfId="0" applyFont="1" applyFill="1" applyBorder="1" applyAlignment="1">
      <alignment horizontal="left" vertical="center" wrapText="1"/>
    </xf>
    <xf numFmtId="0" fontId="85" fillId="0" borderId="77" xfId="0" applyFont="1" applyFill="1" applyBorder="1" applyAlignment="1">
      <alignment horizontal="left" vertical="center" wrapText="1"/>
    </xf>
    <xf numFmtId="0" fontId="84" fillId="76" borderId="122" xfId="0" applyFont="1" applyFill="1" applyBorder="1" applyAlignment="1">
      <alignment horizontal="center" vertical="center" wrapText="1"/>
    </xf>
    <xf numFmtId="0" fontId="84" fillId="76" borderId="123" xfId="0" applyFont="1" applyFill="1" applyBorder="1" applyAlignment="1">
      <alignment horizontal="center" vertical="center" wrapText="1"/>
    </xf>
    <xf numFmtId="0" fontId="84" fillId="76" borderId="124" xfId="0" applyFont="1" applyFill="1" applyBorder="1" applyAlignment="1">
      <alignment horizontal="center" vertical="center" wrapText="1"/>
    </xf>
    <xf numFmtId="0" fontId="84" fillId="0" borderId="69" xfId="0" applyFont="1" applyFill="1" applyBorder="1" applyAlignment="1">
      <alignment horizontal="center" vertical="center"/>
    </xf>
    <xf numFmtId="0" fontId="84" fillId="0" borderId="70" xfId="0" applyFont="1" applyFill="1" applyBorder="1" applyAlignment="1">
      <alignment horizontal="center" vertical="center"/>
    </xf>
    <xf numFmtId="0" fontId="84" fillId="0" borderId="71" xfId="0" applyFont="1" applyFill="1" applyBorder="1" applyAlignment="1">
      <alignment horizontal="center" vertical="center"/>
    </xf>
    <xf numFmtId="49" fontId="85" fillId="0" borderId="87" xfId="0" applyNumberFormat="1" applyFont="1" applyFill="1" applyBorder="1" applyAlignment="1">
      <alignment horizontal="left" vertical="center" wrapText="1"/>
    </xf>
    <xf numFmtId="49" fontId="85" fillId="0" borderId="88" xfId="0" applyNumberFormat="1" applyFont="1" applyFill="1" applyBorder="1" applyAlignment="1">
      <alignment horizontal="left" vertical="center" wrapText="1"/>
    </xf>
    <xf numFmtId="0" fontId="84" fillId="76" borderId="72" xfId="0" applyFont="1" applyFill="1" applyBorder="1" applyAlignment="1">
      <alignment horizontal="center" vertical="center" wrapText="1"/>
    </xf>
    <xf numFmtId="0" fontId="84" fillId="76" borderId="73" xfId="0" applyFont="1" applyFill="1" applyBorder="1" applyAlignment="1">
      <alignment horizontal="center" vertical="center" wrapText="1"/>
    </xf>
    <xf numFmtId="0" fontId="84" fillId="76" borderId="74" xfId="0" applyFont="1" applyFill="1" applyBorder="1" applyAlignment="1">
      <alignment horizontal="center" vertical="center" wrapText="1"/>
    </xf>
    <xf numFmtId="0" fontId="85" fillId="0" borderId="54" xfId="0" applyFont="1" applyFill="1" applyBorder="1" applyAlignment="1">
      <alignment horizontal="left" vertical="center" wrapText="1"/>
    </xf>
    <xf numFmtId="0" fontId="85" fillId="0" borderId="10" xfId="0" applyFont="1" applyFill="1" applyBorder="1" applyAlignment="1">
      <alignment horizontal="left" vertical="center" wrapText="1"/>
    </xf>
    <xf numFmtId="0" fontId="85" fillId="0" borderId="110" xfId="0" applyFont="1" applyFill="1" applyBorder="1" applyAlignment="1">
      <alignment horizontal="left" vertical="center" wrapText="1"/>
    </xf>
    <xf numFmtId="0" fontId="85" fillId="0" borderId="108" xfId="0" applyFont="1" applyFill="1" applyBorder="1" applyAlignment="1">
      <alignment horizontal="left" vertical="center" wrapText="1"/>
    </xf>
    <xf numFmtId="0" fontId="85" fillId="3" borderId="7" xfId="0" applyFont="1" applyFill="1" applyBorder="1" applyAlignment="1">
      <alignment vertical="center" wrapText="1"/>
    </xf>
    <xf numFmtId="0" fontId="85" fillId="3" borderId="9"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0" fontId="85" fillId="0" borderId="54" xfId="0" applyFont="1" applyFill="1" applyBorder="1" applyAlignment="1">
      <alignment vertical="center" wrapText="1"/>
    </xf>
    <xf numFmtId="0" fontId="85" fillId="0" borderId="10" xfId="0" applyFont="1" applyFill="1" applyBorder="1" applyAlignment="1">
      <alignment vertical="center" wrapText="1"/>
    </xf>
    <xf numFmtId="0" fontId="85" fillId="3" borderId="76" xfId="0" applyFont="1" applyFill="1" applyBorder="1" applyAlignment="1">
      <alignment horizontal="left" vertical="center" wrapText="1"/>
    </xf>
    <xf numFmtId="0" fontId="85" fillId="3" borderId="77" xfId="0" applyFont="1" applyFill="1" applyBorder="1" applyAlignment="1">
      <alignment horizontal="left" vertical="center" wrapText="1"/>
    </xf>
    <xf numFmtId="0" fontId="85" fillId="0" borderId="2" xfId="0" applyFont="1" applyFill="1" applyBorder="1" applyAlignment="1">
      <alignment horizontal="left" vertical="center" wrapText="1"/>
    </xf>
    <xf numFmtId="0" fontId="85" fillId="0" borderId="7" xfId="0" applyFont="1" applyFill="1" applyBorder="1" applyAlignment="1">
      <alignment horizontal="left"/>
    </xf>
    <xf numFmtId="0" fontId="85" fillId="0" borderId="9" xfId="0" applyFont="1" applyFill="1" applyBorder="1" applyAlignment="1">
      <alignment horizontal="left"/>
    </xf>
    <xf numFmtId="0" fontId="85" fillId="0" borderId="79" xfId="0" applyFont="1" applyFill="1" applyBorder="1" applyAlignment="1">
      <alignment horizontal="left" vertical="center" wrapText="1"/>
    </xf>
    <xf numFmtId="0" fontId="85" fillId="0" borderId="80" xfId="0" applyFont="1" applyFill="1" applyBorder="1" applyAlignment="1">
      <alignment horizontal="left" vertical="center" wrapText="1"/>
    </xf>
    <xf numFmtId="0" fontId="90" fillId="0" borderId="18" xfId="0" applyFont="1" applyFill="1" applyBorder="1" applyAlignment="1">
      <alignment horizontal="center" vertical="center" wrapText="1"/>
    </xf>
    <xf numFmtId="0" fontId="90" fillId="0" borderId="127" xfId="0" applyFont="1" applyBorder="1" applyAlignment="1">
      <alignment horizontal="center" vertical="center" wrapText="1"/>
    </xf>
    <xf numFmtId="0" fontId="90" fillId="2" borderId="127" xfId="0" applyFont="1" applyFill="1" applyBorder="1" applyAlignment="1">
      <alignment horizontal="center" vertical="center"/>
    </xf>
    <xf numFmtId="0" fontId="90" fillId="2" borderId="23" xfId="0" applyFont="1" applyFill="1" applyBorder="1" applyAlignment="1">
      <alignment horizontal="center" vertical="center"/>
    </xf>
    <xf numFmtId="0" fontId="90" fillId="0" borderId="127" xfId="0" applyFont="1" applyFill="1" applyBorder="1" applyAlignment="1" applyProtection="1">
      <alignment horizontal="center"/>
    </xf>
    <xf numFmtId="0" fontId="90" fillId="0" borderId="23" xfId="0" applyFont="1" applyFill="1" applyBorder="1" applyAlignment="1" applyProtection="1">
      <alignment horizontal="center"/>
    </xf>
    <xf numFmtId="0" fontId="90" fillId="0" borderId="127" xfId="0" applyFont="1" applyFill="1" applyBorder="1" applyAlignment="1">
      <alignment horizontal="center" vertical="center"/>
    </xf>
    <xf numFmtId="0" fontId="90" fillId="0" borderId="127" xfId="0" applyFont="1" applyFill="1" applyBorder="1" applyAlignment="1">
      <alignment horizontal="center"/>
    </xf>
    <xf numFmtId="0" fontId="90" fillId="0" borderId="23" xfId="0" applyFont="1" applyFill="1" applyBorder="1" applyAlignment="1">
      <alignment horizontal="center"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22</xdr:row>
      <xdr:rowOff>104775</xdr:rowOff>
    </xdr:from>
    <xdr:ext cx="76200" cy="219075"/>
    <xdr:sp macro="" textlink="">
      <xdr:nvSpPr>
        <xdr:cNvPr id="2" name="Text Box 2"/>
        <xdr:cNvSpPr txBox="1">
          <a:spLocks noChangeArrowheads="1"/>
        </xdr:cNvSpPr>
      </xdr:nvSpPr>
      <xdr:spPr bwMode="auto">
        <a:xfrm>
          <a:off x="1284922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3" name="Text Box 2"/>
        <xdr:cNvSpPr txBox="1">
          <a:spLocks noChangeArrowheads="1"/>
        </xdr:cNvSpPr>
      </xdr:nvSpPr>
      <xdr:spPr bwMode="auto">
        <a:xfrm>
          <a:off x="136969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4" name="Text Box 2"/>
        <xdr:cNvSpPr txBox="1">
          <a:spLocks noChangeArrowheads="1"/>
        </xdr:cNvSpPr>
      </xdr:nvSpPr>
      <xdr:spPr bwMode="auto">
        <a:xfrm>
          <a:off x="103060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5" name="Text Box 2"/>
        <xdr:cNvSpPr txBox="1">
          <a:spLocks noChangeArrowheads="1"/>
        </xdr:cNvSpPr>
      </xdr:nvSpPr>
      <xdr:spPr bwMode="auto">
        <a:xfrm>
          <a:off x="111537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6" name="Text Box 2"/>
        <xdr:cNvSpPr txBox="1">
          <a:spLocks noChangeArrowheads="1"/>
        </xdr:cNvSpPr>
      </xdr:nvSpPr>
      <xdr:spPr bwMode="auto">
        <a:xfrm>
          <a:off x="120015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7" name="Text Box 2"/>
        <xdr:cNvSpPr txBox="1">
          <a:spLocks noChangeArrowheads="1"/>
        </xdr:cNvSpPr>
      </xdr:nvSpPr>
      <xdr:spPr bwMode="auto">
        <a:xfrm>
          <a:off x="145446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22</xdr:row>
      <xdr:rowOff>104775</xdr:rowOff>
    </xdr:from>
    <xdr:ext cx="76200" cy="219075"/>
    <xdr:sp macro="" textlink="">
      <xdr:nvSpPr>
        <xdr:cNvPr id="8" name="Text Box 2"/>
        <xdr:cNvSpPr txBox="1">
          <a:spLocks noChangeArrowheads="1"/>
        </xdr:cNvSpPr>
      </xdr:nvSpPr>
      <xdr:spPr bwMode="auto">
        <a:xfrm>
          <a:off x="1284922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9" name="Text Box 2"/>
        <xdr:cNvSpPr txBox="1">
          <a:spLocks noChangeArrowheads="1"/>
        </xdr:cNvSpPr>
      </xdr:nvSpPr>
      <xdr:spPr bwMode="auto">
        <a:xfrm>
          <a:off x="136969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10" name="Text Box 2"/>
        <xdr:cNvSpPr txBox="1">
          <a:spLocks noChangeArrowheads="1"/>
        </xdr:cNvSpPr>
      </xdr:nvSpPr>
      <xdr:spPr bwMode="auto">
        <a:xfrm>
          <a:off x="103060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11" name="Text Box 2"/>
        <xdr:cNvSpPr txBox="1">
          <a:spLocks noChangeArrowheads="1"/>
        </xdr:cNvSpPr>
      </xdr:nvSpPr>
      <xdr:spPr bwMode="auto">
        <a:xfrm>
          <a:off x="111537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12" name="Text Box 2"/>
        <xdr:cNvSpPr txBox="1">
          <a:spLocks noChangeArrowheads="1"/>
        </xdr:cNvSpPr>
      </xdr:nvSpPr>
      <xdr:spPr bwMode="auto">
        <a:xfrm>
          <a:off x="120015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13" name="Text Box 2"/>
        <xdr:cNvSpPr txBox="1">
          <a:spLocks noChangeArrowheads="1"/>
        </xdr:cNvSpPr>
      </xdr:nvSpPr>
      <xdr:spPr bwMode="auto">
        <a:xfrm>
          <a:off x="145446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zoomScaleSheetLayoutView="85"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39" customWidth="1"/>
    <col min="2" max="2" width="134.7109375" style="39" bestFit="1" customWidth="1"/>
    <col min="3" max="3" width="39.42578125" style="39" customWidth="1"/>
    <col min="4" max="6" width="9.140625" style="39"/>
    <col min="7" max="7" width="25" style="39" customWidth="1"/>
    <col min="8" max="16384" width="9.140625" style="39"/>
  </cols>
  <sheetData>
    <row r="1" spans="1:3">
      <c r="A1" s="37"/>
      <c r="B1" s="38" t="s">
        <v>291</v>
      </c>
      <c r="C1" s="37"/>
    </row>
    <row r="2" spans="1:3">
      <c r="A2" s="40">
        <v>1</v>
      </c>
      <c r="B2" s="41" t="s">
        <v>292</v>
      </c>
      <c r="C2" s="37" t="s">
        <v>886</v>
      </c>
    </row>
    <row r="3" spans="1:3">
      <c r="A3" s="40">
        <v>2</v>
      </c>
      <c r="B3" s="42" t="s">
        <v>293</v>
      </c>
      <c r="C3" s="37" t="s">
        <v>870</v>
      </c>
    </row>
    <row r="4" spans="1:3">
      <c r="A4" s="40">
        <v>3</v>
      </c>
      <c r="B4" s="42" t="s">
        <v>294</v>
      </c>
      <c r="C4" s="37" t="s">
        <v>873</v>
      </c>
    </row>
    <row r="5" spans="1:3">
      <c r="A5" s="43">
        <v>4</v>
      </c>
      <c r="B5" s="44" t="s">
        <v>295</v>
      </c>
      <c r="C5" s="45" t="s">
        <v>887</v>
      </c>
    </row>
    <row r="6" spans="1:3" s="46" customFormat="1" ht="65.25" customHeight="1">
      <c r="A6" s="467" t="s">
        <v>797</v>
      </c>
      <c r="B6" s="468"/>
      <c r="C6" s="468"/>
    </row>
    <row r="7" spans="1:3">
      <c r="A7" s="47" t="s">
        <v>646</v>
      </c>
      <c r="B7" s="38" t="s">
        <v>296</v>
      </c>
    </row>
    <row r="8" spans="1:3">
      <c r="A8" s="37">
        <v>1</v>
      </c>
      <c r="B8" s="48" t="s">
        <v>261</v>
      </c>
    </row>
    <row r="9" spans="1:3">
      <c r="A9" s="37">
        <v>2</v>
      </c>
      <c r="B9" s="48" t="s">
        <v>297</v>
      </c>
    </row>
    <row r="10" spans="1:3">
      <c r="A10" s="37">
        <v>3</v>
      </c>
      <c r="B10" s="48" t="s">
        <v>298</v>
      </c>
    </row>
    <row r="11" spans="1:3">
      <c r="A11" s="37">
        <v>4</v>
      </c>
      <c r="B11" s="48" t="s">
        <v>299</v>
      </c>
      <c r="C11" s="49"/>
    </row>
    <row r="12" spans="1:3">
      <c r="A12" s="37">
        <v>5</v>
      </c>
      <c r="B12" s="48" t="s">
        <v>225</v>
      </c>
    </row>
    <row r="13" spans="1:3">
      <c r="A13" s="37">
        <v>6</v>
      </c>
      <c r="B13" s="50" t="s">
        <v>186</v>
      </c>
    </row>
    <row r="14" spans="1:3">
      <c r="A14" s="37">
        <v>7</v>
      </c>
      <c r="B14" s="48" t="s">
        <v>300</v>
      </c>
    </row>
    <row r="15" spans="1:3">
      <c r="A15" s="37">
        <v>8</v>
      </c>
      <c r="B15" s="48" t="s">
        <v>304</v>
      </c>
    </row>
    <row r="16" spans="1:3">
      <c r="A16" s="37">
        <v>9</v>
      </c>
      <c r="B16" s="48" t="s">
        <v>89</v>
      </c>
    </row>
    <row r="17" spans="1:2">
      <c r="A17" s="37">
        <v>10</v>
      </c>
      <c r="B17" s="48" t="s">
        <v>307</v>
      </c>
    </row>
    <row r="18" spans="1:2">
      <c r="A18" s="37">
        <v>11</v>
      </c>
      <c r="B18" s="50" t="s">
        <v>287</v>
      </c>
    </row>
    <row r="19" spans="1:2">
      <c r="A19" s="37">
        <v>12</v>
      </c>
      <c r="B19" s="50" t="s">
        <v>284</v>
      </c>
    </row>
    <row r="20" spans="1:2">
      <c r="A20" s="37">
        <v>13</v>
      </c>
      <c r="B20" s="51" t="s">
        <v>767</v>
      </c>
    </row>
    <row r="21" spans="1:2">
      <c r="A21" s="37">
        <v>14</v>
      </c>
      <c r="B21" s="45" t="s">
        <v>827</v>
      </c>
    </row>
    <row r="22" spans="1:2">
      <c r="A22" s="52">
        <v>15</v>
      </c>
      <c r="B22" s="50" t="s">
        <v>78</v>
      </c>
    </row>
    <row r="23" spans="1:2">
      <c r="A23" s="53"/>
      <c r="B23" s="53"/>
    </row>
    <row r="24" spans="1:2">
      <c r="A24" s="53"/>
      <c r="B24" s="53"/>
    </row>
    <row r="25" spans="1:2">
      <c r="A25" s="53"/>
      <c r="B25" s="5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B21" location="'14. LCR'!A1" display="ლიკვიდობის გადაფარვის კოეფიციენტი"/>
    <hyperlink ref="C5" r:id="rId1"/>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workbookViewId="0">
      <pane xSplit="1" ySplit="5" topLeftCell="B6" activePane="bottomRight" state="frozen"/>
      <selection activeCell="D27" sqref="D27"/>
      <selection pane="topRight" activeCell="D27" sqref="D27"/>
      <selection pane="bottomLeft" activeCell="D27" sqref="D27"/>
      <selection pane="bottomRight"/>
    </sheetView>
  </sheetViews>
  <sheetFormatPr defaultRowHeight="15"/>
  <cols>
    <col min="1" max="1" width="9.5703125" style="53" bestFit="1" customWidth="1"/>
    <col min="2" max="2" width="132.42578125" style="39" customWidth="1"/>
    <col min="3" max="3" width="18.42578125" style="39" customWidth="1"/>
    <col min="4" max="16384" width="9.140625" style="39"/>
  </cols>
  <sheetData>
    <row r="1" spans="1:3">
      <c r="A1" s="54" t="s">
        <v>226</v>
      </c>
      <c r="B1" s="55" t="str">
        <f>'1. key ratios'!B1</f>
        <v>სს ”ლიბერთი ბანკი”</v>
      </c>
    </row>
    <row r="2" spans="1:3" s="221" customFormat="1">
      <c r="A2" s="221" t="s">
        <v>227</v>
      </c>
      <c r="B2" s="57">
        <f>'1. key ratios'!B2</f>
        <v>43281</v>
      </c>
    </row>
    <row r="3" spans="1:3" s="221" customFormat="1"/>
    <row r="4" spans="1:3" ht="15.75" thickBot="1">
      <c r="A4" s="53" t="s">
        <v>655</v>
      </c>
      <c r="B4" s="268" t="s">
        <v>89</v>
      </c>
    </row>
    <row r="5" spans="1:3">
      <c r="A5" s="269" t="s">
        <v>27</v>
      </c>
      <c r="B5" s="270"/>
      <c r="C5" s="271" t="s">
        <v>28</v>
      </c>
    </row>
    <row r="6" spans="1:3">
      <c r="A6" s="272">
        <v>1</v>
      </c>
      <c r="B6" s="273" t="s">
        <v>29</v>
      </c>
      <c r="C6" s="274">
        <f>SUM(C7:C11)</f>
        <v>250846356</v>
      </c>
    </row>
    <row r="7" spans="1:3">
      <c r="A7" s="272">
        <v>2</v>
      </c>
      <c r="B7" s="275" t="s">
        <v>30</v>
      </c>
      <c r="C7" s="276">
        <v>44490460</v>
      </c>
    </row>
    <row r="8" spans="1:3">
      <c r="A8" s="272">
        <v>3</v>
      </c>
      <c r="B8" s="277" t="s">
        <v>31</v>
      </c>
      <c r="C8" s="276">
        <v>35132256</v>
      </c>
    </row>
    <row r="9" spans="1:3">
      <c r="A9" s="272">
        <v>4</v>
      </c>
      <c r="B9" s="277" t="s">
        <v>32</v>
      </c>
      <c r="C9" s="276">
        <v>28500093</v>
      </c>
    </row>
    <row r="10" spans="1:3">
      <c r="A10" s="272">
        <v>5</v>
      </c>
      <c r="B10" s="277" t="s">
        <v>33</v>
      </c>
      <c r="C10" s="276">
        <v>1694028</v>
      </c>
    </row>
    <row r="11" spans="1:3">
      <c r="A11" s="272">
        <v>6</v>
      </c>
      <c r="B11" s="278" t="s">
        <v>34</v>
      </c>
      <c r="C11" s="276">
        <v>141029519</v>
      </c>
    </row>
    <row r="12" spans="1:3" s="203" customFormat="1">
      <c r="A12" s="272">
        <v>7</v>
      </c>
      <c r="B12" s="273" t="s">
        <v>35</v>
      </c>
      <c r="C12" s="279">
        <f>SUM(C13:C27)</f>
        <v>59056132.433731392</v>
      </c>
    </row>
    <row r="13" spans="1:3" s="203" customFormat="1">
      <c r="A13" s="272">
        <v>8</v>
      </c>
      <c r="B13" s="280" t="s">
        <v>36</v>
      </c>
      <c r="C13" s="281">
        <v>28500093</v>
      </c>
    </row>
    <row r="14" spans="1:3" s="203" customFormat="1" ht="30">
      <c r="A14" s="272">
        <v>9</v>
      </c>
      <c r="B14" s="282" t="s">
        <v>37</v>
      </c>
      <c r="C14" s="281">
        <v>2368463.4337313883</v>
      </c>
    </row>
    <row r="15" spans="1:3" s="203" customFormat="1">
      <c r="A15" s="272">
        <v>10</v>
      </c>
      <c r="B15" s="283" t="s">
        <v>38</v>
      </c>
      <c r="C15" s="281">
        <v>27936495</v>
      </c>
    </row>
    <row r="16" spans="1:3" s="203" customFormat="1">
      <c r="A16" s="272">
        <v>11</v>
      </c>
      <c r="B16" s="284" t="s">
        <v>39</v>
      </c>
      <c r="C16" s="281">
        <v>0</v>
      </c>
    </row>
    <row r="17" spans="1:3" s="203" customFormat="1">
      <c r="A17" s="272">
        <v>12</v>
      </c>
      <c r="B17" s="283" t="s">
        <v>40</v>
      </c>
      <c r="C17" s="281">
        <v>0</v>
      </c>
    </row>
    <row r="18" spans="1:3" s="203" customFormat="1">
      <c r="A18" s="272">
        <v>13</v>
      </c>
      <c r="B18" s="283" t="s">
        <v>41</v>
      </c>
      <c r="C18" s="281">
        <v>0</v>
      </c>
    </row>
    <row r="19" spans="1:3" s="203" customFormat="1">
      <c r="A19" s="272">
        <v>14</v>
      </c>
      <c r="B19" s="283" t="s">
        <v>42</v>
      </c>
      <c r="C19" s="281">
        <v>0</v>
      </c>
    </row>
    <row r="20" spans="1:3" s="203" customFormat="1" ht="30">
      <c r="A20" s="272">
        <v>15</v>
      </c>
      <c r="B20" s="283" t="s">
        <v>43</v>
      </c>
      <c r="C20" s="281">
        <v>0</v>
      </c>
    </row>
    <row r="21" spans="1:3" s="203" customFormat="1" ht="30">
      <c r="A21" s="272">
        <v>16</v>
      </c>
      <c r="B21" s="282" t="s">
        <v>44</v>
      </c>
      <c r="C21" s="281">
        <v>0</v>
      </c>
    </row>
    <row r="22" spans="1:3" s="203" customFormat="1">
      <c r="A22" s="272">
        <v>17</v>
      </c>
      <c r="B22" s="285" t="s">
        <v>45</v>
      </c>
      <c r="C22" s="281">
        <v>251081</v>
      </c>
    </row>
    <row r="23" spans="1:3" s="203" customFormat="1" ht="30">
      <c r="A23" s="272">
        <v>18</v>
      </c>
      <c r="B23" s="282" t="s">
        <v>46</v>
      </c>
      <c r="C23" s="281">
        <v>0</v>
      </c>
    </row>
    <row r="24" spans="1:3" s="203" customFormat="1" ht="30">
      <c r="A24" s="272">
        <v>19</v>
      </c>
      <c r="B24" s="282" t="s">
        <v>47</v>
      </c>
      <c r="C24" s="281">
        <v>0</v>
      </c>
    </row>
    <row r="25" spans="1:3" s="203" customFormat="1" ht="30">
      <c r="A25" s="272">
        <v>20</v>
      </c>
      <c r="B25" s="286" t="s">
        <v>48</v>
      </c>
      <c r="C25" s="281">
        <v>0</v>
      </c>
    </row>
    <row r="26" spans="1:3" s="203" customFormat="1">
      <c r="A26" s="272">
        <v>21</v>
      </c>
      <c r="B26" s="286" t="s">
        <v>49</v>
      </c>
      <c r="C26" s="281">
        <v>0</v>
      </c>
    </row>
    <row r="27" spans="1:3" s="203" customFormat="1" ht="30">
      <c r="A27" s="272">
        <v>22</v>
      </c>
      <c r="B27" s="286" t="s">
        <v>50</v>
      </c>
      <c r="C27" s="281">
        <v>0</v>
      </c>
    </row>
    <row r="28" spans="1:3" s="203" customFormat="1">
      <c r="A28" s="272">
        <v>23</v>
      </c>
      <c r="B28" s="287" t="s">
        <v>24</v>
      </c>
      <c r="C28" s="279">
        <f>C6-C12</f>
        <v>191790223.56626862</v>
      </c>
    </row>
    <row r="29" spans="1:3" s="203" customFormat="1">
      <c r="A29" s="288"/>
      <c r="B29" s="289"/>
      <c r="C29" s="281"/>
    </row>
    <row r="30" spans="1:3" s="203" customFormat="1">
      <c r="A30" s="288">
        <v>24</v>
      </c>
      <c r="B30" s="287" t="s">
        <v>51</v>
      </c>
      <c r="C30" s="279">
        <f>C31+C34</f>
        <v>4565384</v>
      </c>
    </row>
    <row r="31" spans="1:3" s="203" customFormat="1">
      <c r="A31" s="288">
        <v>25</v>
      </c>
      <c r="B31" s="277" t="s">
        <v>52</v>
      </c>
      <c r="C31" s="290">
        <f>C32+C33</f>
        <v>45654</v>
      </c>
    </row>
    <row r="32" spans="1:3" s="203" customFormat="1">
      <c r="A32" s="288">
        <v>26</v>
      </c>
      <c r="B32" s="291" t="s">
        <v>53</v>
      </c>
      <c r="C32" s="281">
        <v>45654</v>
      </c>
    </row>
    <row r="33" spans="1:3" s="203" customFormat="1">
      <c r="A33" s="288">
        <v>27</v>
      </c>
      <c r="B33" s="291" t="s">
        <v>54</v>
      </c>
      <c r="C33" s="281">
        <v>0</v>
      </c>
    </row>
    <row r="34" spans="1:3" s="203" customFormat="1">
      <c r="A34" s="288">
        <v>28</v>
      </c>
      <c r="B34" s="277" t="s">
        <v>55</v>
      </c>
      <c r="C34" s="281">
        <v>4519730</v>
      </c>
    </row>
    <row r="35" spans="1:3" s="203" customFormat="1">
      <c r="A35" s="288">
        <v>29</v>
      </c>
      <c r="B35" s="287" t="s">
        <v>56</v>
      </c>
      <c r="C35" s="279">
        <f>SUM(C36:C40)</f>
        <v>0</v>
      </c>
    </row>
    <row r="36" spans="1:3" s="203" customFormat="1">
      <c r="A36" s="288">
        <v>30</v>
      </c>
      <c r="B36" s="282" t="s">
        <v>57</v>
      </c>
      <c r="C36" s="281">
        <v>0</v>
      </c>
    </row>
    <row r="37" spans="1:3" s="203" customFormat="1">
      <c r="A37" s="288">
        <v>31</v>
      </c>
      <c r="B37" s="283" t="s">
        <v>58</v>
      </c>
      <c r="C37" s="281">
        <v>0</v>
      </c>
    </row>
    <row r="38" spans="1:3" s="203" customFormat="1" ht="30">
      <c r="A38" s="288">
        <v>32</v>
      </c>
      <c r="B38" s="282" t="s">
        <v>59</v>
      </c>
      <c r="C38" s="281">
        <v>0</v>
      </c>
    </row>
    <row r="39" spans="1:3" s="203" customFormat="1" ht="30">
      <c r="A39" s="288">
        <v>33</v>
      </c>
      <c r="B39" s="282" t="s">
        <v>47</v>
      </c>
      <c r="C39" s="281">
        <v>0</v>
      </c>
    </row>
    <row r="40" spans="1:3" s="203" customFormat="1" ht="30">
      <c r="A40" s="288">
        <v>34</v>
      </c>
      <c r="B40" s="286" t="s">
        <v>60</v>
      </c>
      <c r="C40" s="281">
        <v>0</v>
      </c>
    </row>
    <row r="41" spans="1:3" s="203" customFormat="1">
      <c r="A41" s="288">
        <v>35</v>
      </c>
      <c r="B41" s="287" t="s">
        <v>25</v>
      </c>
      <c r="C41" s="279">
        <f>C30-C35</f>
        <v>4565384</v>
      </c>
    </row>
    <row r="42" spans="1:3" s="203" customFormat="1">
      <c r="A42" s="288"/>
      <c r="B42" s="289"/>
      <c r="C42" s="292"/>
    </row>
    <row r="43" spans="1:3" s="203" customFormat="1">
      <c r="A43" s="288">
        <v>36</v>
      </c>
      <c r="B43" s="293" t="s">
        <v>61</v>
      </c>
      <c r="C43" s="279">
        <f>SUM(C44:C46)</f>
        <v>59158367.251555763</v>
      </c>
    </row>
    <row r="44" spans="1:3" s="203" customFormat="1">
      <c r="A44" s="288">
        <v>37</v>
      </c>
      <c r="B44" s="277" t="s">
        <v>62</v>
      </c>
      <c r="C44" s="281">
        <v>45028964.110000014</v>
      </c>
    </row>
    <row r="45" spans="1:3" s="203" customFormat="1">
      <c r="A45" s="288">
        <v>38</v>
      </c>
      <c r="B45" s="277" t="s">
        <v>63</v>
      </c>
      <c r="C45" s="281">
        <v>0</v>
      </c>
    </row>
    <row r="46" spans="1:3" s="203" customFormat="1">
      <c r="A46" s="288">
        <v>39</v>
      </c>
      <c r="B46" s="277" t="s">
        <v>64</v>
      </c>
      <c r="C46" s="281">
        <v>14129403.141555751</v>
      </c>
    </row>
    <row r="47" spans="1:3" s="203" customFormat="1">
      <c r="A47" s="288">
        <v>40</v>
      </c>
      <c r="B47" s="293" t="s">
        <v>65</v>
      </c>
      <c r="C47" s="279">
        <f>SUM(C48:C51)</f>
        <v>0</v>
      </c>
    </row>
    <row r="48" spans="1:3" s="203" customFormat="1">
      <c r="A48" s="288">
        <v>41</v>
      </c>
      <c r="B48" s="282" t="s">
        <v>66</v>
      </c>
      <c r="C48" s="281">
        <v>0</v>
      </c>
    </row>
    <row r="49" spans="1:3" s="203" customFormat="1">
      <c r="A49" s="288">
        <v>42</v>
      </c>
      <c r="B49" s="283" t="s">
        <v>67</v>
      </c>
      <c r="C49" s="281">
        <v>0</v>
      </c>
    </row>
    <row r="50" spans="1:3" s="203" customFormat="1" ht="30">
      <c r="A50" s="288">
        <v>43</v>
      </c>
      <c r="B50" s="282" t="s">
        <v>68</v>
      </c>
      <c r="C50" s="281">
        <v>0</v>
      </c>
    </row>
    <row r="51" spans="1:3" s="203" customFormat="1" ht="30">
      <c r="A51" s="288">
        <v>44</v>
      </c>
      <c r="B51" s="282" t="s">
        <v>47</v>
      </c>
      <c r="C51" s="281">
        <v>0</v>
      </c>
    </row>
    <row r="52" spans="1:3" s="203" customFormat="1" ht="15.75" thickBot="1">
      <c r="A52" s="294">
        <v>45</v>
      </c>
      <c r="B52" s="295" t="s">
        <v>26</v>
      </c>
      <c r="C52" s="296">
        <f>C43-C47</f>
        <v>59158367.251555763</v>
      </c>
    </row>
    <row r="55" spans="1:3">
      <c r="B55" s="39"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3"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Normal="100" workbookViewId="0">
      <pane xSplit="1" ySplit="5" topLeftCell="B6" activePane="bottomRight" state="frozen"/>
      <selection activeCell="D27" sqref="D27"/>
      <selection pane="topRight" activeCell="D27" sqref="D27"/>
      <selection pane="bottomLeft" activeCell="D27" sqref="D27"/>
      <selection pane="bottomRight"/>
    </sheetView>
  </sheetViews>
  <sheetFormatPr defaultRowHeight="15"/>
  <cols>
    <col min="1" max="1" width="10.7109375" style="39" customWidth="1"/>
    <col min="2" max="2" width="91.85546875" style="39" customWidth="1"/>
    <col min="3" max="3" width="53.140625" style="39" customWidth="1"/>
    <col min="4" max="4" width="29" style="39" customWidth="1"/>
    <col min="5" max="5" width="9.42578125" style="39" customWidth="1"/>
    <col min="6" max="16384" width="9.140625" style="39"/>
  </cols>
  <sheetData>
    <row r="1" spans="1:5">
      <c r="A1" s="54" t="s">
        <v>226</v>
      </c>
      <c r="B1" s="55" t="str">
        <f>'1. key ratios'!B1</f>
        <v>სს ”ლიბერთი ბანკი”</v>
      </c>
    </row>
    <row r="2" spans="1:5" s="221" customFormat="1">
      <c r="A2" s="221" t="s">
        <v>227</v>
      </c>
      <c r="B2" s="57">
        <f>'1. key ratios'!B2</f>
        <v>43281</v>
      </c>
    </row>
    <row r="3" spans="1:5" s="221" customFormat="1">
      <c r="A3" s="297"/>
    </row>
    <row r="4" spans="1:5" s="221" customFormat="1" ht="15.75" thickBot="1">
      <c r="A4" s="221" t="s">
        <v>656</v>
      </c>
      <c r="B4" s="298" t="s">
        <v>307</v>
      </c>
      <c r="D4" s="299" t="s">
        <v>130</v>
      </c>
    </row>
    <row r="5" spans="1:5" ht="45">
      <c r="A5" s="300" t="s">
        <v>27</v>
      </c>
      <c r="B5" s="301" t="s">
        <v>269</v>
      </c>
      <c r="C5" s="302" t="s">
        <v>275</v>
      </c>
      <c r="D5" s="303" t="s">
        <v>308</v>
      </c>
    </row>
    <row r="6" spans="1:5">
      <c r="A6" s="304">
        <v>1</v>
      </c>
      <c r="B6" s="305" t="s">
        <v>191</v>
      </c>
      <c r="C6" s="306">
        <v>146547890</v>
      </c>
      <c r="D6" s="307"/>
      <c r="E6" s="308"/>
    </row>
    <row r="7" spans="1:5">
      <c r="A7" s="304">
        <v>2</v>
      </c>
      <c r="B7" s="309" t="s">
        <v>192</v>
      </c>
      <c r="C7" s="310">
        <v>109408192</v>
      </c>
      <c r="D7" s="311"/>
      <c r="E7" s="308"/>
    </row>
    <row r="8" spans="1:5">
      <c r="A8" s="304">
        <v>3</v>
      </c>
      <c r="B8" s="309" t="s">
        <v>193</v>
      </c>
      <c r="C8" s="310">
        <v>443424103</v>
      </c>
      <c r="D8" s="311"/>
      <c r="E8" s="308"/>
    </row>
    <row r="9" spans="1:5">
      <c r="A9" s="304">
        <v>4</v>
      </c>
      <c r="B9" s="309" t="s">
        <v>222</v>
      </c>
      <c r="C9" s="310">
        <v>0</v>
      </c>
      <c r="D9" s="311"/>
      <c r="E9" s="308"/>
    </row>
    <row r="10" spans="1:5">
      <c r="A10" s="304">
        <v>5</v>
      </c>
      <c r="B10" s="309" t="s">
        <v>194</v>
      </c>
      <c r="C10" s="310">
        <v>275576956</v>
      </c>
      <c r="D10" s="311"/>
      <c r="E10" s="308"/>
    </row>
    <row r="11" spans="1:5">
      <c r="A11" s="312">
        <v>6.1</v>
      </c>
      <c r="B11" s="313" t="s">
        <v>195</v>
      </c>
      <c r="C11" s="314">
        <v>916505421.06038022</v>
      </c>
      <c r="D11" s="315"/>
      <c r="E11" s="316"/>
    </row>
    <row r="12" spans="1:5">
      <c r="A12" s="312">
        <v>6.2</v>
      </c>
      <c r="B12" s="313" t="s">
        <v>196</v>
      </c>
      <c r="C12" s="317">
        <v>-113286843.01300573</v>
      </c>
      <c r="D12" s="315"/>
      <c r="E12" s="316"/>
    </row>
    <row r="13" spans="1:5">
      <c r="A13" s="312" t="s">
        <v>794</v>
      </c>
      <c r="B13" s="318" t="s">
        <v>795</v>
      </c>
      <c r="C13" s="314">
        <v>14129403.141555799</v>
      </c>
      <c r="D13" s="319" t="s">
        <v>841</v>
      </c>
      <c r="E13" s="316"/>
    </row>
    <row r="14" spans="1:5">
      <c r="A14" s="304">
        <v>6</v>
      </c>
      <c r="B14" s="309" t="s">
        <v>197</v>
      </c>
      <c r="C14" s="320">
        <f>+C11+C12</f>
        <v>803218578.04737449</v>
      </c>
      <c r="D14" s="315"/>
      <c r="E14" s="308"/>
    </row>
    <row r="15" spans="1:5">
      <c r="A15" s="304">
        <v>7</v>
      </c>
      <c r="B15" s="309" t="s">
        <v>198</v>
      </c>
      <c r="C15" s="310">
        <v>16784277</v>
      </c>
      <c r="D15" s="311"/>
      <c r="E15" s="308"/>
    </row>
    <row r="16" spans="1:5">
      <c r="A16" s="304">
        <v>8</v>
      </c>
      <c r="B16" s="309" t="s">
        <v>199</v>
      </c>
      <c r="C16" s="310">
        <v>89702</v>
      </c>
      <c r="D16" s="311"/>
      <c r="E16" s="308"/>
    </row>
    <row r="17" spans="1:5">
      <c r="A17" s="304">
        <v>9</v>
      </c>
      <c r="B17" s="309" t="s">
        <v>200</v>
      </c>
      <c r="C17" s="310">
        <v>251081</v>
      </c>
      <c r="D17" s="311"/>
      <c r="E17" s="308"/>
    </row>
    <row r="18" spans="1:5" ht="30">
      <c r="A18" s="312">
        <v>9.1</v>
      </c>
      <c r="B18" s="318" t="s">
        <v>842</v>
      </c>
      <c r="C18" s="314">
        <v>251081</v>
      </c>
      <c r="D18" s="319" t="s">
        <v>843</v>
      </c>
      <c r="E18" s="308"/>
    </row>
    <row r="19" spans="1:5">
      <c r="A19" s="312">
        <v>9.1999999999999993</v>
      </c>
      <c r="B19" s="318" t="s">
        <v>274</v>
      </c>
      <c r="C19" s="314">
        <v>0</v>
      </c>
      <c r="D19" s="311"/>
      <c r="E19" s="308"/>
    </row>
    <row r="20" spans="1:5">
      <c r="A20" s="312">
        <v>9.3000000000000007</v>
      </c>
      <c r="B20" s="318" t="s">
        <v>273</v>
      </c>
      <c r="C20" s="314">
        <v>0</v>
      </c>
      <c r="D20" s="311"/>
      <c r="E20" s="308"/>
    </row>
    <row r="21" spans="1:5">
      <c r="A21" s="304">
        <v>10</v>
      </c>
      <c r="B21" s="309" t="s">
        <v>201</v>
      </c>
      <c r="C21" s="310">
        <v>160571230</v>
      </c>
      <c r="D21" s="311"/>
      <c r="E21" s="308"/>
    </row>
    <row r="22" spans="1:5">
      <c r="A22" s="312">
        <v>10.1</v>
      </c>
      <c r="B22" s="318" t="s">
        <v>272</v>
      </c>
      <c r="C22" s="314">
        <v>27936495</v>
      </c>
      <c r="D22" s="319" t="s">
        <v>697</v>
      </c>
      <c r="E22" s="308"/>
    </row>
    <row r="23" spans="1:5">
      <c r="A23" s="304">
        <v>11</v>
      </c>
      <c r="B23" s="321" t="s">
        <v>202</v>
      </c>
      <c r="C23" s="322">
        <v>46017628</v>
      </c>
      <c r="D23" s="323"/>
      <c r="E23" s="308"/>
    </row>
    <row r="24" spans="1:5">
      <c r="A24" s="324">
        <v>12</v>
      </c>
      <c r="B24" s="325" t="s">
        <v>203</v>
      </c>
      <c r="C24" s="326">
        <f>SUM(C6:C10,C14:C17,C21,C23)</f>
        <v>2001889637.0473745</v>
      </c>
      <c r="D24" s="327"/>
      <c r="E24" s="328"/>
    </row>
    <row r="25" spans="1:5">
      <c r="A25" s="304">
        <v>13</v>
      </c>
      <c r="B25" s="309" t="s">
        <v>204</v>
      </c>
      <c r="C25" s="329">
        <v>7853235</v>
      </c>
      <c r="D25" s="330"/>
      <c r="E25" s="308"/>
    </row>
    <row r="26" spans="1:5">
      <c r="A26" s="304">
        <v>14</v>
      </c>
      <c r="B26" s="309" t="s">
        <v>205</v>
      </c>
      <c r="C26" s="310">
        <v>664966215</v>
      </c>
      <c r="D26" s="311"/>
      <c r="E26" s="308"/>
    </row>
    <row r="27" spans="1:5">
      <c r="A27" s="304">
        <v>15</v>
      </c>
      <c r="B27" s="309" t="s">
        <v>206</v>
      </c>
      <c r="C27" s="310">
        <v>197225518</v>
      </c>
      <c r="D27" s="311"/>
      <c r="E27" s="308"/>
    </row>
    <row r="28" spans="1:5">
      <c r="A28" s="304">
        <v>16</v>
      </c>
      <c r="B28" s="309" t="s">
        <v>207</v>
      </c>
      <c r="C28" s="310">
        <v>744055424</v>
      </c>
      <c r="D28" s="311"/>
      <c r="E28" s="308"/>
    </row>
    <row r="29" spans="1:5">
      <c r="A29" s="304">
        <v>17</v>
      </c>
      <c r="B29" s="309" t="s">
        <v>208</v>
      </c>
      <c r="C29" s="310">
        <v>2273859</v>
      </c>
      <c r="D29" s="311"/>
      <c r="E29" s="308"/>
    </row>
    <row r="30" spans="1:5">
      <c r="A30" s="304">
        <v>18</v>
      </c>
      <c r="B30" s="309" t="s">
        <v>209</v>
      </c>
      <c r="C30" s="310">
        <v>0</v>
      </c>
      <c r="D30" s="311"/>
      <c r="E30" s="308"/>
    </row>
    <row r="31" spans="1:5">
      <c r="A31" s="304">
        <v>19</v>
      </c>
      <c r="B31" s="309" t="s">
        <v>210</v>
      </c>
      <c r="C31" s="310">
        <v>5861177</v>
      </c>
      <c r="D31" s="311"/>
      <c r="E31" s="308"/>
    </row>
    <row r="32" spans="1:5">
      <c r="A32" s="304">
        <v>20</v>
      </c>
      <c r="B32" s="309" t="s">
        <v>132</v>
      </c>
      <c r="C32" s="310">
        <v>38139241</v>
      </c>
      <c r="D32" s="311"/>
      <c r="E32" s="308"/>
    </row>
    <row r="33" spans="1:5">
      <c r="A33" s="312">
        <v>20.100000000000001</v>
      </c>
      <c r="B33" s="331" t="s">
        <v>793</v>
      </c>
      <c r="C33" s="317">
        <v>-85818.602199999994</v>
      </c>
      <c r="D33" s="323"/>
      <c r="E33" s="308"/>
    </row>
    <row r="34" spans="1:5">
      <c r="A34" s="304">
        <v>21</v>
      </c>
      <c r="B34" s="321" t="s">
        <v>211</v>
      </c>
      <c r="C34" s="322">
        <v>86103228</v>
      </c>
      <c r="D34" s="323"/>
      <c r="E34" s="308"/>
    </row>
    <row r="35" spans="1:5">
      <c r="A35" s="312">
        <v>21.1</v>
      </c>
      <c r="B35" s="331" t="s">
        <v>271</v>
      </c>
      <c r="C35" s="332">
        <v>45028964.110000014</v>
      </c>
      <c r="D35" s="319" t="s">
        <v>844</v>
      </c>
      <c r="E35" s="308"/>
    </row>
    <row r="36" spans="1:5">
      <c r="A36" s="324">
        <v>22</v>
      </c>
      <c r="B36" s="325" t="s">
        <v>212</v>
      </c>
      <c r="C36" s="326">
        <f>SUM(C25:C34)-C33</f>
        <v>1746477897</v>
      </c>
      <c r="D36" s="327"/>
      <c r="E36" s="328"/>
    </row>
    <row r="37" spans="1:5">
      <c r="A37" s="304">
        <v>23</v>
      </c>
      <c r="B37" s="333" t="s">
        <v>213</v>
      </c>
      <c r="C37" s="310">
        <v>54628743</v>
      </c>
      <c r="D37" s="334"/>
      <c r="E37" s="308"/>
    </row>
    <row r="38" spans="1:5" ht="30">
      <c r="A38" s="312">
        <v>23.1</v>
      </c>
      <c r="B38" s="335" t="s">
        <v>845</v>
      </c>
      <c r="C38" s="314">
        <v>54628743</v>
      </c>
      <c r="D38" s="336" t="s">
        <v>846</v>
      </c>
      <c r="E38" s="308"/>
    </row>
    <row r="39" spans="1:5">
      <c r="A39" s="304">
        <v>24</v>
      </c>
      <c r="B39" s="333" t="s">
        <v>214</v>
      </c>
      <c r="C39" s="310">
        <v>61391</v>
      </c>
      <c r="D39" s="334"/>
      <c r="E39" s="308"/>
    </row>
    <row r="40" spans="1:5" ht="30">
      <c r="A40" s="312">
        <v>24.1</v>
      </c>
      <c r="B40" s="335" t="s">
        <v>847</v>
      </c>
      <c r="C40" s="314">
        <v>61391</v>
      </c>
      <c r="D40" s="336" t="s">
        <v>848</v>
      </c>
      <c r="E40" s="308"/>
    </row>
    <row r="41" spans="1:5">
      <c r="A41" s="304">
        <v>25</v>
      </c>
      <c r="B41" s="333" t="s">
        <v>270</v>
      </c>
      <c r="C41" s="310">
        <v>-10154020</v>
      </c>
      <c r="D41" s="334"/>
      <c r="E41" s="308"/>
    </row>
    <row r="42" spans="1:5">
      <c r="A42" s="312">
        <v>25.1</v>
      </c>
      <c r="B42" s="335" t="s">
        <v>849</v>
      </c>
      <c r="C42" s="317">
        <v>-10138283</v>
      </c>
      <c r="D42" s="336" t="s">
        <v>846</v>
      </c>
      <c r="E42" s="308"/>
    </row>
    <row r="43" spans="1:5">
      <c r="A43" s="312">
        <v>25.2</v>
      </c>
      <c r="B43" s="335" t="s">
        <v>888</v>
      </c>
      <c r="C43" s="317">
        <v>-15737</v>
      </c>
      <c r="D43" s="336" t="s">
        <v>848</v>
      </c>
      <c r="E43" s="308"/>
    </row>
    <row r="44" spans="1:5">
      <c r="A44" s="304">
        <v>26</v>
      </c>
      <c r="B44" s="333" t="s">
        <v>216</v>
      </c>
      <c r="C44" s="310">
        <v>39651986</v>
      </c>
      <c r="D44" s="334"/>
      <c r="E44" s="308"/>
    </row>
    <row r="45" spans="1:5" ht="30">
      <c r="A45" s="312">
        <v>26.1</v>
      </c>
      <c r="B45" s="335" t="s">
        <v>850</v>
      </c>
      <c r="C45" s="314">
        <v>35132256</v>
      </c>
      <c r="D45" s="336" t="s">
        <v>851</v>
      </c>
    </row>
    <row r="46" spans="1:5" ht="30">
      <c r="A46" s="312">
        <v>26.2</v>
      </c>
      <c r="B46" s="335" t="s">
        <v>852</v>
      </c>
      <c r="C46" s="314">
        <v>4519730</v>
      </c>
      <c r="D46" s="336" t="s">
        <v>853</v>
      </c>
    </row>
    <row r="47" spans="1:5">
      <c r="A47" s="304">
        <v>27</v>
      </c>
      <c r="B47" s="333" t="s">
        <v>217</v>
      </c>
      <c r="C47" s="310">
        <v>1694028</v>
      </c>
      <c r="D47" s="334"/>
      <c r="E47" s="308"/>
    </row>
    <row r="48" spans="1:5">
      <c r="A48" s="312">
        <v>27.1</v>
      </c>
      <c r="B48" s="335" t="s">
        <v>854</v>
      </c>
      <c r="C48" s="314">
        <v>1694028</v>
      </c>
      <c r="D48" s="336" t="s">
        <v>855</v>
      </c>
    </row>
    <row r="49" spans="1:5">
      <c r="A49" s="304">
        <v>28</v>
      </c>
      <c r="B49" s="333" t="s">
        <v>218</v>
      </c>
      <c r="C49" s="310">
        <v>141029519</v>
      </c>
      <c r="D49" s="334"/>
      <c r="E49" s="308"/>
    </row>
    <row r="50" spans="1:5">
      <c r="A50" s="312">
        <v>28.1</v>
      </c>
      <c r="B50" s="335" t="s">
        <v>856</v>
      </c>
      <c r="C50" s="314">
        <v>141029519</v>
      </c>
      <c r="D50" s="336" t="s">
        <v>857</v>
      </c>
    </row>
    <row r="51" spans="1:5" ht="60">
      <c r="A51" s="312">
        <v>28.2</v>
      </c>
      <c r="B51" s="335" t="s">
        <v>858</v>
      </c>
      <c r="C51" s="314">
        <v>2368463.4337313883</v>
      </c>
      <c r="D51" s="336" t="s">
        <v>859</v>
      </c>
    </row>
    <row r="52" spans="1:5">
      <c r="A52" s="304">
        <v>29</v>
      </c>
      <c r="B52" s="333" t="s">
        <v>36</v>
      </c>
      <c r="C52" s="310">
        <v>28500093</v>
      </c>
      <c r="D52" s="334"/>
      <c r="E52" s="308"/>
    </row>
    <row r="53" spans="1:5" ht="30">
      <c r="A53" s="312">
        <v>29.1</v>
      </c>
      <c r="B53" s="335" t="s">
        <v>860</v>
      </c>
      <c r="C53" s="314">
        <v>28500093</v>
      </c>
      <c r="D53" s="336" t="s">
        <v>861</v>
      </c>
    </row>
    <row r="54" spans="1:5" ht="30">
      <c r="A54" s="312">
        <v>29.2</v>
      </c>
      <c r="B54" s="335" t="s">
        <v>862</v>
      </c>
      <c r="C54" s="337">
        <v>28500093</v>
      </c>
      <c r="D54" s="336" t="s">
        <v>863</v>
      </c>
    </row>
    <row r="55" spans="1:5" ht="15.75" thickBot="1">
      <c r="A55" s="338">
        <v>30</v>
      </c>
      <c r="B55" s="339" t="s">
        <v>219</v>
      </c>
      <c r="C55" s="340">
        <f>SUM(C37,C39,C41,C44,C47,C49,C52)</f>
        <v>255411740</v>
      </c>
      <c r="D55" s="341"/>
    </row>
  </sheetData>
  <pageMargins left="0.7" right="0.7" top="0.75" bottom="0.75" header="0.3" footer="0.3"/>
  <pageSetup paperSize="9" scale="46" orientation="portrait" r:id="rId1"/>
  <ignoredErrors>
    <ignoredError sqref="C24:C5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Normal="100" workbookViewId="0">
      <pane xSplit="2" ySplit="7" topLeftCell="C8" activePane="bottomRight" state="frozen"/>
      <selection activeCell="D27" sqref="D27"/>
      <selection pane="topRight" activeCell="D27" sqref="D27"/>
      <selection pane="bottomLeft" activeCell="D27" sqref="D27"/>
      <selection pane="bottomRight"/>
    </sheetView>
  </sheetViews>
  <sheetFormatPr defaultColWidth="9.140625" defaultRowHeight="15"/>
  <cols>
    <col min="1" max="1" width="10.7109375" style="39" bestFit="1" customWidth="1"/>
    <col min="2" max="2" width="101.28515625" style="39" bestFit="1" customWidth="1"/>
    <col min="3" max="3" width="15.5703125" style="39" bestFit="1" customWidth="1"/>
    <col min="4" max="4" width="13.5703125" style="39" bestFit="1" customWidth="1"/>
    <col min="5" max="5" width="15.5703125" style="39" bestFit="1" customWidth="1"/>
    <col min="6" max="6" width="13.5703125" style="39" bestFit="1" customWidth="1"/>
    <col min="7" max="7" width="13.28515625" style="39" bestFit="1" customWidth="1"/>
    <col min="8" max="8" width="13.5703125" style="39" bestFit="1" customWidth="1"/>
    <col min="9" max="9" width="15.5703125" style="39" bestFit="1" customWidth="1"/>
    <col min="10" max="10" width="13.5703125" style="39" bestFit="1" customWidth="1"/>
    <col min="11" max="11" width="15.5703125" style="39" bestFit="1" customWidth="1"/>
    <col min="12" max="12" width="13.5703125" style="39" bestFit="1" customWidth="1"/>
    <col min="13" max="13" width="15.5703125" style="39" bestFit="1" customWidth="1"/>
    <col min="14" max="14" width="14.42578125" style="39" bestFit="1" customWidth="1"/>
    <col min="15" max="15" width="15.5703125" style="39" bestFit="1" customWidth="1"/>
    <col min="16" max="16" width="13.5703125" style="39" bestFit="1" customWidth="1"/>
    <col min="17" max="17" width="13.28515625" style="39" bestFit="1" customWidth="1"/>
    <col min="18" max="18" width="13.5703125" style="39" bestFit="1" customWidth="1"/>
    <col min="19" max="19" width="31.85546875" style="39" bestFit="1" customWidth="1"/>
    <col min="20" max="16384" width="9.140625" style="177"/>
  </cols>
  <sheetData>
    <row r="1" spans="1:19">
      <c r="A1" s="39" t="s">
        <v>226</v>
      </c>
      <c r="B1" s="55" t="str">
        <f>'1. key ratios'!B1</f>
        <v>სს ”ლიბერთი ბანკი”</v>
      </c>
    </row>
    <row r="2" spans="1:19">
      <c r="A2" s="39" t="s">
        <v>227</v>
      </c>
      <c r="B2" s="57">
        <f>'1. key ratios'!B2</f>
        <v>43281</v>
      </c>
    </row>
    <row r="4" spans="1:19" ht="30.75" thickBot="1">
      <c r="A4" s="267" t="s">
        <v>657</v>
      </c>
      <c r="B4" s="342" t="s">
        <v>764</v>
      </c>
    </row>
    <row r="5" spans="1:19">
      <c r="A5" s="343"/>
      <c r="B5" s="344"/>
      <c r="C5" s="345" t="s">
        <v>0</v>
      </c>
      <c r="D5" s="345" t="s">
        <v>1</v>
      </c>
      <c r="E5" s="345" t="s">
        <v>2</v>
      </c>
      <c r="F5" s="345" t="s">
        <v>3</v>
      </c>
      <c r="G5" s="345" t="s">
        <v>4</v>
      </c>
      <c r="H5" s="345" t="s">
        <v>5</v>
      </c>
      <c r="I5" s="345" t="s">
        <v>276</v>
      </c>
      <c r="J5" s="345" t="s">
        <v>277</v>
      </c>
      <c r="K5" s="345" t="s">
        <v>278</v>
      </c>
      <c r="L5" s="345" t="s">
        <v>279</v>
      </c>
      <c r="M5" s="345" t="s">
        <v>280</v>
      </c>
      <c r="N5" s="345" t="s">
        <v>281</v>
      </c>
      <c r="O5" s="345" t="s">
        <v>751</v>
      </c>
      <c r="P5" s="345" t="s">
        <v>752</v>
      </c>
      <c r="Q5" s="345" t="s">
        <v>753</v>
      </c>
      <c r="R5" s="346" t="s">
        <v>754</v>
      </c>
      <c r="S5" s="347" t="s">
        <v>755</v>
      </c>
    </row>
    <row r="6" spans="1:19" ht="46.5" customHeight="1">
      <c r="A6" s="348"/>
      <c r="B6" s="492" t="s">
        <v>756</v>
      </c>
      <c r="C6" s="490">
        <v>0</v>
      </c>
      <c r="D6" s="491"/>
      <c r="E6" s="490">
        <v>0.2</v>
      </c>
      <c r="F6" s="491"/>
      <c r="G6" s="490">
        <v>0.35</v>
      </c>
      <c r="H6" s="491"/>
      <c r="I6" s="490">
        <v>0.5</v>
      </c>
      <c r="J6" s="491"/>
      <c r="K6" s="490">
        <v>0.75</v>
      </c>
      <c r="L6" s="491"/>
      <c r="M6" s="490">
        <v>1</v>
      </c>
      <c r="N6" s="491"/>
      <c r="O6" s="490">
        <v>1.5</v>
      </c>
      <c r="P6" s="491"/>
      <c r="Q6" s="490">
        <v>2.5</v>
      </c>
      <c r="R6" s="491"/>
      <c r="S6" s="488" t="s">
        <v>288</v>
      </c>
    </row>
    <row r="7" spans="1:19">
      <c r="A7" s="348"/>
      <c r="B7" s="493"/>
      <c r="C7" s="349" t="s">
        <v>749</v>
      </c>
      <c r="D7" s="349" t="s">
        <v>750</v>
      </c>
      <c r="E7" s="349" t="s">
        <v>749</v>
      </c>
      <c r="F7" s="349" t="s">
        <v>750</v>
      </c>
      <c r="G7" s="349" t="s">
        <v>749</v>
      </c>
      <c r="H7" s="349" t="s">
        <v>750</v>
      </c>
      <c r="I7" s="349" t="s">
        <v>749</v>
      </c>
      <c r="J7" s="349" t="s">
        <v>750</v>
      </c>
      <c r="K7" s="349" t="s">
        <v>749</v>
      </c>
      <c r="L7" s="349" t="s">
        <v>750</v>
      </c>
      <c r="M7" s="349" t="s">
        <v>749</v>
      </c>
      <c r="N7" s="349" t="s">
        <v>750</v>
      </c>
      <c r="O7" s="349" t="s">
        <v>749</v>
      </c>
      <c r="P7" s="349" t="s">
        <v>750</v>
      </c>
      <c r="Q7" s="349" t="s">
        <v>749</v>
      </c>
      <c r="R7" s="349" t="s">
        <v>750</v>
      </c>
      <c r="S7" s="489"/>
    </row>
    <row r="8" spans="1:19" s="354" customFormat="1">
      <c r="A8" s="350">
        <v>1</v>
      </c>
      <c r="B8" s="351" t="s">
        <v>254</v>
      </c>
      <c r="C8" s="352">
        <v>340104673.00999999</v>
      </c>
      <c r="D8" s="352">
        <v>0</v>
      </c>
      <c r="E8" s="352">
        <v>0</v>
      </c>
      <c r="F8" s="353">
        <v>0</v>
      </c>
      <c r="G8" s="352">
        <v>0</v>
      </c>
      <c r="H8" s="352">
        <v>0</v>
      </c>
      <c r="I8" s="352">
        <v>0</v>
      </c>
      <c r="J8" s="352">
        <v>0</v>
      </c>
      <c r="K8" s="352">
        <v>0</v>
      </c>
      <c r="L8" s="352">
        <v>0</v>
      </c>
      <c r="M8" s="352">
        <v>57653830.409999996</v>
      </c>
      <c r="N8" s="352">
        <v>0</v>
      </c>
      <c r="O8" s="352">
        <v>0</v>
      </c>
      <c r="P8" s="352">
        <v>0</v>
      </c>
      <c r="Q8" s="352">
        <v>0</v>
      </c>
      <c r="R8" s="353">
        <v>0</v>
      </c>
      <c r="S8" s="255">
        <f>$C$6*SUM(C8:D8)+$E$6*SUM(E8:F8)+$G$6*SUM(G8:H8)+$I$6*SUM(I8:J8)+$K$6*SUM(K8:L8)+$M$6*SUM(M8:N8)+$O$6*SUM(O8:P8)+$Q$6*SUM(Q8:R8)</f>
        <v>57653830.409999996</v>
      </c>
    </row>
    <row r="9" spans="1:19" s="354" customFormat="1">
      <c r="A9" s="350">
        <v>2</v>
      </c>
      <c r="B9" s="351" t="s">
        <v>255</v>
      </c>
      <c r="C9" s="352">
        <v>0</v>
      </c>
      <c r="D9" s="352">
        <v>0</v>
      </c>
      <c r="E9" s="352">
        <v>0</v>
      </c>
      <c r="F9" s="352">
        <v>0</v>
      </c>
      <c r="G9" s="352">
        <v>0</v>
      </c>
      <c r="H9" s="352">
        <v>0</v>
      </c>
      <c r="I9" s="352">
        <v>0</v>
      </c>
      <c r="J9" s="352">
        <v>0</v>
      </c>
      <c r="K9" s="352">
        <v>0</v>
      </c>
      <c r="L9" s="352">
        <v>0</v>
      </c>
      <c r="M9" s="352">
        <v>0</v>
      </c>
      <c r="N9" s="352">
        <v>0</v>
      </c>
      <c r="O9" s="352">
        <v>0</v>
      </c>
      <c r="P9" s="352">
        <v>0</v>
      </c>
      <c r="Q9" s="352">
        <v>0</v>
      </c>
      <c r="R9" s="353">
        <v>0</v>
      </c>
      <c r="S9" s="255">
        <f t="shared" ref="S9:S21" si="0">$C$6*SUM(C9:D9)+$E$6*SUM(E9:F9)+$G$6*SUM(G9:H9)+$I$6*SUM(I9:J9)+$K$6*SUM(K9:L9)+$M$6*SUM(M9:N9)+$O$6*SUM(O9:P9)+$Q$6*SUM(Q9:R9)</f>
        <v>0</v>
      </c>
    </row>
    <row r="10" spans="1:19" s="354" customFormat="1">
      <c r="A10" s="350">
        <v>3</v>
      </c>
      <c r="B10" s="351" t="s">
        <v>256</v>
      </c>
      <c r="C10" s="352">
        <v>0</v>
      </c>
      <c r="D10" s="352">
        <v>0</v>
      </c>
      <c r="E10" s="352">
        <v>0</v>
      </c>
      <c r="F10" s="352">
        <v>0</v>
      </c>
      <c r="G10" s="352">
        <v>0</v>
      </c>
      <c r="H10" s="352">
        <v>0</v>
      </c>
      <c r="I10" s="352">
        <v>0</v>
      </c>
      <c r="J10" s="352">
        <v>0</v>
      </c>
      <c r="K10" s="352">
        <v>0</v>
      </c>
      <c r="L10" s="352">
        <v>0</v>
      </c>
      <c r="M10" s="352">
        <v>0</v>
      </c>
      <c r="N10" s="352">
        <v>0</v>
      </c>
      <c r="O10" s="352">
        <v>0</v>
      </c>
      <c r="P10" s="352">
        <v>0</v>
      </c>
      <c r="Q10" s="352">
        <v>0</v>
      </c>
      <c r="R10" s="353">
        <v>0</v>
      </c>
      <c r="S10" s="255">
        <f t="shared" si="0"/>
        <v>0</v>
      </c>
    </row>
    <row r="11" spans="1:19" s="354" customFormat="1">
      <c r="A11" s="350">
        <v>4</v>
      </c>
      <c r="B11" s="351" t="s">
        <v>257</v>
      </c>
      <c r="C11" s="352">
        <v>0</v>
      </c>
      <c r="D11" s="352">
        <v>0</v>
      </c>
      <c r="E11" s="352">
        <v>0</v>
      </c>
      <c r="F11" s="352">
        <v>0</v>
      </c>
      <c r="G11" s="352">
        <v>0</v>
      </c>
      <c r="H11" s="352">
        <v>0</v>
      </c>
      <c r="I11" s="352">
        <v>0</v>
      </c>
      <c r="J11" s="352">
        <v>0</v>
      </c>
      <c r="K11" s="352">
        <v>0</v>
      </c>
      <c r="L11" s="352">
        <v>0</v>
      </c>
      <c r="M11" s="352">
        <v>0</v>
      </c>
      <c r="N11" s="352">
        <v>0</v>
      </c>
      <c r="O11" s="352">
        <v>0</v>
      </c>
      <c r="P11" s="352">
        <v>0</v>
      </c>
      <c r="Q11" s="352">
        <v>0</v>
      </c>
      <c r="R11" s="353">
        <v>0</v>
      </c>
      <c r="S11" s="255">
        <f t="shared" si="0"/>
        <v>0</v>
      </c>
    </row>
    <row r="12" spans="1:19" s="354" customFormat="1">
      <c r="A12" s="350">
        <v>5</v>
      </c>
      <c r="B12" s="351" t="s">
        <v>258</v>
      </c>
      <c r="C12" s="352">
        <v>0</v>
      </c>
      <c r="D12" s="352">
        <v>0</v>
      </c>
      <c r="E12" s="352">
        <v>0</v>
      </c>
      <c r="F12" s="352">
        <v>0</v>
      </c>
      <c r="G12" s="352">
        <v>0</v>
      </c>
      <c r="H12" s="352">
        <v>0</v>
      </c>
      <c r="I12" s="352">
        <v>0</v>
      </c>
      <c r="J12" s="352">
        <v>0</v>
      </c>
      <c r="K12" s="352">
        <v>0</v>
      </c>
      <c r="L12" s="352">
        <v>0</v>
      </c>
      <c r="M12" s="352">
        <v>0</v>
      </c>
      <c r="N12" s="352">
        <v>0</v>
      </c>
      <c r="O12" s="352">
        <v>0</v>
      </c>
      <c r="P12" s="352">
        <v>0</v>
      </c>
      <c r="Q12" s="352">
        <v>0</v>
      </c>
      <c r="R12" s="353">
        <v>0</v>
      </c>
      <c r="S12" s="255">
        <f t="shared" si="0"/>
        <v>0</v>
      </c>
    </row>
    <row r="13" spans="1:19" s="354" customFormat="1">
      <c r="A13" s="350">
        <v>6</v>
      </c>
      <c r="B13" s="351" t="s">
        <v>259</v>
      </c>
      <c r="C13" s="352">
        <v>0</v>
      </c>
      <c r="D13" s="352">
        <v>0</v>
      </c>
      <c r="E13" s="352">
        <v>184989832.83000001</v>
      </c>
      <c r="F13" s="352">
        <v>0</v>
      </c>
      <c r="G13" s="352">
        <v>0</v>
      </c>
      <c r="H13" s="352">
        <v>0</v>
      </c>
      <c r="I13" s="352">
        <v>253118345.63999999</v>
      </c>
      <c r="J13" s="352">
        <v>0</v>
      </c>
      <c r="K13" s="352">
        <v>0</v>
      </c>
      <c r="L13" s="352">
        <v>0</v>
      </c>
      <c r="M13" s="352">
        <v>5703653.8200000003</v>
      </c>
      <c r="N13" s="352">
        <v>0</v>
      </c>
      <c r="O13" s="352">
        <v>0</v>
      </c>
      <c r="P13" s="352">
        <v>0</v>
      </c>
      <c r="Q13" s="352">
        <v>0</v>
      </c>
      <c r="R13" s="353">
        <v>0</v>
      </c>
      <c r="S13" s="255">
        <f t="shared" si="0"/>
        <v>169260793.206</v>
      </c>
    </row>
    <row r="14" spans="1:19" s="354" customFormat="1">
      <c r="A14" s="350">
        <v>7</v>
      </c>
      <c r="B14" s="351" t="s">
        <v>74</v>
      </c>
      <c r="C14" s="352">
        <v>1000</v>
      </c>
      <c r="D14" s="352">
        <v>0</v>
      </c>
      <c r="E14" s="352">
        <v>0</v>
      </c>
      <c r="F14" s="352">
        <v>0</v>
      </c>
      <c r="G14" s="352">
        <v>0</v>
      </c>
      <c r="H14" s="352">
        <v>0</v>
      </c>
      <c r="I14" s="352">
        <v>2197617.2300000084</v>
      </c>
      <c r="J14" s="352">
        <v>0</v>
      </c>
      <c r="K14" s="352">
        <v>0</v>
      </c>
      <c r="L14" s="352">
        <v>0</v>
      </c>
      <c r="M14" s="352">
        <v>94792509.282822728</v>
      </c>
      <c r="N14" s="352">
        <v>11265806.655000001</v>
      </c>
      <c r="O14" s="352">
        <v>0</v>
      </c>
      <c r="P14" s="352">
        <v>0</v>
      </c>
      <c r="Q14" s="352">
        <v>0</v>
      </c>
      <c r="R14" s="353">
        <v>0</v>
      </c>
      <c r="S14" s="255">
        <f t="shared" si="0"/>
        <v>107157124.55282274</v>
      </c>
    </row>
    <row r="15" spans="1:19" s="354" customFormat="1">
      <c r="A15" s="350">
        <v>8</v>
      </c>
      <c r="B15" s="351" t="s">
        <v>75</v>
      </c>
      <c r="C15" s="352">
        <v>0</v>
      </c>
      <c r="D15" s="352">
        <v>0</v>
      </c>
      <c r="E15" s="352">
        <v>0</v>
      </c>
      <c r="F15" s="352">
        <v>0</v>
      </c>
      <c r="G15" s="352">
        <v>0</v>
      </c>
      <c r="H15" s="352">
        <v>0</v>
      </c>
      <c r="I15" s="352">
        <v>0</v>
      </c>
      <c r="J15" s="352">
        <v>0</v>
      </c>
      <c r="K15" s="352">
        <v>565710782.85268807</v>
      </c>
      <c r="L15" s="352">
        <v>10250</v>
      </c>
      <c r="M15" s="352">
        <v>0</v>
      </c>
      <c r="N15" s="352">
        <v>0</v>
      </c>
      <c r="O15" s="352">
        <v>0</v>
      </c>
      <c r="P15" s="352">
        <v>0</v>
      </c>
      <c r="Q15" s="352">
        <v>0</v>
      </c>
      <c r="R15" s="353">
        <v>0</v>
      </c>
      <c r="S15" s="255">
        <f t="shared" si="0"/>
        <v>424290774.63951606</v>
      </c>
    </row>
    <row r="16" spans="1:19" s="354" customFormat="1">
      <c r="A16" s="350">
        <v>9</v>
      </c>
      <c r="B16" s="351" t="s">
        <v>76</v>
      </c>
      <c r="C16" s="352">
        <v>0</v>
      </c>
      <c r="D16" s="352">
        <v>0</v>
      </c>
      <c r="E16" s="352">
        <v>0</v>
      </c>
      <c r="F16" s="352">
        <v>0</v>
      </c>
      <c r="G16" s="352">
        <v>9687288.0855055973</v>
      </c>
      <c r="H16" s="352">
        <v>0</v>
      </c>
      <c r="I16" s="352">
        <v>0</v>
      </c>
      <c r="J16" s="352">
        <v>0</v>
      </c>
      <c r="K16" s="352">
        <v>0</v>
      </c>
      <c r="L16" s="352">
        <v>0</v>
      </c>
      <c r="M16" s="352">
        <v>0</v>
      </c>
      <c r="N16" s="352">
        <v>0</v>
      </c>
      <c r="O16" s="352">
        <v>0</v>
      </c>
      <c r="P16" s="352">
        <v>0</v>
      </c>
      <c r="Q16" s="352">
        <v>0</v>
      </c>
      <c r="R16" s="353">
        <v>0</v>
      </c>
      <c r="S16" s="255">
        <f t="shared" si="0"/>
        <v>3390550.8299269588</v>
      </c>
    </row>
    <row r="17" spans="1:19" s="354" customFormat="1">
      <c r="A17" s="350">
        <v>10</v>
      </c>
      <c r="B17" s="351" t="s">
        <v>70</v>
      </c>
      <c r="C17" s="352">
        <v>0</v>
      </c>
      <c r="D17" s="352">
        <v>0</v>
      </c>
      <c r="E17" s="352">
        <v>0</v>
      </c>
      <c r="F17" s="352">
        <v>0</v>
      </c>
      <c r="G17" s="352">
        <v>0</v>
      </c>
      <c r="H17" s="352">
        <v>0</v>
      </c>
      <c r="I17" s="352">
        <v>114706.29636199999</v>
      </c>
      <c r="J17" s="352">
        <v>0</v>
      </c>
      <c r="K17" s="352">
        <v>0</v>
      </c>
      <c r="L17" s="352">
        <v>0</v>
      </c>
      <c r="M17" s="352">
        <v>1989600.8280108043</v>
      </c>
      <c r="N17" s="352">
        <v>0</v>
      </c>
      <c r="O17" s="352">
        <v>500247.48125199927</v>
      </c>
      <c r="P17" s="352">
        <v>0</v>
      </c>
      <c r="Q17" s="352">
        <v>0</v>
      </c>
      <c r="R17" s="353">
        <v>0</v>
      </c>
      <c r="S17" s="255">
        <f t="shared" si="0"/>
        <v>2797325.1980698034</v>
      </c>
    </row>
    <row r="18" spans="1:19" s="354" customFormat="1">
      <c r="A18" s="350">
        <v>11</v>
      </c>
      <c r="B18" s="351" t="s">
        <v>71</v>
      </c>
      <c r="C18" s="352">
        <v>0</v>
      </c>
      <c r="D18" s="352">
        <v>0</v>
      </c>
      <c r="E18" s="352">
        <v>0</v>
      </c>
      <c r="F18" s="352">
        <v>0</v>
      </c>
      <c r="G18" s="352">
        <v>0</v>
      </c>
      <c r="H18" s="352">
        <v>0</v>
      </c>
      <c r="I18" s="352">
        <v>0</v>
      </c>
      <c r="J18" s="352">
        <v>0</v>
      </c>
      <c r="K18" s="352">
        <v>0</v>
      </c>
      <c r="L18" s="352">
        <v>0</v>
      </c>
      <c r="M18" s="352">
        <v>10932727.424380178</v>
      </c>
      <c r="N18" s="352">
        <v>0</v>
      </c>
      <c r="O18" s="352">
        <v>178378892.8106108</v>
      </c>
      <c r="P18" s="352">
        <v>0</v>
      </c>
      <c r="Q18" s="352">
        <v>1789236.87</v>
      </c>
      <c r="R18" s="353">
        <v>0</v>
      </c>
      <c r="S18" s="255">
        <f t="shared" si="0"/>
        <v>282974158.81529641</v>
      </c>
    </row>
    <row r="19" spans="1:19" s="354" customFormat="1">
      <c r="A19" s="350">
        <v>12</v>
      </c>
      <c r="B19" s="351" t="s">
        <v>72</v>
      </c>
      <c r="C19" s="352">
        <v>0</v>
      </c>
      <c r="D19" s="352">
        <v>0</v>
      </c>
      <c r="E19" s="352">
        <v>0</v>
      </c>
      <c r="F19" s="352">
        <v>0</v>
      </c>
      <c r="G19" s="352">
        <v>0</v>
      </c>
      <c r="H19" s="352">
        <v>0</v>
      </c>
      <c r="I19" s="352">
        <v>0</v>
      </c>
      <c r="J19" s="352">
        <v>0</v>
      </c>
      <c r="K19" s="352">
        <v>0</v>
      </c>
      <c r="L19" s="352">
        <v>0</v>
      </c>
      <c r="M19" s="352">
        <v>0</v>
      </c>
      <c r="N19" s="352">
        <v>0</v>
      </c>
      <c r="O19" s="352">
        <v>0</v>
      </c>
      <c r="P19" s="352">
        <v>0</v>
      </c>
      <c r="Q19" s="352">
        <v>0</v>
      </c>
      <c r="R19" s="353">
        <v>0</v>
      </c>
      <c r="S19" s="255">
        <f t="shared" si="0"/>
        <v>0</v>
      </c>
    </row>
    <row r="20" spans="1:19" s="354" customFormat="1">
      <c r="A20" s="350">
        <v>13</v>
      </c>
      <c r="B20" s="351" t="s">
        <v>73</v>
      </c>
      <c r="C20" s="352">
        <v>0</v>
      </c>
      <c r="D20" s="352">
        <v>0</v>
      </c>
      <c r="E20" s="352">
        <v>0</v>
      </c>
      <c r="F20" s="352">
        <v>0</v>
      </c>
      <c r="G20" s="352">
        <v>0</v>
      </c>
      <c r="H20" s="352">
        <v>0</v>
      </c>
      <c r="I20" s="352">
        <v>0</v>
      </c>
      <c r="J20" s="352">
        <v>0</v>
      </c>
      <c r="K20" s="352">
        <v>0</v>
      </c>
      <c r="L20" s="352">
        <v>0</v>
      </c>
      <c r="M20" s="352">
        <v>0</v>
      </c>
      <c r="N20" s="352">
        <v>0</v>
      </c>
      <c r="O20" s="352">
        <v>0</v>
      </c>
      <c r="P20" s="352">
        <v>0</v>
      </c>
      <c r="Q20" s="352">
        <v>0</v>
      </c>
      <c r="R20" s="353">
        <v>0</v>
      </c>
      <c r="S20" s="255">
        <f t="shared" si="0"/>
        <v>0</v>
      </c>
    </row>
    <row r="21" spans="1:19" s="354" customFormat="1">
      <c r="A21" s="350">
        <v>14</v>
      </c>
      <c r="B21" s="351" t="s">
        <v>286</v>
      </c>
      <c r="C21" s="352">
        <v>146136095</v>
      </c>
      <c r="D21" s="352">
        <v>0</v>
      </c>
      <c r="E21" s="352">
        <v>1481460.8099999998</v>
      </c>
      <c r="F21" s="352">
        <v>0</v>
      </c>
      <c r="G21" s="352">
        <v>0</v>
      </c>
      <c r="H21" s="352">
        <v>0</v>
      </c>
      <c r="I21" s="352">
        <v>0</v>
      </c>
      <c r="J21" s="352">
        <v>0</v>
      </c>
      <c r="K21" s="352">
        <v>0</v>
      </c>
      <c r="L21" s="352">
        <v>0</v>
      </c>
      <c r="M21" s="352">
        <v>134165396.52</v>
      </c>
      <c r="N21" s="352">
        <v>0</v>
      </c>
      <c r="O21" s="352">
        <v>0</v>
      </c>
      <c r="P21" s="352">
        <v>0</v>
      </c>
      <c r="Q21" s="352">
        <v>0</v>
      </c>
      <c r="R21" s="353">
        <v>0</v>
      </c>
      <c r="S21" s="255">
        <f t="shared" si="0"/>
        <v>134461688.68199998</v>
      </c>
    </row>
    <row r="22" spans="1:19" ht="15.75" thickBot="1">
      <c r="A22" s="355"/>
      <c r="B22" s="356" t="s">
        <v>69</v>
      </c>
      <c r="C22" s="357">
        <f>SUM(C8:C21)</f>
        <v>486241768.00999999</v>
      </c>
      <c r="D22" s="357">
        <f>SUM(D8:D21)</f>
        <v>0</v>
      </c>
      <c r="E22" s="357">
        <f t="shared" ref="E22:R22" si="1">SUM(E8:E21)</f>
        <v>186471293.64000002</v>
      </c>
      <c r="F22" s="357">
        <f t="shared" si="1"/>
        <v>0</v>
      </c>
      <c r="G22" s="357">
        <f t="shared" si="1"/>
        <v>9687288.0855055973</v>
      </c>
      <c r="H22" s="357">
        <f t="shared" si="1"/>
        <v>0</v>
      </c>
      <c r="I22" s="357">
        <f t="shared" si="1"/>
        <v>255430669.16636202</v>
      </c>
      <c r="J22" s="357">
        <f t="shared" si="1"/>
        <v>0</v>
      </c>
      <c r="K22" s="357">
        <f t="shared" si="1"/>
        <v>565710782.85268807</v>
      </c>
      <c r="L22" s="357">
        <f t="shared" si="1"/>
        <v>10250</v>
      </c>
      <c r="M22" s="357">
        <f t="shared" si="1"/>
        <v>305237718.28521371</v>
      </c>
      <c r="N22" s="357">
        <f t="shared" si="1"/>
        <v>11265806.655000001</v>
      </c>
      <c r="O22" s="357">
        <f t="shared" si="1"/>
        <v>178879140.29186279</v>
      </c>
      <c r="P22" s="357">
        <f t="shared" si="1"/>
        <v>0</v>
      </c>
      <c r="Q22" s="357">
        <f t="shared" si="1"/>
        <v>1789236.87</v>
      </c>
      <c r="R22" s="357">
        <f t="shared" si="1"/>
        <v>0</v>
      </c>
      <c r="S22" s="358">
        <f>SUM(S8:S21)</f>
        <v>1181986246.333632</v>
      </c>
    </row>
    <row r="24" spans="1:19">
      <c r="K24" s="359"/>
    </row>
    <row r="25" spans="1:19">
      <c r="K25" s="110"/>
      <c r="S25" s="110"/>
    </row>
    <row r="26" spans="1:19">
      <c r="M26" s="35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pane xSplit="2" ySplit="6" topLeftCell="H7" activePane="bottomRight" state="frozen"/>
      <selection activeCell="D27" sqref="D27"/>
      <selection pane="topRight" activeCell="D27" sqref="D27"/>
      <selection pane="bottomLeft" activeCell="D27" sqref="D27"/>
      <selection pane="bottomRight"/>
    </sheetView>
  </sheetViews>
  <sheetFormatPr defaultColWidth="9.140625" defaultRowHeight="15"/>
  <cols>
    <col min="1" max="1" width="10.5703125" style="39" bestFit="1" customWidth="1"/>
    <col min="2" max="2" width="101.140625" style="39" bestFit="1" customWidth="1"/>
    <col min="3" max="3" width="19" style="39" customWidth="1"/>
    <col min="4" max="4" width="19.5703125" style="39" customWidth="1"/>
    <col min="5" max="5" width="31.140625" style="39" customWidth="1"/>
    <col min="6" max="6" width="29.140625" style="39" customWidth="1"/>
    <col min="7" max="7" width="28.5703125" style="39" customWidth="1"/>
    <col min="8" max="8" width="26.42578125" style="39" customWidth="1"/>
    <col min="9" max="9" width="23.7109375" style="39" customWidth="1"/>
    <col min="10" max="10" width="21.5703125" style="39" customWidth="1"/>
    <col min="11" max="11" width="15.7109375" style="39" customWidth="1"/>
    <col min="12" max="12" width="13.28515625" style="39" customWidth="1"/>
    <col min="13" max="13" width="20.85546875" style="39" customWidth="1"/>
    <col min="14" max="14" width="19.28515625" style="39" customWidth="1"/>
    <col min="15" max="15" width="18.42578125" style="39" customWidth="1"/>
    <col min="16" max="16" width="19" style="39" customWidth="1"/>
    <col min="17" max="17" width="20.28515625" style="39" customWidth="1"/>
    <col min="18" max="18" width="18" style="39" customWidth="1"/>
    <col min="19" max="19" width="36" style="39" customWidth="1"/>
    <col min="20" max="20" width="19.42578125" style="39" customWidth="1"/>
    <col min="21" max="21" width="19.140625" style="39" customWidth="1"/>
    <col min="22" max="22" width="20" style="39" customWidth="1"/>
    <col min="23" max="16384" width="9.140625" style="39"/>
  </cols>
  <sheetData>
    <row r="1" spans="1:22">
      <c r="A1" s="39" t="s">
        <v>226</v>
      </c>
      <c r="B1" s="55" t="str">
        <f>'1. key ratios'!B1</f>
        <v>სს ”ლიბერთი ბანკი”</v>
      </c>
    </row>
    <row r="2" spans="1:22">
      <c r="A2" s="39" t="s">
        <v>227</v>
      </c>
      <c r="B2" s="57">
        <f>'1. key ratios'!B2</f>
        <v>43281</v>
      </c>
    </row>
    <row r="4" spans="1:22" ht="30.75" thickBot="1">
      <c r="A4" s="39" t="s">
        <v>658</v>
      </c>
      <c r="B4" s="360" t="s">
        <v>765</v>
      </c>
      <c r="V4" s="299" t="s">
        <v>130</v>
      </c>
    </row>
    <row r="5" spans="1:22">
      <c r="A5" s="361"/>
      <c r="B5" s="362"/>
      <c r="C5" s="494" t="s">
        <v>236</v>
      </c>
      <c r="D5" s="495"/>
      <c r="E5" s="495"/>
      <c r="F5" s="495"/>
      <c r="G5" s="495"/>
      <c r="H5" s="495"/>
      <c r="I5" s="495"/>
      <c r="J5" s="495"/>
      <c r="K5" s="495"/>
      <c r="L5" s="496"/>
      <c r="M5" s="494" t="s">
        <v>237</v>
      </c>
      <c r="N5" s="495"/>
      <c r="O5" s="495"/>
      <c r="P5" s="495"/>
      <c r="Q5" s="495"/>
      <c r="R5" s="495"/>
      <c r="S5" s="496"/>
      <c r="T5" s="499" t="s">
        <v>763</v>
      </c>
      <c r="U5" s="499" t="s">
        <v>762</v>
      </c>
      <c r="V5" s="497" t="s">
        <v>238</v>
      </c>
    </row>
    <row r="6" spans="1:22" s="267" customFormat="1" ht="165">
      <c r="A6" s="253"/>
      <c r="B6" s="363"/>
      <c r="C6" s="364" t="s">
        <v>239</v>
      </c>
      <c r="D6" s="365" t="s">
        <v>240</v>
      </c>
      <c r="E6" s="366" t="s">
        <v>241</v>
      </c>
      <c r="F6" s="367" t="s">
        <v>757</v>
      </c>
      <c r="G6" s="365" t="s">
        <v>242</v>
      </c>
      <c r="H6" s="365" t="s">
        <v>243</v>
      </c>
      <c r="I6" s="365" t="s">
        <v>244</v>
      </c>
      <c r="J6" s="365" t="s">
        <v>285</v>
      </c>
      <c r="K6" s="365" t="s">
        <v>245</v>
      </c>
      <c r="L6" s="368" t="s">
        <v>246</v>
      </c>
      <c r="M6" s="364" t="s">
        <v>247</v>
      </c>
      <c r="N6" s="365" t="s">
        <v>248</v>
      </c>
      <c r="O6" s="365" t="s">
        <v>249</v>
      </c>
      <c r="P6" s="365" t="s">
        <v>250</v>
      </c>
      <c r="Q6" s="365" t="s">
        <v>251</v>
      </c>
      <c r="R6" s="365" t="s">
        <v>252</v>
      </c>
      <c r="S6" s="368" t="s">
        <v>253</v>
      </c>
      <c r="T6" s="500"/>
      <c r="U6" s="500"/>
      <c r="V6" s="498"/>
    </row>
    <row r="7" spans="1:22" s="49" customFormat="1">
      <c r="A7" s="369">
        <v>1</v>
      </c>
      <c r="B7" s="370" t="s">
        <v>254</v>
      </c>
      <c r="C7" s="371">
        <v>0</v>
      </c>
      <c r="D7" s="352">
        <v>0</v>
      </c>
      <c r="E7" s="352">
        <v>0</v>
      </c>
      <c r="F7" s="352">
        <v>0</v>
      </c>
      <c r="G7" s="352">
        <v>0</v>
      </c>
      <c r="H7" s="352">
        <v>0</v>
      </c>
      <c r="I7" s="352">
        <v>0</v>
      </c>
      <c r="J7" s="352">
        <v>0</v>
      </c>
      <c r="K7" s="352">
        <v>0</v>
      </c>
      <c r="L7" s="255">
        <v>0</v>
      </c>
      <c r="M7" s="371">
        <v>0</v>
      </c>
      <c r="N7" s="352">
        <v>0</v>
      </c>
      <c r="O7" s="352">
        <v>0</v>
      </c>
      <c r="P7" s="352">
        <v>0</v>
      </c>
      <c r="Q7" s="352">
        <v>0</v>
      </c>
      <c r="R7" s="352">
        <v>0</v>
      </c>
      <c r="S7" s="255">
        <v>0</v>
      </c>
      <c r="T7" s="372">
        <v>0</v>
      </c>
      <c r="U7" s="373">
        <v>0</v>
      </c>
      <c r="V7" s="374">
        <f t="shared" ref="V7:V13" si="0">SUM(C7:S7)</f>
        <v>0</v>
      </c>
    </row>
    <row r="8" spans="1:22" s="49" customFormat="1">
      <c r="A8" s="369">
        <v>2</v>
      </c>
      <c r="B8" s="370" t="s">
        <v>255</v>
      </c>
      <c r="C8" s="371">
        <v>0</v>
      </c>
      <c r="D8" s="352">
        <v>0</v>
      </c>
      <c r="E8" s="352">
        <v>0</v>
      </c>
      <c r="F8" s="352">
        <v>0</v>
      </c>
      <c r="G8" s="352">
        <v>0</v>
      </c>
      <c r="H8" s="352">
        <v>0</v>
      </c>
      <c r="I8" s="352">
        <v>0</v>
      </c>
      <c r="J8" s="352">
        <v>0</v>
      </c>
      <c r="K8" s="352">
        <v>0</v>
      </c>
      <c r="L8" s="255">
        <v>0</v>
      </c>
      <c r="M8" s="371">
        <v>0</v>
      </c>
      <c r="N8" s="352">
        <v>0</v>
      </c>
      <c r="O8" s="352">
        <v>0</v>
      </c>
      <c r="P8" s="352">
        <v>0</v>
      </c>
      <c r="Q8" s="352">
        <v>0</v>
      </c>
      <c r="R8" s="352">
        <v>0</v>
      </c>
      <c r="S8" s="255">
        <v>0</v>
      </c>
      <c r="T8" s="373">
        <v>0</v>
      </c>
      <c r="U8" s="373">
        <v>0</v>
      </c>
      <c r="V8" s="374">
        <f t="shared" si="0"/>
        <v>0</v>
      </c>
    </row>
    <row r="9" spans="1:22" s="49" customFormat="1">
      <c r="A9" s="369">
        <v>3</v>
      </c>
      <c r="B9" s="370" t="s">
        <v>256</v>
      </c>
      <c r="C9" s="371">
        <v>0</v>
      </c>
      <c r="D9" s="352">
        <v>0</v>
      </c>
      <c r="E9" s="352">
        <v>0</v>
      </c>
      <c r="F9" s="352">
        <v>0</v>
      </c>
      <c r="G9" s="352">
        <v>0</v>
      </c>
      <c r="H9" s="352">
        <v>0</v>
      </c>
      <c r="I9" s="352">
        <v>0</v>
      </c>
      <c r="J9" s="352">
        <v>0</v>
      </c>
      <c r="K9" s="352">
        <v>0</v>
      </c>
      <c r="L9" s="255">
        <v>0</v>
      </c>
      <c r="M9" s="371">
        <v>0</v>
      </c>
      <c r="N9" s="352">
        <v>0</v>
      </c>
      <c r="O9" s="352">
        <v>0</v>
      </c>
      <c r="P9" s="352">
        <v>0</v>
      </c>
      <c r="Q9" s="352">
        <v>0</v>
      </c>
      <c r="R9" s="352">
        <v>0</v>
      </c>
      <c r="S9" s="255">
        <v>0</v>
      </c>
      <c r="T9" s="373">
        <v>0</v>
      </c>
      <c r="U9" s="373">
        <v>0</v>
      </c>
      <c r="V9" s="374">
        <f t="shared" si="0"/>
        <v>0</v>
      </c>
    </row>
    <row r="10" spans="1:22" s="49" customFormat="1">
      <c r="A10" s="369">
        <v>4</v>
      </c>
      <c r="B10" s="370" t="s">
        <v>257</v>
      </c>
      <c r="C10" s="371">
        <v>0</v>
      </c>
      <c r="D10" s="352">
        <v>0</v>
      </c>
      <c r="E10" s="352">
        <v>0</v>
      </c>
      <c r="F10" s="352">
        <v>0</v>
      </c>
      <c r="G10" s="352">
        <v>0</v>
      </c>
      <c r="H10" s="352">
        <v>0</v>
      </c>
      <c r="I10" s="352">
        <v>0</v>
      </c>
      <c r="J10" s="352">
        <v>0</v>
      </c>
      <c r="K10" s="352">
        <v>0</v>
      </c>
      <c r="L10" s="255">
        <v>0</v>
      </c>
      <c r="M10" s="371">
        <v>0</v>
      </c>
      <c r="N10" s="352">
        <v>0</v>
      </c>
      <c r="O10" s="352">
        <v>0</v>
      </c>
      <c r="P10" s="352">
        <v>0</v>
      </c>
      <c r="Q10" s="352">
        <v>0</v>
      </c>
      <c r="R10" s="352">
        <v>0</v>
      </c>
      <c r="S10" s="255">
        <v>0</v>
      </c>
      <c r="T10" s="373">
        <v>0</v>
      </c>
      <c r="U10" s="373">
        <v>0</v>
      </c>
      <c r="V10" s="374">
        <f t="shared" si="0"/>
        <v>0</v>
      </c>
    </row>
    <row r="11" spans="1:22" s="49" customFormat="1">
      <c r="A11" s="369">
        <v>5</v>
      </c>
      <c r="B11" s="370" t="s">
        <v>258</v>
      </c>
      <c r="C11" s="371">
        <v>0</v>
      </c>
      <c r="D11" s="352">
        <v>0</v>
      </c>
      <c r="E11" s="352">
        <v>0</v>
      </c>
      <c r="F11" s="352">
        <v>0</v>
      </c>
      <c r="G11" s="352">
        <v>0</v>
      </c>
      <c r="H11" s="352">
        <v>0</v>
      </c>
      <c r="I11" s="352">
        <v>0</v>
      </c>
      <c r="J11" s="352">
        <v>0</v>
      </c>
      <c r="K11" s="352">
        <v>0</v>
      </c>
      <c r="L11" s="255">
        <v>0</v>
      </c>
      <c r="M11" s="371">
        <v>0</v>
      </c>
      <c r="N11" s="352">
        <v>0</v>
      </c>
      <c r="O11" s="352">
        <v>0</v>
      </c>
      <c r="P11" s="352">
        <v>0</v>
      </c>
      <c r="Q11" s="352">
        <v>0</v>
      </c>
      <c r="R11" s="352">
        <v>0</v>
      </c>
      <c r="S11" s="255">
        <v>0</v>
      </c>
      <c r="T11" s="373">
        <v>0</v>
      </c>
      <c r="U11" s="373">
        <v>0</v>
      </c>
      <c r="V11" s="374">
        <f t="shared" si="0"/>
        <v>0</v>
      </c>
    </row>
    <row r="12" spans="1:22" s="49" customFormat="1">
      <c r="A12" s="369">
        <v>6</v>
      </c>
      <c r="B12" s="370" t="s">
        <v>259</v>
      </c>
      <c r="C12" s="371">
        <v>0</v>
      </c>
      <c r="D12" s="352">
        <v>0</v>
      </c>
      <c r="E12" s="352">
        <v>0</v>
      </c>
      <c r="F12" s="352">
        <v>0</v>
      </c>
      <c r="G12" s="352">
        <v>0</v>
      </c>
      <c r="H12" s="352">
        <v>0</v>
      </c>
      <c r="I12" s="352">
        <v>0</v>
      </c>
      <c r="J12" s="352">
        <v>0</v>
      </c>
      <c r="K12" s="352">
        <v>0</v>
      </c>
      <c r="L12" s="255">
        <v>0</v>
      </c>
      <c r="M12" s="371">
        <v>0</v>
      </c>
      <c r="N12" s="352">
        <v>0</v>
      </c>
      <c r="O12" s="352">
        <v>0</v>
      </c>
      <c r="P12" s="352">
        <v>0</v>
      </c>
      <c r="Q12" s="352">
        <v>0</v>
      </c>
      <c r="R12" s="352">
        <v>0</v>
      </c>
      <c r="S12" s="255">
        <v>0</v>
      </c>
      <c r="T12" s="373">
        <v>0</v>
      </c>
      <c r="U12" s="373">
        <v>0</v>
      </c>
      <c r="V12" s="374">
        <f t="shared" si="0"/>
        <v>0</v>
      </c>
    </row>
    <row r="13" spans="1:22" s="49" customFormat="1">
      <c r="A13" s="369">
        <v>7</v>
      </c>
      <c r="B13" s="370" t="s">
        <v>74</v>
      </c>
      <c r="C13" s="371">
        <v>0</v>
      </c>
      <c r="D13" s="352">
        <v>7316358.8348560026</v>
      </c>
      <c r="E13" s="352">
        <v>0</v>
      </c>
      <c r="F13" s="352">
        <v>0</v>
      </c>
      <c r="G13" s="352">
        <v>0</v>
      </c>
      <c r="H13" s="352">
        <v>0</v>
      </c>
      <c r="I13" s="352">
        <v>0</v>
      </c>
      <c r="J13" s="352">
        <v>4707405.3842051188</v>
      </c>
      <c r="K13" s="352">
        <v>0</v>
      </c>
      <c r="L13" s="255">
        <v>0</v>
      </c>
      <c r="M13" s="371">
        <v>0</v>
      </c>
      <c r="N13" s="352">
        <v>0</v>
      </c>
      <c r="O13" s="352">
        <v>0</v>
      </c>
      <c r="P13" s="352">
        <v>0</v>
      </c>
      <c r="Q13" s="352">
        <v>0</v>
      </c>
      <c r="R13" s="352">
        <v>0</v>
      </c>
      <c r="S13" s="255">
        <v>0</v>
      </c>
      <c r="T13" s="373">
        <v>10490242.723061122</v>
      </c>
      <c r="U13" s="373">
        <v>1533521.4960000003</v>
      </c>
      <c r="V13" s="374">
        <f t="shared" si="0"/>
        <v>12023764.219061121</v>
      </c>
    </row>
    <row r="14" spans="1:22" s="49" customFormat="1">
      <c r="A14" s="369">
        <v>8</v>
      </c>
      <c r="B14" s="370" t="s">
        <v>75</v>
      </c>
      <c r="C14" s="371">
        <v>0</v>
      </c>
      <c r="D14" s="352">
        <v>3239685.885131998</v>
      </c>
      <c r="E14" s="352">
        <v>0</v>
      </c>
      <c r="F14" s="352">
        <v>0</v>
      </c>
      <c r="G14" s="352">
        <v>0</v>
      </c>
      <c r="H14" s="352">
        <v>0</v>
      </c>
      <c r="I14" s="352">
        <v>0</v>
      </c>
      <c r="J14" s="352">
        <v>7962108.0375423525</v>
      </c>
      <c r="K14" s="352">
        <v>0</v>
      </c>
      <c r="L14" s="255">
        <v>0</v>
      </c>
      <c r="M14" s="371">
        <v>0</v>
      </c>
      <c r="N14" s="352">
        <v>0</v>
      </c>
      <c r="O14" s="352">
        <v>0</v>
      </c>
      <c r="P14" s="352">
        <v>0</v>
      </c>
      <c r="Q14" s="352">
        <v>0</v>
      </c>
      <c r="R14" s="352">
        <v>0</v>
      </c>
      <c r="S14" s="255">
        <v>0</v>
      </c>
      <c r="T14" s="373">
        <v>11170698.570174351</v>
      </c>
      <c r="U14" s="373">
        <v>31095.352500000001</v>
      </c>
      <c r="V14" s="374">
        <f t="shared" ref="V14:V20" si="1">SUM(C14:S14)</f>
        <v>11201793.92267435</v>
      </c>
    </row>
    <row r="15" spans="1:22" s="49" customFormat="1">
      <c r="A15" s="369">
        <v>9</v>
      </c>
      <c r="B15" s="370" t="s">
        <v>76</v>
      </c>
      <c r="C15" s="371">
        <v>0</v>
      </c>
      <c r="D15" s="352">
        <v>0</v>
      </c>
      <c r="E15" s="352">
        <v>0</v>
      </c>
      <c r="F15" s="352">
        <v>0</v>
      </c>
      <c r="G15" s="352">
        <v>0</v>
      </c>
      <c r="H15" s="352">
        <v>0</v>
      </c>
      <c r="I15" s="352">
        <v>0</v>
      </c>
      <c r="J15" s="352">
        <v>0</v>
      </c>
      <c r="K15" s="352">
        <v>0</v>
      </c>
      <c r="L15" s="255">
        <v>0</v>
      </c>
      <c r="M15" s="371">
        <v>0</v>
      </c>
      <c r="N15" s="352">
        <v>0</v>
      </c>
      <c r="O15" s="352">
        <v>0</v>
      </c>
      <c r="P15" s="352">
        <v>0</v>
      </c>
      <c r="Q15" s="352">
        <v>0</v>
      </c>
      <c r="R15" s="352">
        <v>0</v>
      </c>
      <c r="S15" s="255">
        <v>0</v>
      </c>
      <c r="T15" s="373">
        <v>0</v>
      </c>
      <c r="U15" s="373">
        <v>0</v>
      </c>
      <c r="V15" s="374">
        <f t="shared" si="1"/>
        <v>0</v>
      </c>
    </row>
    <row r="16" spans="1:22" s="49" customFormat="1">
      <c r="A16" s="369">
        <v>10</v>
      </c>
      <c r="B16" s="370" t="s">
        <v>70</v>
      </c>
      <c r="C16" s="371">
        <v>0</v>
      </c>
      <c r="D16" s="352">
        <v>23337.170000000002</v>
      </c>
      <c r="E16" s="352">
        <v>0</v>
      </c>
      <c r="F16" s="352">
        <v>0</v>
      </c>
      <c r="G16" s="352">
        <v>0</v>
      </c>
      <c r="H16" s="352">
        <v>0</v>
      </c>
      <c r="I16" s="352">
        <v>0</v>
      </c>
      <c r="J16" s="352">
        <v>128518.34552056415</v>
      </c>
      <c r="K16" s="352">
        <v>0</v>
      </c>
      <c r="L16" s="255">
        <v>0</v>
      </c>
      <c r="M16" s="371">
        <v>0</v>
      </c>
      <c r="N16" s="352">
        <v>0</v>
      </c>
      <c r="O16" s="352">
        <v>0</v>
      </c>
      <c r="P16" s="352">
        <v>0</v>
      </c>
      <c r="Q16" s="352">
        <v>0</v>
      </c>
      <c r="R16" s="352">
        <v>0</v>
      </c>
      <c r="S16" s="255">
        <v>0</v>
      </c>
      <c r="T16" s="373">
        <v>151855.51552056416</v>
      </c>
      <c r="U16" s="373">
        <v>0</v>
      </c>
      <c r="V16" s="374">
        <f t="shared" si="1"/>
        <v>151855.51552056416</v>
      </c>
    </row>
    <row r="17" spans="1:22" s="49" customFormat="1">
      <c r="A17" s="369">
        <v>11</v>
      </c>
      <c r="B17" s="370" t="s">
        <v>71</v>
      </c>
      <c r="C17" s="371">
        <v>0</v>
      </c>
      <c r="D17" s="352">
        <v>0</v>
      </c>
      <c r="E17" s="352">
        <v>0</v>
      </c>
      <c r="F17" s="352">
        <v>0</v>
      </c>
      <c r="G17" s="352">
        <v>0</v>
      </c>
      <c r="H17" s="352">
        <v>0</v>
      </c>
      <c r="I17" s="352">
        <v>0</v>
      </c>
      <c r="J17" s="352">
        <v>37451840.611915886</v>
      </c>
      <c r="K17" s="352">
        <v>0</v>
      </c>
      <c r="L17" s="255">
        <v>0</v>
      </c>
      <c r="M17" s="371">
        <v>0</v>
      </c>
      <c r="N17" s="352">
        <v>0</v>
      </c>
      <c r="O17" s="352">
        <v>0</v>
      </c>
      <c r="P17" s="352">
        <v>0</v>
      </c>
      <c r="Q17" s="352">
        <v>0</v>
      </c>
      <c r="R17" s="352">
        <v>0</v>
      </c>
      <c r="S17" s="255">
        <v>0</v>
      </c>
      <c r="T17" s="373">
        <v>37451840.611915886</v>
      </c>
      <c r="U17" s="373">
        <v>0</v>
      </c>
      <c r="V17" s="374">
        <f t="shared" si="1"/>
        <v>37451840.611915886</v>
      </c>
    </row>
    <row r="18" spans="1:22" s="49" customFormat="1">
      <c r="A18" s="369">
        <v>12</v>
      </c>
      <c r="B18" s="370" t="s">
        <v>72</v>
      </c>
      <c r="C18" s="371">
        <v>0</v>
      </c>
      <c r="D18" s="352">
        <v>0</v>
      </c>
      <c r="E18" s="352">
        <v>0</v>
      </c>
      <c r="F18" s="352">
        <v>0</v>
      </c>
      <c r="G18" s="352">
        <v>0</v>
      </c>
      <c r="H18" s="352">
        <v>0</v>
      </c>
      <c r="I18" s="352">
        <v>0</v>
      </c>
      <c r="J18" s="352">
        <v>0</v>
      </c>
      <c r="K18" s="352">
        <v>0</v>
      </c>
      <c r="L18" s="255">
        <v>0</v>
      </c>
      <c r="M18" s="371">
        <v>0</v>
      </c>
      <c r="N18" s="352">
        <v>0</v>
      </c>
      <c r="O18" s="352">
        <v>0</v>
      </c>
      <c r="P18" s="352">
        <v>0</v>
      </c>
      <c r="Q18" s="352">
        <v>0</v>
      </c>
      <c r="R18" s="352">
        <v>0</v>
      </c>
      <c r="S18" s="255">
        <v>0</v>
      </c>
      <c r="T18" s="373">
        <v>0</v>
      </c>
      <c r="U18" s="373">
        <v>0</v>
      </c>
      <c r="V18" s="374">
        <f t="shared" si="1"/>
        <v>0</v>
      </c>
    </row>
    <row r="19" spans="1:22" s="49" customFormat="1">
      <c r="A19" s="369">
        <v>13</v>
      </c>
      <c r="B19" s="370" t="s">
        <v>73</v>
      </c>
      <c r="C19" s="371">
        <v>0</v>
      </c>
      <c r="D19" s="352">
        <v>0</v>
      </c>
      <c r="E19" s="352">
        <v>0</v>
      </c>
      <c r="F19" s="352">
        <v>0</v>
      </c>
      <c r="G19" s="352">
        <v>0</v>
      </c>
      <c r="H19" s="352">
        <v>0</v>
      </c>
      <c r="I19" s="352">
        <v>0</v>
      </c>
      <c r="J19" s="352">
        <v>0</v>
      </c>
      <c r="K19" s="352">
        <v>0</v>
      </c>
      <c r="L19" s="255">
        <v>0</v>
      </c>
      <c r="M19" s="371">
        <v>0</v>
      </c>
      <c r="N19" s="352">
        <v>0</v>
      </c>
      <c r="O19" s="352">
        <v>0</v>
      </c>
      <c r="P19" s="352">
        <v>0</v>
      </c>
      <c r="Q19" s="352">
        <v>0</v>
      </c>
      <c r="R19" s="352">
        <v>0</v>
      </c>
      <c r="S19" s="255">
        <v>0</v>
      </c>
      <c r="T19" s="373">
        <v>0</v>
      </c>
      <c r="U19" s="373">
        <v>0</v>
      </c>
      <c r="V19" s="374">
        <f t="shared" si="1"/>
        <v>0</v>
      </c>
    </row>
    <row r="20" spans="1:22" s="49" customFormat="1">
      <c r="A20" s="369">
        <v>14</v>
      </c>
      <c r="B20" s="370" t="s">
        <v>286</v>
      </c>
      <c r="C20" s="371">
        <v>0</v>
      </c>
      <c r="D20" s="352">
        <v>0</v>
      </c>
      <c r="E20" s="352">
        <v>0</v>
      </c>
      <c r="F20" s="352">
        <v>0</v>
      </c>
      <c r="G20" s="352">
        <v>0</v>
      </c>
      <c r="H20" s="352">
        <v>0</v>
      </c>
      <c r="I20" s="352">
        <v>0</v>
      </c>
      <c r="J20" s="352">
        <v>0</v>
      </c>
      <c r="K20" s="352">
        <v>0</v>
      </c>
      <c r="L20" s="255">
        <v>0</v>
      </c>
      <c r="M20" s="371">
        <v>0</v>
      </c>
      <c r="N20" s="352">
        <v>0</v>
      </c>
      <c r="O20" s="352">
        <v>0</v>
      </c>
      <c r="P20" s="352">
        <v>0</v>
      </c>
      <c r="Q20" s="352">
        <v>0</v>
      </c>
      <c r="R20" s="352">
        <v>0</v>
      </c>
      <c r="S20" s="255">
        <v>0</v>
      </c>
      <c r="T20" s="373">
        <v>0</v>
      </c>
      <c r="U20" s="373">
        <v>0</v>
      </c>
      <c r="V20" s="374">
        <f t="shared" si="1"/>
        <v>0</v>
      </c>
    </row>
    <row r="21" spans="1:22" ht="15.75" thickBot="1">
      <c r="A21" s="355"/>
      <c r="B21" s="375" t="s">
        <v>69</v>
      </c>
      <c r="C21" s="376">
        <f>SUM(C7:C20)</f>
        <v>0</v>
      </c>
      <c r="D21" s="357">
        <f t="shared" ref="D21:V21" si="2">SUM(D7:D20)</f>
        <v>10579381.889988</v>
      </c>
      <c r="E21" s="357">
        <f t="shared" si="2"/>
        <v>0</v>
      </c>
      <c r="F21" s="357">
        <f t="shared" si="2"/>
        <v>0</v>
      </c>
      <c r="G21" s="357">
        <f t="shared" si="2"/>
        <v>0</v>
      </c>
      <c r="H21" s="357">
        <f t="shared" si="2"/>
        <v>0</v>
      </c>
      <c r="I21" s="357">
        <f t="shared" si="2"/>
        <v>0</v>
      </c>
      <c r="J21" s="357">
        <f t="shared" si="2"/>
        <v>50249872.379183918</v>
      </c>
      <c r="K21" s="357">
        <f t="shared" si="2"/>
        <v>0</v>
      </c>
      <c r="L21" s="358">
        <f t="shared" si="2"/>
        <v>0</v>
      </c>
      <c r="M21" s="376">
        <f t="shared" si="2"/>
        <v>0</v>
      </c>
      <c r="N21" s="357">
        <f t="shared" si="2"/>
        <v>0</v>
      </c>
      <c r="O21" s="357">
        <f t="shared" si="2"/>
        <v>0</v>
      </c>
      <c r="P21" s="357">
        <f t="shared" si="2"/>
        <v>0</v>
      </c>
      <c r="Q21" s="357">
        <f t="shared" si="2"/>
        <v>0</v>
      </c>
      <c r="R21" s="357">
        <f t="shared" si="2"/>
        <v>0</v>
      </c>
      <c r="S21" s="358">
        <f t="shared" si="2"/>
        <v>0</v>
      </c>
      <c r="T21" s="358">
        <f>SUM(T7:T20)</f>
        <v>59264637.420671925</v>
      </c>
      <c r="U21" s="358">
        <f t="shared" si="2"/>
        <v>1564616.8485000003</v>
      </c>
      <c r="V21" s="377">
        <f t="shared" si="2"/>
        <v>60829254.269171923</v>
      </c>
    </row>
    <row r="23" spans="1:22">
      <c r="J23" s="110"/>
    </row>
    <row r="24" spans="1:22">
      <c r="A24" s="59"/>
      <c r="B24" s="59"/>
      <c r="C24" s="378"/>
      <c r="D24" s="379"/>
      <c r="E24" s="378"/>
    </row>
    <row r="25" spans="1:22">
      <c r="A25" s="380"/>
      <c r="B25" s="380"/>
      <c r="C25" s="59"/>
      <c r="D25" s="378"/>
      <c r="E25" s="378"/>
    </row>
    <row r="26" spans="1:22">
      <c r="A26" s="380"/>
      <c r="B26" s="381"/>
      <c r="C26" s="59"/>
      <c r="D26" s="378"/>
      <c r="E26" s="378"/>
    </row>
    <row r="27" spans="1:22">
      <c r="A27" s="380"/>
      <c r="B27" s="380"/>
      <c r="C27" s="59"/>
      <c r="D27" s="378"/>
      <c r="E27" s="378"/>
    </row>
    <row r="28" spans="1:22">
      <c r="A28" s="380"/>
      <c r="B28" s="381"/>
      <c r="C28" s="59"/>
      <c r="D28" s="378"/>
      <c r="E28" s="378"/>
    </row>
  </sheetData>
  <mergeCells count="5">
    <mergeCell ref="C5:L5"/>
    <mergeCell ref="M5:S5"/>
    <mergeCell ref="V5:V6"/>
    <mergeCell ref="T5:T6"/>
    <mergeCell ref="U5:U6"/>
  </mergeCells>
  <pageMargins left="0.7" right="0.7" top="0.75" bottom="0.75" header="0.3" footer="0.3"/>
  <pageSetup paperSize="9" scale="15" orientation="portrait" r:id="rId1"/>
  <ignoredErrors>
    <ignoredError sqref="V14:V21 V7:V1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pane xSplit="1" ySplit="7" topLeftCell="B8" activePane="bottomRight" state="frozen"/>
      <selection activeCell="D27" sqref="D27"/>
      <selection pane="topRight" activeCell="D27" sqref="D27"/>
      <selection pane="bottomLeft" activeCell="D27" sqref="D27"/>
      <selection pane="bottomRight"/>
    </sheetView>
  </sheetViews>
  <sheetFormatPr defaultColWidth="9.140625" defaultRowHeight="15"/>
  <cols>
    <col min="1" max="1" width="10.5703125" style="39" bestFit="1" customWidth="1"/>
    <col min="2" max="2" width="105.140625" style="39" bestFit="1" customWidth="1"/>
    <col min="3" max="3" width="20.140625" style="39" customWidth="1"/>
    <col min="4" max="4" width="14.85546875" style="39" bestFit="1" customWidth="1"/>
    <col min="5" max="5" width="17.7109375" style="39" customWidth="1"/>
    <col min="6" max="6" width="17.5703125" style="39" customWidth="1"/>
    <col min="7" max="7" width="20.5703125" style="39" customWidth="1"/>
    <col min="8" max="8" width="15.28515625" style="39" customWidth="1"/>
    <col min="9" max="16384" width="9.140625" style="177"/>
  </cols>
  <sheetData>
    <row r="1" spans="1:9">
      <c r="A1" s="39" t="s">
        <v>226</v>
      </c>
      <c r="B1" s="55" t="str">
        <f>'1. key ratios'!B1</f>
        <v>სს ”ლიბერთი ბანკი”</v>
      </c>
    </row>
    <row r="2" spans="1:9">
      <c r="A2" s="39" t="s">
        <v>227</v>
      </c>
      <c r="B2" s="57">
        <f>'1. key ratios'!B2</f>
        <v>43281</v>
      </c>
    </row>
    <row r="4" spans="1:9" ht="15.75" thickBot="1">
      <c r="A4" s="39" t="s">
        <v>659</v>
      </c>
      <c r="B4" s="382" t="s">
        <v>766</v>
      </c>
    </row>
    <row r="5" spans="1:9">
      <c r="A5" s="361"/>
      <c r="B5" s="383"/>
      <c r="C5" s="384" t="s">
        <v>0</v>
      </c>
      <c r="D5" s="384" t="s">
        <v>1</v>
      </c>
      <c r="E5" s="384" t="s">
        <v>2</v>
      </c>
      <c r="F5" s="384" t="s">
        <v>3</v>
      </c>
      <c r="G5" s="385" t="s">
        <v>4</v>
      </c>
      <c r="H5" s="386" t="s">
        <v>5</v>
      </c>
      <c r="I5" s="387"/>
    </row>
    <row r="6" spans="1:9">
      <c r="A6" s="348"/>
      <c r="B6" s="388"/>
      <c r="C6" s="501" t="s">
        <v>758</v>
      </c>
      <c r="D6" s="505" t="s">
        <v>779</v>
      </c>
      <c r="E6" s="506"/>
      <c r="F6" s="501" t="s">
        <v>785</v>
      </c>
      <c r="G6" s="501" t="s">
        <v>786</v>
      </c>
      <c r="H6" s="503" t="s">
        <v>760</v>
      </c>
      <c r="I6" s="387"/>
    </row>
    <row r="7" spans="1:9" ht="90">
      <c r="A7" s="348"/>
      <c r="B7" s="388"/>
      <c r="C7" s="502"/>
      <c r="D7" s="389" t="s">
        <v>761</v>
      </c>
      <c r="E7" s="389" t="s">
        <v>759</v>
      </c>
      <c r="F7" s="502"/>
      <c r="G7" s="502"/>
      <c r="H7" s="504"/>
      <c r="I7" s="387"/>
    </row>
    <row r="8" spans="1:9">
      <c r="A8" s="390">
        <v>1</v>
      </c>
      <c r="B8" s="282" t="s">
        <v>254</v>
      </c>
      <c r="C8" s="391">
        <v>397758503.41999996</v>
      </c>
      <c r="D8" s="392">
        <v>0</v>
      </c>
      <c r="E8" s="391">
        <v>0</v>
      </c>
      <c r="F8" s="391">
        <v>57653830.409999996</v>
      </c>
      <c r="G8" s="393">
        <v>57653830.409999996</v>
      </c>
      <c r="H8" s="394">
        <f>G8/(C8+E8)</f>
        <v>0.14494682053125671</v>
      </c>
    </row>
    <row r="9" spans="1:9">
      <c r="A9" s="390">
        <v>2</v>
      </c>
      <c r="B9" s="282" t="s">
        <v>255</v>
      </c>
      <c r="C9" s="391">
        <v>0</v>
      </c>
      <c r="D9" s="392">
        <v>0</v>
      </c>
      <c r="E9" s="391">
        <v>0</v>
      </c>
      <c r="F9" s="391">
        <v>0</v>
      </c>
      <c r="G9" s="393">
        <v>0</v>
      </c>
      <c r="H9" s="394" t="s">
        <v>864</v>
      </c>
    </row>
    <row r="10" spans="1:9">
      <c r="A10" s="390">
        <v>3</v>
      </c>
      <c r="B10" s="282" t="s">
        <v>256</v>
      </c>
      <c r="C10" s="391">
        <v>0</v>
      </c>
      <c r="D10" s="392">
        <v>0</v>
      </c>
      <c r="E10" s="391">
        <v>0</v>
      </c>
      <c r="F10" s="391">
        <v>0</v>
      </c>
      <c r="G10" s="393">
        <v>0</v>
      </c>
      <c r="H10" s="394" t="s">
        <v>864</v>
      </c>
    </row>
    <row r="11" spans="1:9">
      <c r="A11" s="390">
        <v>4</v>
      </c>
      <c r="B11" s="282" t="s">
        <v>257</v>
      </c>
      <c r="C11" s="391">
        <v>0</v>
      </c>
      <c r="D11" s="392">
        <v>0</v>
      </c>
      <c r="E11" s="391">
        <v>0</v>
      </c>
      <c r="F11" s="391">
        <v>0</v>
      </c>
      <c r="G11" s="393">
        <v>0</v>
      </c>
      <c r="H11" s="394" t="s">
        <v>864</v>
      </c>
    </row>
    <row r="12" spans="1:9">
      <c r="A12" s="390">
        <v>5</v>
      </c>
      <c r="B12" s="282" t="s">
        <v>258</v>
      </c>
      <c r="C12" s="391">
        <v>0</v>
      </c>
      <c r="D12" s="392">
        <v>0</v>
      </c>
      <c r="E12" s="391">
        <v>0</v>
      </c>
      <c r="F12" s="391">
        <v>0</v>
      </c>
      <c r="G12" s="393">
        <v>0</v>
      </c>
      <c r="H12" s="394" t="s">
        <v>864</v>
      </c>
    </row>
    <row r="13" spans="1:9">
      <c r="A13" s="390">
        <v>6</v>
      </c>
      <c r="B13" s="282" t="s">
        <v>259</v>
      </c>
      <c r="C13" s="391">
        <v>443811832.29000002</v>
      </c>
      <c r="D13" s="392">
        <v>0</v>
      </c>
      <c r="E13" s="391">
        <v>0</v>
      </c>
      <c r="F13" s="391">
        <v>169260793.206</v>
      </c>
      <c r="G13" s="393">
        <v>169260793.206</v>
      </c>
      <c r="H13" s="394">
        <f t="shared" ref="H13:H21" si="0">G13/(C13+E13)</f>
        <v>0.38137963184226215</v>
      </c>
    </row>
    <row r="14" spans="1:9">
      <c r="A14" s="390">
        <v>7</v>
      </c>
      <c r="B14" s="282" t="s">
        <v>74</v>
      </c>
      <c r="C14" s="391">
        <v>96991126.512822732</v>
      </c>
      <c r="D14" s="392">
        <v>38851165.970000006</v>
      </c>
      <c r="E14" s="391">
        <v>11265806.655000001</v>
      </c>
      <c r="F14" s="392">
        <v>107157124.55282274</v>
      </c>
      <c r="G14" s="395">
        <v>95102264.981261626</v>
      </c>
      <c r="H14" s="394">
        <f>G14/(C14+E14)</f>
        <v>0.8784865984872452</v>
      </c>
    </row>
    <row r="15" spans="1:9">
      <c r="A15" s="390">
        <v>8</v>
      </c>
      <c r="B15" s="282" t="s">
        <v>75</v>
      </c>
      <c r="C15" s="391">
        <v>565710782.85268807</v>
      </c>
      <c r="D15" s="392">
        <v>10250</v>
      </c>
      <c r="E15" s="391">
        <v>10250</v>
      </c>
      <c r="F15" s="392">
        <v>424290774.63951606</v>
      </c>
      <c r="G15" s="395">
        <v>413120076.06934172</v>
      </c>
      <c r="H15" s="394">
        <f t="shared" si="0"/>
        <v>0.73025405116397157</v>
      </c>
    </row>
    <row r="16" spans="1:9">
      <c r="A16" s="390">
        <v>9</v>
      </c>
      <c r="B16" s="282" t="s">
        <v>76</v>
      </c>
      <c r="C16" s="391">
        <v>9687288.0855055973</v>
      </c>
      <c r="D16" s="392">
        <v>0</v>
      </c>
      <c r="E16" s="391">
        <v>0</v>
      </c>
      <c r="F16" s="392">
        <v>3390550.8299269588</v>
      </c>
      <c r="G16" s="395">
        <v>3390550.8299269588</v>
      </c>
      <c r="H16" s="394">
        <f t="shared" si="0"/>
        <v>0.35</v>
      </c>
    </row>
    <row r="17" spans="1:8">
      <c r="A17" s="390">
        <v>10</v>
      </c>
      <c r="B17" s="282" t="s">
        <v>70</v>
      </c>
      <c r="C17" s="391">
        <v>2604554.6056248033</v>
      </c>
      <c r="D17" s="392">
        <v>0</v>
      </c>
      <c r="E17" s="391">
        <v>0</v>
      </c>
      <c r="F17" s="392">
        <v>2797325.1980698034</v>
      </c>
      <c r="G17" s="395">
        <v>2645469.6825492391</v>
      </c>
      <c r="H17" s="394">
        <f t="shared" si="0"/>
        <v>1.0157090493845187</v>
      </c>
    </row>
    <row r="18" spans="1:8">
      <c r="A18" s="390">
        <v>11</v>
      </c>
      <c r="B18" s="282" t="s">
        <v>71</v>
      </c>
      <c r="C18" s="391">
        <v>191100857.10499099</v>
      </c>
      <c r="D18" s="392">
        <v>0</v>
      </c>
      <c r="E18" s="391">
        <v>0</v>
      </c>
      <c r="F18" s="392">
        <v>282974158.81529641</v>
      </c>
      <c r="G18" s="395">
        <v>245522318.20338053</v>
      </c>
      <c r="H18" s="394">
        <f t="shared" si="0"/>
        <v>1.2847787389487757</v>
      </c>
    </row>
    <row r="19" spans="1:8">
      <c r="A19" s="390">
        <v>12</v>
      </c>
      <c r="B19" s="282" t="s">
        <v>72</v>
      </c>
      <c r="C19" s="391">
        <v>0</v>
      </c>
      <c r="D19" s="392">
        <v>0</v>
      </c>
      <c r="E19" s="391">
        <v>0</v>
      </c>
      <c r="F19" s="392">
        <v>0</v>
      </c>
      <c r="G19" s="395">
        <v>0</v>
      </c>
      <c r="H19" s="394" t="s">
        <v>864</v>
      </c>
    </row>
    <row r="20" spans="1:8">
      <c r="A20" s="390">
        <v>13</v>
      </c>
      <c r="B20" s="282" t="s">
        <v>73</v>
      </c>
      <c r="C20" s="391">
        <v>0</v>
      </c>
      <c r="D20" s="392">
        <v>0</v>
      </c>
      <c r="E20" s="391">
        <v>0</v>
      </c>
      <c r="F20" s="392">
        <v>0</v>
      </c>
      <c r="G20" s="395">
        <v>0</v>
      </c>
      <c r="H20" s="394" t="s">
        <v>864</v>
      </c>
    </row>
    <row r="21" spans="1:8">
      <c r="A21" s="390">
        <v>14</v>
      </c>
      <c r="B21" s="282" t="s">
        <v>286</v>
      </c>
      <c r="C21" s="391">
        <v>281782952.32999998</v>
      </c>
      <c r="D21" s="392">
        <v>0</v>
      </c>
      <c r="E21" s="391">
        <v>0</v>
      </c>
      <c r="F21" s="392">
        <v>134461688.68199998</v>
      </c>
      <c r="G21" s="395">
        <v>134461688.68199998</v>
      </c>
      <c r="H21" s="394">
        <f t="shared" si="0"/>
        <v>0.47718177260251715</v>
      </c>
    </row>
    <row r="22" spans="1:8" ht="15.75" thickBot="1">
      <c r="A22" s="396"/>
      <c r="B22" s="397" t="s">
        <v>69</v>
      </c>
      <c r="C22" s="357">
        <f>SUM(C8:C21)</f>
        <v>1989447897.2016323</v>
      </c>
      <c r="D22" s="357">
        <f>SUM(D8:D21)</f>
        <v>38861415.970000006</v>
      </c>
      <c r="E22" s="357">
        <f>SUM(E8:E21)</f>
        <v>11276056.655000001</v>
      </c>
      <c r="F22" s="357">
        <f>SUM(F8:F21)</f>
        <v>1181986246.333632</v>
      </c>
      <c r="G22" s="357">
        <f>SUM(G8:G21)</f>
        <v>1121156992.06446</v>
      </c>
      <c r="H22" s="398">
        <f>G22/(C22+E22)</f>
        <v>0.56037565297466307</v>
      </c>
    </row>
    <row r="23" spans="1:8">
      <c r="C23" s="110"/>
    </row>
    <row r="24" spans="1:8">
      <c r="D24" s="110"/>
      <c r="E24" s="110"/>
      <c r="F24" s="110"/>
      <c r="G24" s="110"/>
    </row>
  </sheetData>
  <mergeCells count="5">
    <mergeCell ref="C6:C7"/>
    <mergeCell ref="F6:F7"/>
    <mergeCell ref="G6:G7"/>
    <mergeCell ref="H6:H7"/>
    <mergeCell ref="D6:E6"/>
  </mergeCells>
  <pageMargins left="0.7" right="0.7" top="0.75" bottom="0.75" header="0.3" footer="0.3"/>
  <pageSetup scale="4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5"/>
  <cols>
    <col min="1" max="1" width="10.85546875" style="39" customWidth="1"/>
    <col min="2" max="2" width="93.42578125" style="39" customWidth="1"/>
    <col min="3" max="3" width="15.140625" style="39" bestFit="1" customWidth="1"/>
    <col min="4" max="4" width="14.42578125" style="39" bestFit="1" customWidth="1"/>
    <col min="5" max="5" width="14.85546875" style="39" bestFit="1" customWidth="1"/>
    <col min="6" max="6" width="14" style="39" bestFit="1" customWidth="1"/>
    <col min="7" max="7" width="14.7109375" style="39" bestFit="1" customWidth="1"/>
    <col min="8" max="8" width="14" style="39" bestFit="1" customWidth="1"/>
    <col min="9" max="9" width="13.7109375" style="39" bestFit="1" customWidth="1"/>
    <col min="10" max="11" width="14" style="39" bestFit="1" customWidth="1"/>
    <col min="12" max="16384" width="9.140625" style="39"/>
  </cols>
  <sheetData>
    <row r="1" spans="1:11">
      <c r="A1" s="39" t="s">
        <v>226</v>
      </c>
      <c r="B1" s="55" t="str">
        <f>'1. key ratios'!B1</f>
        <v>სს ”ლიბერთი ბანკი”</v>
      </c>
    </row>
    <row r="2" spans="1:11">
      <c r="A2" s="39" t="s">
        <v>227</v>
      </c>
      <c r="B2" s="57">
        <f>'1. key ratios'!B2</f>
        <v>43281</v>
      </c>
      <c r="C2" s="53"/>
      <c r="D2" s="53"/>
    </row>
    <row r="3" spans="1:11">
      <c r="B3" s="53"/>
      <c r="C3" s="53"/>
      <c r="D3" s="53"/>
    </row>
    <row r="4" spans="1:11" ht="15.75" thickBot="1">
      <c r="A4" s="39" t="s">
        <v>828</v>
      </c>
      <c r="B4" s="382" t="s">
        <v>827</v>
      </c>
      <c r="C4" s="53"/>
      <c r="D4" s="53"/>
    </row>
    <row r="5" spans="1:11" ht="30" customHeight="1">
      <c r="A5" s="510"/>
      <c r="B5" s="511"/>
      <c r="C5" s="508" t="s">
        <v>838</v>
      </c>
      <c r="D5" s="508"/>
      <c r="E5" s="508"/>
      <c r="F5" s="508" t="s">
        <v>839</v>
      </c>
      <c r="G5" s="508"/>
      <c r="H5" s="508"/>
      <c r="I5" s="508" t="s">
        <v>840</v>
      </c>
      <c r="J5" s="508"/>
      <c r="K5" s="509"/>
    </row>
    <row r="6" spans="1:11">
      <c r="A6" s="399"/>
      <c r="B6" s="400"/>
      <c r="C6" s="389" t="s">
        <v>28</v>
      </c>
      <c r="D6" s="389" t="s">
        <v>133</v>
      </c>
      <c r="E6" s="389" t="s">
        <v>69</v>
      </c>
      <c r="F6" s="389" t="s">
        <v>28</v>
      </c>
      <c r="G6" s="389" t="s">
        <v>133</v>
      </c>
      <c r="H6" s="389" t="s">
        <v>69</v>
      </c>
      <c r="I6" s="389" t="s">
        <v>28</v>
      </c>
      <c r="J6" s="389" t="s">
        <v>133</v>
      </c>
      <c r="K6" s="401" t="s">
        <v>69</v>
      </c>
    </row>
    <row r="7" spans="1:11">
      <c r="A7" s="402" t="s">
        <v>798</v>
      </c>
      <c r="B7" s="403"/>
      <c r="C7" s="403"/>
      <c r="D7" s="403"/>
      <c r="E7" s="403"/>
      <c r="F7" s="403"/>
      <c r="G7" s="403"/>
      <c r="H7" s="403"/>
      <c r="I7" s="403"/>
      <c r="J7" s="403"/>
      <c r="K7" s="404"/>
    </row>
    <row r="8" spans="1:11">
      <c r="A8" s="405">
        <v>1</v>
      </c>
      <c r="B8" s="406" t="s">
        <v>798</v>
      </c>
      <c r="C8" s="77"/>
      <c r="D8" s="77"/>
      <c r="E8" s="77"/>
      <c r="F8" s="407">
        <v>574542189.92451143</v>
      </c>
      <c r="G8" s="407">
        <v>244900969.19656155</v>
      </c>
      <c r="H8" s="407">
        <v>819443159.12107325</v>
      </c>
      <c r="I8" s="407">
        <v>478707910.53086609</v>
      </c>
      <c r="J8" s="407">
        <v>88519885.021795511</v>
      </c>
      <c r="K8" s="408">
        <v>567227795.55266166</v>
      </c>
    </row>
    <row r="9" spans="1:11">
      <c r="A9" s="402" t="s">
        <v>799</v>
      </c>
      <c r="B9" s="403"/>
      <c r="C9" s="409"/>
      <c r="D9" s="409"/>
      <c r="E9" s="409"/>
      <c r="F9" s="409"/>
      <c r="G9" s="409"/>
      <c r="H9" s="409"/>
      <c r="I9" s="409"/>
      <c r="J9" s="409"/>
      <c r="K9" s="410"/>
    </row>
    <row r="10" spans="1:11">
      <c r="A10" s="167">
        <v>2</v>
      </c>
      <c r="B10" s="411" t="s">
        <v>800</v>
      </c>
      <c r="C10" s="412">
        <v>723497388.704</v>
      </c>
      <c r="D10" s="413">
        <v>245286266.11898303</v>
      </c>
      <c r="E10" s="413">
        <v>968783654.82298315</v>
      </c>
      <c r="F10" s="413">
        <v>96867676.392739028</v>
      </c>
      <c r="G10" s="413">
        <v>70728057.560011029</v>
      </c>
      <c r="H10" s="413">
        <v>167595733.95275003</v>
      </c>
      <c r="I10" s="413">
        <v>20208484.032418646</v>
      </c>
      <c r="J10" s="413">
        <v>11289939.631386438</v>
      </c>
      <c r="K10" s="414">
        <v>31498423.663805086</v>
      </c>
    </row>
    <row r="11" spans="1:11">
      <c r="A11" s="167">
        <v>3</v>
      </c>
      <c r="B11" s="411" t="s">
        <v>801</v>
      </c>
      <c r="C11" s="412">
        <v>366497894.87291539</v>
      </c>
      <c r="D11" s="413">
        <v>122891971.81064746</v>
      </c>
      <c r="E11" s="413">
        <v>489389866.68356276</v>
      </c>
      <c r="F11" s="413">
        <v>151542302.00093222</v>
      </c>
      <c r="G11" s="413">
        <v>30320722.330397453</v>
      </c>
      <c r="H11" s="413">
        <v>181863024.33132964</v>
      </c>
      <c r="I11" s="413">
        <v>119088347.64971521</v>
      </c>
      <c r="J11" s="413">
        <v>22569832.233384747</v>
      </c>
      <c r="K11" s="414">
        <v>141658179.8831</v>
      </c>
    </row>
    <row r="12" spans="1:11">
      <c r="A12" s="167">
        <v>4</v>
      </c>
      <c r="B12" s="411" t="s">
        <v>802</v>
      </c>
      <c r="C12" s="412"/>
      <c r="D12" s="413"/>
      <c r="E12" s="413">
        <v>0</v>
      </c>
      <c r="F12" s="413"/>
      <c r="G12" s="413"/>
      <c r="H12" s="413"/>
      <c r="I12" s="413"/>
      <c r="J12" s="413"/>
      <c r="K12" s="414"/>
    </row>
    <row r="13" spans="1:11">
      <c r="A13" s="167">
        <v>5</v>
      </c>
      <c r="B13" s="411" t="s">
        <v>803</v>
      </c>
      <c r="C13" s="412">
        <v>69663372.30461742</v>
      </c>
      <c r="D13" s="413">
        <v>0</v>
      </c>
      <c r="E13" s="413">
        <v>69663372.30461742</v>
      </c>
      <c r="F13" s="413">
        <v>0</v>
      </c>
      <c r="G13" s="413">
        <v>0</v>
      </c>
      <c r="H13" s="413">
        <v>0</v>
      </c>
      <c r="I13" s="413">
        <v>0</v>
      </c>
      <c r="J13" s="413">
        <v>0</v>
      </c>
      <c r="K13" s="414">
        <v>0</v>
      </c>
    </row>
    <row r="14" spans="1:11">
      <c r="A14" s="167">
        <v>6</v>
      </c>
      <c r="B14" s="411" t="s">
        <v>818</v>
      </c>
      <c r="C14" s="412">
        <v>30764489.962711863</v>
      </c>
      <c r="D14" s="413">
        <v>4280688.632711865</v>
      </c>
      <c r="E14" s="413">
        <v>35045178.595423728</v>
      </c>
      <c r="F14" s="413">
        <v>6239910.5442966111</v>
      </c>
      <c r="G14" s="413">
        <v>1334639.0567915253</v>
      </c>
      <c r="H14" s="413">
        <v>7574549.6010881346</v>
      </c>
      <c r="I14" s="413">
        <v>1596889.5922627121</v>
      </c>
      <c r="J14" s="413">
        <v>462428.63015254226</v>
      </c>
      <c r="K14" s="414">
        <v>2059318.2224152542</v>
      </c>
    </row>
    <row r="15" spans="1:11">
      <c r="A15" s="167">
        <v>7</v>
      </c>
      <c r="B15" s="411" t="s">
        <v>805</v>
      </c>
      <c r="C15" s="412">
        <v>66184908.956421934</v>
      </c>
      <c r="D15" s="413">
        <v>7503202.4944591429</v>
      </c>
      <c r="E15" s="413">
        <v>73688111.450881049</v>
      </c>
      <c r="F15" s="413">
        <v>10910537.627707863</v>
      </c>
      <c r="G15" s="413">
        <v>6068617.2779661035</v>
      </c>
      <c r="H15" s="413">
        <v>16979154.90567397</v>
      </c>
      <c r="I15" s="413">
        <v>10802941.561623123</v>
      </c>
      <c r="J15" s="413">
        <v>6068250.2038135603</v>
      </c>
      <c r="K15" s="414">
        <v>16871191.765436679</v>
      </c>
    </row>
    <row r="16" spans="1:11">
      <c r="A16" s="167">
        <v>8</v>
      </c>
      <c r="B16" s="415" t="s">
        <v>806</v>
      </c>
      <c r="C16" s="412">
        <v>1256608054.8006663</v>
      </c>
      <c r="D16" s="413">
        <v>379962129.05680156</v>
      </c>
      <c r="E16" s="413">
        <v>1636570183.8574679</v>
      </c>
      <c r="F16" s="413">
        <v>265560426.56567574</v>
      </c>
      <c r="G16" s="413">
        <v>108452036.22516611</v>
      </c>
      <c r="H16" s="413">
        <v>374012462.79084176</v>
      </c>
      <c r="I16" s="413">
        <v>151696662.83601969</v>
      </c>
      <c r="J16" s="413">
        <v>40390450.698737293</v>
      </c>
      <c r="K16" s="414">
        <v>192087113.53475699</v>
      </c>
    </row>
    <row r="17" spans="1:11">
      <c r="A17" s="402" t="s">
        <v>807</v>
      </c>
      <c r="B17" s="403"/>
      <c r="C17" s="409"/>
      <c r="D17" s="409"/>
      <c r="E17" s="409"/>
      <c r="F17" s="409"/>
      <c r="G17" s="409"/>
      <c r="H17" s="409"/>
      <c r="I17" s="409"/>
      <c r="J17" s="409"/>
      <c r="K17" s="410"/>
    </row>
    <row r="18" spans="1:11">
      <c r="A18" s="167">
        <v>9</v>
      </c>
      <c r="B18" s="411" t="s">
        <v>808</v>
      </c>
      <c r="C18" s="412">
        <v>0</v>
      </c>
      <c r="D18" s="413">
        <v>0</v>
      </c>
      <c r="E18" s="413">
        <v>0</v>
      </c>
      <c r="F18" s="413">
        <v>0</v>
      </c>
      <c r="G18" s="413">
        <v>0</v>
      </c>
      <c r="H18" s="413">
        <v>0</v>
      </c>
      <c r="I18" s="413">
        <v>0</v>
      </c>
      <c r="J18" s="413">
        <v>0</v>
      </c>
      <c r="K18" s="414">
        <v>0</v>
      </c>
    </row>
    <row r="19" spans="1:11">
      <c r="A19" s="167">
        <v>10</v>
      </c>
      <c r="B19" s="411" t="s">
        <v>809</v>
      </c>
      <c r="C19" s="412">
        <v>1117651978.3887715</v>
      </c>
      <c r="D19" s="413">
        <v>249783622.30324054</v>
      </c>
      <c r="E19" s="413">
        <v>1367435600.6920125</v>
      </c>
      <c r="F19" s="413">
        <v>80720979.3755932</v>
      </c>
      <c r="G19" s="413">
        <v>1848705.714322034</v>
      </c>
      <c r="H19" s="413">
        <v>82569685.089915276</v>
      </c>
      <c r="I19" s="413">
        <v>176555258.76923841</v>
      </c>
      <c r="J19" s="413">
        <v>158806939.44688457</v>
      </c>
      <c r="K19" s="414">
        <v>335362198.21612304</v>
      </c>
    </row>
    <row r="20" spans="1:11">
      <c r="A20" s="167">
        <v>11</v>
      </c>
      <c r="B20" s="411" t="s">
        <v>810</v>
      </c>
      <c r="C20" s="412">
        <v>25316168.798983045</v>
      </c>
      <c r="D20" s="413">
        <v>49929287.284237266</v>
      </c>
      <c r="E20" s="413">
        <v>75245456.083220348</v>
      </c>
      <c r="F20" s="413">
        <v>0</v>
      </c>
      <c r="G20" s="413">
        <v>0</v>
      </c>
      <c r="H20" s="413">
        <v>0</v>
      </c>
      <c r="I20" s="413">
        <v>0</v>
      </c>
      <c r="J20" s="413">
        <v>0</v>
      </c>
      <c r="K20" s="414">
        <v>0</v>
      </c>
    </row>
    <row r="21" spans="1:11" ht="15.75" thickBot="1">
      <c r="A21" s="173">
        <v>12</v>
      </c>
      <c r="B21" s="416" t="s">
        <v>811</v>
      </c>
      <c r="C21" s="417">
        <v>1142968147.1877546</v>
      </c>
      <c r="D21" s="418">
        <v>299712909.5874778</v>
      </c>
      <c r="E21" s="417">
        <v>1442681056.7752323</v>
      </c>
      <c r="F21" s="418">
        <v>80720979.3755932</v>
      </c>
      <c r="G21" s="418">
        <v>1848705.714322034</v>
      </c>
      <c r="H21" s="418">
        <v>82569685.089915276</v>
      </c>
      <c r="I21" s="418">
        <v>176555258.76923841</v>
      </c>
      <c r="J21" s="418">
        <v>158806939.44688457</v>
      </c>
      <c r="K21" s="419">
        <v>335362198.21612298</v>
      </c>
    </row>
    <row r="22" spans="1:11" ht="38.25" customHeight="1" thickBot="1">
      <c r="A22" s="420"/>
      <c r="B22" s="421"/>
      <c r="C22" s="421"/>
      <c r="D22" s="421"/>
      <c r="E22" s="421"/>
      <c r="F22" s="507" t="s">
        <v>812</v>
      </c>
      <c r="G22" s="508"/>
      <c r="H22" s="508"/>
      <c r="I22" s="507" t="s">
        <v>813</v>
      </c>
      <c r="J22" s="508"/>
      <c r="K22" s="509"/>
    </row>
    <row r="23" spans="1:11">
      <c r="A23" s="422">
        <v>13</v>
      </c>
      <c r="B23" s="423" t="s">
        <v>798</v>
      </c>
      <c r="C23" s="424"/>
      <c r="D23" s="424"/>
      <c r="E23" s="424"/>
      <c r="F23" s="425">
        <f>F8</f>
        <v>574542189.92451143</v>
      </c>
      <c r="G23" s="425">
        <f t="shared" ref="G23" si="0">G8</f>
        <v>244900969.19656155</v>
      </c>
      <c r="H23" s="425">
        <f>SUM(F23:G23)</f>
        <v>819443159.12107301</v>
      </c>
      <c r="I23" s="425">
        <f>I8</f>
        <v>478707910.53086609</v>
      </c>
      <c r="J23" s="425">
        <f>J8</f>
        <v>88519885.021795511</v>
      </c>
      <c r="K23" s="426">
        <f>SUM(I23:J23)</f>
        <v>567227795.55266166</v>
      </c>
    </row>
    <row r="24" spans="1:11" ht="15.75" thickBot="1">
      <c r="A24" s="427">
        <v>14</v>
      </c>
      <c r="B24" s="428" t="s">
        <v>814</v>
      </c>
      <c r="C24" s="429"/>
      <c r="D24" s="430"/>
      <c r="E24" s="431"/>
      <c r="F24" s="432">
        <f>MAX(F16-F21,F16*0.25)</f>
        <v>184839447.19008255</v>
      </c>
      <c r="G24" s="432">
        <f>MAX(G16-G21,G16*0.25)</f>
        <v>106603330.51084408</v>
      </c>
      <c r="H24" s="432">
        <f>MAX(H16-H21,H16*0.25)</f>
        <v>291442777.70092648</v>
      </c>
      <c r="I24" s="432">
        <f>MAX(I16-I21,I16*0.25)</f>
        <v>37924165.709004924</v>
      </c>
      <c r="J24" s="432">
        <f t="shared" ref="J24:K24" si="1">MAX(J16-J21,J16*0.25)</f>
        <v>10097612.674684323</v>
      </c>
      <c r="K24" s="433">
        <f t="shared" si="1"/>
        <v>48021778.383689247</v>
      </c>
    </row>
    <row r="25" spans="1:11" ht="15.75" thickBot="1">
      <c r="A25" s="434">
        <v>15</v>
      </c>
      <c r="B25" s="435" t="s">
        <v>815</v>
      </c>
      <c r="C25" s="436"/>
      <c r="D25" s="436"/>
      <c r="E25" s="436"/>
      <c r="F25" s="437">
        <f>F23/F24</f>
        <v>3.1083310335464915</v>
      </c>
      <c r="G25" s="437">
        <f t="shared" ref="G25" si="2">G23/G24</f>
        <v>2.297310675219939</v>
      </c>
      <c r="H25" s="437">
        <f>H23/H24</f>
        <v>2.8116777008005713</v>
      </c>
      <c r="I25" s="437">
        <f>I23/I24</f>
        <v>12.622767082182616</v>
      </c>
      <c r="J25" s="437">
        <f t="shared" ref="J25:K25" si="3">J23/J24</f>
        <v>8.766417159545373</v>
      </c>
      <c r="K25" s="438">
        <f t="shared" si="3"/>
        <v>11.811886494926695</v>
      </c>
    </row>
    <row r="28" spans="1:11" ht="45">
      <c r="B28" s="203" t="s">
        <v>837</v>
      </c>
    </row>
  </sheetData>
  <mergeCells count="6">
    <mergeCell ref="F22:H22"/>
    <mergeCell ref="I22:K22"/>
    <mergeCell ref="A5:B5"/>
    <mergeCell ref="C5:E5"/>
    <mergeCell ref="F5:H5"/>
    <mergeCell ref="I5:K5"/>
  </mergeCells>
  <pageMargins left="0.7" right="0.7" top="0.75" bottom="0.75" header="0.3" footer="0.3"/>
  <pageSetup paperSize="9" scale="25" orientation="portrait" r:id="rId1"/>
  <ignoredErrors>
    <ignoredError sqref="H23"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workbookViewId="0">
      <pane xSplit="1" ySplit="5" topLeftCell="B6" activePane="bottomRight" state="frozen"/>
      <selection activeCell="B39" sqref="B39"/>
      <selection pane="topRight" activeCell="B39" sqref="B39"/>
      <selection pane="bottomLeft" activeCell="B39" sqref="B39"/>
      <selection pane="bottomRight"/>
    </sheetView>
  </sheetViews>
  <sheetFormatPr defaultColWidth="9.140625" defaultRowHeight="15"/>
  <cols>
    <col min="1" max="1" width="10.5703125" style="39" bestFit="1" customWidth="1"/>
    <col min="2" max="2" width="71" style="39" customWidth="1"/>
    <col min="3" max="3" width="14.7109375" style="39" customWidth="1"/>
    <col min="4" max="4" width="10" style="39" bestFit="1" customWidth="1"/>
    <col min="5" max="5" width="18.28515625" style="39" bestFit="1" customWidth="1"/>
    <col min="6" max="10" width="10.7109375" style="39" customWidth="1"/>
    <col min="11" max="11" width="16" style="39" customWidth="1"/>
    <col min="12" max="13" width="10.7109375" style="39" customWidth="1"/>
    <col min="14" max="14" width="31" style="39" bestFit="1" customWidth="1"/>
    <col min="15" max="16384" width="9.140625" style="39"/>
  </cols>
  <sheetData>
    <row r="1" spans="1:14">
      <c r="A1" s="53" t="s">
        <v>226</v>
      </c>
      <c r="B1" s="55" t="str">
        <f>'1. key ratios'!B1</f>
        <v>სს ”ლიბერთი ბანკი”</v>
      </c>
    </row>
    <row r="2" spans="1:14" ht="14.25" customHeight="1">
      <c r="A2" s="39" t="s">
        <v>227</v>
      </c>
      <c r="B2" s="57">
        <f>'1. key ratios'!B2</f>
        <v>43281</v>
      </c>
    </row>
    <row r="3" spans="1:14" ht="14.25" customHeight="1"/>
    <row r="4" spans="1:14" ht="15.75" thickBot="1">
      <c r="A4" s="39" t="s">
        <v>660</v>
      </c>
      <c r="B4" s="55" t="s">
        <v>78</v>
      </c>
    </row>
    <row r="5" spans="1:14" s="443" customFormat="1">
      <c r="A5" s="439"/>
      <c r="B5" s="440"/>
      <c r="C5" s="441" t="s">
        <v>0</v>
      </c>
      <c r="D5" s="441" t="s">
        <v>1</v>
      </c>
      <c r="E5" s="441" t="s">
        <v>2</v>
      </c>
      <c r="F5" s="441" t="s">
        <v>3</v>
      </c>
      <c r="G5" s="441" t="s">
        <v>4</v>
      </c>
      <c r="H5" s="441" t="s">
        <v>5</v>
      </c>
      <c r="I5" s="441" t="s">
        <v>276</v>
      </c>
      <c r="J5" s="441" t="s">
        <v>277</v>
      </c>
      <c r="K5" s="441" t="s">
        <v>278</v>
      </c>
      <c r="L5" s="441" t="s">
        <v>279</v>
      </c>
      <c r="M5" s="441" t="s">
        <v>280</v>
      </c>
      <c r="N5" s="442" t="s">
        <v>281</v>
      </c>
    </row>
    <row r="6" spans="1:14" ht="45">
      <c r="A6" s="444"/>
      <c r="B6" s="445"/>
      <c r="C6" s="367" t="s">
        <v>88</v>
      </c>
      <c r="D6" s="446" t="s">
        <v>77</v>
      </c>
      <c r="E6" s="447" t="s">
        <v>87</v>
      </c>
      <c r="F6" s="448">
        <v>0</v>
      </c>
      <c r="G6" s="448">
        <v>0.2</v>
      </c>
      <c r="H6" s="448">
        <v>0.35</v>
      </c>
      <c r="I6" s="448">
        <v>0.5</v>
      </c>
      <c r="J6" s="448">
        <v>0.75</v>
      </c>
      <c r="K6" s="448">
        <v>1</v>
      </c>
      <c r="L6" s="448">
        <v>1.5</v>
      </c>
      <c r="M6" s="448">
        <v>2.5</v>
      </c>
      <c r="N6" s="449" t="s">
        <v>78</v>
      </c>
    </row>
    <row r="7" spans="1:14">
      <c r="A7" s="369">
        <v>1</v>
      </c>
      <c r="B7" s="450" t="s">
        <v>79</v>
      </c>
      <c r="C7" s="451">
        <f>SUM(C8:C13)</f>
        <v>70833942</v>
      </c>
      <c r="D7" s="452"/>
      <c r="E7" s="451">
        <f t="shared" ref="E7:M7" si="0">SUM(E8:E13)</f>
        <v>9195259.2600000016</v>
      </c>
      <c r="F7" s="451">
        <f>SUM(F8:F13)</f>
        <v>0</v>
      </c>
      <c r="G7" s="451">
        <f t="shared" si="0"/>
        <v>0</v>
      </c>
      <c r="H7" s="451">
        <f t="shared" si="0"/>
        <v>0</v>
      </c>
      <c r="I7" s="451">
        <f t="shared" si="0"/>
        <v>0</v>
      </c>
      <c r="J7" s="451">
        <f t="shared" si="0"/>
        <v>0</v>
      </c>
      <c r="K7" s="451">
        <f t="shared" si="0"/>
        <v>9195259.2600000016</v>
      </c>
      <c r="L7" s="451">
        <f t="shared" si="0"/>
        <v>0</v>
      </c>
      <c r="M7" s="451">
        <f t="shared" si="0"/>
        <v>0</v>
      </c>
      <c r="N7" s="453">
        <f>SUM(N8:N13)</f>
        <v>9195259.2600000016</v>
      </c>
    </row>
    <row r="8" spans="1:14">
      <c r="A8" s="369">
        <v>1.1000000000000001</v>
      </c>
      <c r="B8" s="282" t="s">
        <v>80</v>
      </c>
      <c r="C8" s="454">
        <v>1170570</v>
      </c>
      <c r="D8" s="455">
        <v>0.02</v>
      </c>
      <c r="E8" s="456">
        <f>C8*D8</f>
        <v>23411.4</v>
      </c>
      <c r="F8" s="454">
        <v>0</v>
      </c>
      <c r="G8" s="454">
        <v>0</v>
      </c>
      <c r="H8" s="454">
        <v>0</v>
      </c>
      <c r="I8" s="454">
        <v>0</v>
      </c>
      <c r="J8" s="454">
        <v>0</v>
      </c>
      <c r="K8" s="454">
        <v>23411.4</v>
      </c>
      <c r="L8" s="454">
        <v>0</v>
      </c>
      <c r="M8" s="454">
        <v>0</v>
      </c>
      <c r="N8" s="457">
        <f>SUMPRODUCT($F$6:$M$6,F8:M8)</f>
        <v>23411.4</v>
      </c>
    </row>
    <row r="9" spans="1:14">
      <c r="A9" s="369">
        <v>1.2</v>
      </c>
      <c r="B9" s="282" t="s">
        <v>81</v>
      </c>
      <c r="C9" s="454">
        <v>0</v>
      </c>
      <c r="D9" s="455">
        <v>0.05</v>
      </c>
      <c r="E9" s="456">
        <f>C9*D9</f>
        <v>0</v>
      </c>
      <c r="F9" s="454">
        <v>0</v>
      </c>
      <c r="G9" s="454">
        <v>0</v>
      </c>
      <c r="H9" s="454">
        <v>0</v>
      </c>
      <c r="I9" s="454">
        <v>0</v>
      </c>
      <c r="J9" s="454">
        <v>0</v>
      </c>
      <c r="K9" s="454">
        <v>0</v>
      </c>
      <c r="L9" s="454">
        <v>0</v>
      </c>
      <c r="M9" s="454">
        <v>0</v>
      </c>
      <c r="N9" s="457">
        <f t="shared" ref="N9:N12" si="1">SUMPRODUCT($F$6:$M$6,F9:M9)</f>
        <v>0</v>
      </c>
    </row>
    <row r="10" spans="1:14">
      <c r="A10" s="369">
        <v>1.3</v>
      </c>
      <c r="B10" s="282" t="s">
        <v>82</v>
      </c>
      <c r="C10" s="454">
        <v>6225788</v>
      </c>
      <c r="D10" s="455">
        <v>0.08</v>
      </c>
      <c r="E10" s="456">
        <f>C10*D10</f>
        <v>498063.04000000004</v>
      </c>
      <c r="F10" s="454">
        <v>0</v>
      </c>
      <c r="G10" s="454">
        <v>0</v>
      </c>
      <c r="H10" s="454">
        <v>0</v>
      </c>
      <c r="I10" s="454">
        <v>0</v>
      </c>
      <c r="J10" s="454">
        <v>0</v>
      </c>
      <c r="K10" s="454">
        <v>498063.04000000004</v>
      </c>
      <c r="L10" s="454">
        <v>0</v>
      </c>
      <c r="M10" s="454">
        <v>0</v>
      </c>
      <c r="N10" s="457">
        <f>SUMPRODUCT($F$6:$M$6,F10:M10)</f>
        <v>498063.04000000004</v>
      </c>
    </row>
    <row r="11" spans="1:14">
      <c r="A11" s="369">
        <v>1.4</v>
      </c>
      <c r="B11" s="282" t="s">
        <v>83</v>
      </c>
      <c r="C11" s="454">
        <v>6915898</v>
      </c>
      <c r="D11" s="455">
        <v>0.11</v>
      </c>
      <c r="E11" s="456">
        <f>C11*D11</f>
        <v>760748.78</v>
      </c>
      <c r="F11" s="454">
        <v>0</v>
      </c>
      <c r="G11" s="454">
        <v>0</v>
      </c>
      <c r="H11" s="454">
        <v>0</v>
      </c>
      <c r="I11" s="454">
        <v>0</v>
      </c>
      <c r="J11" s="454">
        <v>0</v>
      </c>
      <c r="K11" s="454">
        <v>760748.78</v>
      </c>
      <c r="L11" s="454">
        <v>0</v>
      </c>
      <c r="M11" s="454">
        <v>0</v>
      </c>
      <c r="N11" s="457">
        <f t="shared" si="1"/>
        <v>760748.78</v>
      </c>
    </row>
    <row r="12" spans="1:14">
      <c r="A12" s="369">
        <v>1.5</v>
      </c>
      <c r="B12" s="282" t="s">
        <v>84</v>
      </c>
      <c r="C12" s="454">
        <v>56521686</v>
      </c>
      <c r="D12" s="455">
        <v>0.14000000000000001</v>
      </c>
      <c r="E12" s="456">
        <f>C12*D12</f>
        <v>7913036.040000001</v>
      </c>
      <c r="F12" s="454">
        <v>0</v>
      </c>
      <c r="G12" s="454">
        <v>0</v>
      </c>
      <c r="H12" s="454">
        <v>0</v>
      </c>
      <c r="I12" s="454">
        <v>0</v>
      </c>
      <c r="J12" s="454">
        <v>0</v>
      </c>
      <c r="K12" s="454">
        <v>7913036.040000001</v>
      </c>
      <c r="L12" s="454">
        <v>0</v>
      </c>
      <c r="M12" s="454">
        <v>0</v>
      </c>
      <c r="N12" s="457">
        <f t="shared" si="1"/>
        <v>7913036.040000001</v>
      </c>
    </row>
    <row r="13" spans="1:14">
      <c r="A13" s="369">
        <v>1.6</v>
      </c>
      <c r="B13" s="286" t="s">
        <v>85</v>
      </c>
      <c r="C13" s="454">
        <v>0</v>
      </c>
      <c r="D13" s="458"/>
      <c r="E13" s="454">
        <v>0</v>
      </c>
      <c r="F13" s="454">
        <v>0</v>
      </c>
      <c r="G13" s="454">
        <v>0</v>
      </c>
      <c r="H13" s="454">
        <v>0</v>
      </c>
      <c r="I13" s="454">
        <v>0</v>
      </c>
      <c r="J13" s="454">
        <v>0</v>
      </c>
      <c r="K13" s="454">
        <v>0</v>
      </c>
      <c r="L13" s="454">
        <v>0</v>
      </c>
      <c r="M13" s="454">
        <v>0</v>
      </c>
      <c r="N13" s="457">
        <f>SUMPRODUCT($F$6:$M$6,F13:M13)</f>
        <v>0</v>
      </c>
    </row>
    <row r="14" spans="1:14">
      <c r="A14" s="369">
        <v>2</v>
      </c>
      <c r="B14" s="459" t="s">
        <v>86</v>
      </c>
      <c r="C14" s="451">
        <f>SUM(C15:C20)</f>
        <v>0</v>
      </c>
      <c r="D14" s="452"/>
      <c r="E14" s="451">
        <f t="shared" ref="E14:M14" si="2">SUM(E15:E20)</f>
        <v>0</v>
      </c>
      <c r="F14" s="451">
        <f>SUM(F15:F20)</f>
        <v>0</v>
      </c>
      <c r="G14" s="451">
        <f t="shared" si="2"/>
        <v>0</v>
      </c>
      <c r="H14" s="451">
        <f t="shared" si="2"/>
        <v>0</v>
      </c>
      <c r="I14" s="451">
        <f t="shared" si="2"/>
        <v>0</v>
      </c>
      <c r="J14" s="451">
        <f t="shared" si="2"/>
        <v>0</v>
      </c>
      <c r="K14" s="451">
        <f t="shared" si="2"/>
        <v>0</v>
      </c>
      <c r="L14" s="451">
        <f t="shared" si="2"/>
        <v>0</v>
      </c>
      <c r="M14" s="451">
        <f t="shared" si="2"/>
        <v>0</v>
      </c>
      <c r="N14" s="453">
        <f>SUM(N15:N20)</f>
        <v>0</v>
      </c>
    </row>
    <row r="15" spans="1:14">
      <c r="A15" s="369">
        <v>2.1</v>
      </c>
      <c r="B15" s="286" t="s">
        <v>80</v>
      </c>
      <c r="C15" s="454">
        <v>0</v>
      </c>
      <c r="D15" s="455">
        <v>5.0000000000000001E-3</v>
      </c>
      <c r="E15" s="456">
        <f>C15*D15</f>
        <v>0</v>
      </c>
      <c r="F15" s="454">
        <v>0</v>
      </c>
      <c r="G15" s="454">
        <v>0</v>
      </c>
      <c r="H15" s="454">
        <v>0</v>
      </c>
      <c r="I15" s="454">
        <v>0</v>
      </c>
      <c r="J15" s="454">
        <v>0</v>
      </c>
      <c r="K15" s="454">
        <v>0</v>
      </c>
      <c r="L15" s="454">
        <v>0</v>
      </c>
      <c r="M15" s="454">
        <v>0</v>
      </c>
      <c r="N15" s="457">
        <f>SUMPRODUCT($F$6:$M$6,F15:M15)</f>
        <v>0</v>
      </c>
    </row>
    <row r="16" spans="1:14">
      <c r="A16" s="369">
        <v>2.2000000000000002</v>
      </c>
      <c r="B16" s="286" t="s">
        <v>81</v>
      </c>
      <c r="C16" s="454">
        <v>0</v>
      </c>
      <c r="D16" s="455">
        <v>0.01</v>
      </c>
      <c r="E16" s="456">
        <f>C16*D16</f>
        <v>0</v>
      </c>
      <c r="F16" s="454">
        <v>0</v>
      </c>
      <c r="G16" s="454">
        <v>0</v>
      </c>
      <c r="H16" s="454">
        <v>0</v>
      </c>
      <c r="I16" s="454">
        <v>0</v>
      </c>
      <c r="J16" s="454">
        <v>0</v>
      </c>
      <c r="K16" s="454">
        <v>0</v>
      </c>
      <c r="L16" s="454">
        <v>0</v>
      </c>
      <c r="M16" s="454">
        <v>0</v>
      </c>
      <c r="N16" s="457">
        <f t="shared" ref="N16:N20" si="3">SUMPRODUCT($F$6:$M$6,F16:M16)</f>
        <v>0</v>
      </c>
    </row>
    <row r="17" spans="1:14">
      <c r="A17" s="369">
        <v>2.2999999999999998</v>
      </c>
      <c r="B17" s="286" t="s">
        <v>82</v>
      </c>
      <c r="C17" s="454">
        <v>0</v>
      </c>
      <c r="D17" s="455">
        <v>0.02</v>
      </c>
      <c r="E17" s="456">
        <f>C17*D17</f>
        <v>0</v>
      </c>
      <c r="F17" s="454">
        <v>0</v>
      </c>
      <c r="G17" s="454">
        <v>0</v>
      </c>
      <c r="H17" s="454">
        <v>0</v>
      </c>
      <c r="I17" s="454">
        <v>0</v>
      </c>
      <c r="J17" s="454">
        <v>0</v>
      </c>
      <c r="K17" s="454">
        <v>0</v>
      </c>
      <c r="L17" s="454">
        <v>0</v>
      </c>
      <c r="M17" s="454">
        <v>0</v>
      </c>
      <c r="N17" s="457">
        <f t="shared" si="3"/>
        <v>0</v>
      </c>
    </row>
    <row r="18" spans="1:14">
      <c r="A18" s="369">
        <v>2.4</v>
      </c>
      <c r="B18" s="286" t="s">
        <v>83</v>
      </c>
      <c r="C18" s="454">
        <v>0</v>
      </c>
      <c r="D18" s="455">
        <v>0.03</v>
      </c>
      <c r="E18" s="456">
        <f>C18*D18</f>
        <v>0</v>
      </c>
      <c r="F18" s="454">
        <v>0</v>
      </c>
      <c r="G18" s="454">
        <v>0</v>
      </c>
      <c r="H18" s="454">
        <v>0</v>
      </c>
      <c r="I18" s="454">
        <v>0</v>
      </c>
      <c r="J18" s="454">
        <v>0</v>
      </c>
      <c r="K18" s="454">
        <v>0</v>
      </c>
      <c r="L18" s="454">
        <v>0</v>
      </c>
      <c r="M18" s="454">
        <v>0</v>
      </c>
      <c r="N18" s="457">
        <f t="shared" si="3"/>
        <v>0</v>
      </c>
    </row>
    <row r="19" spans="1:14">
      <c r="A19" s="369">
        <v>2.5</v>
      </c>
      <c r="B19" s="286" t="s">
        <v>84</v>
      </c>
      <c r="C19" s="454">
        <v>0</v>
      </c>
      <c r="D19" s="455">
        <v>0.04</v>
      </c>
      <c r="E19" s="456">
        <f>C19*D19</f>
        <v>0</v>
      </c>
      <c r="F19" s="454">
        <v>0</v>
      </c>
      <c r="G19" s="454">
        <v>0</v>
      </c>
      <c r="H19" s="454">
        <v>0</v>
      </c>
      <c r="I19" s="454">
        <v>0</v>
      </c>
      <c r="J19" s="454">
        <v>0</v>
      </c>
      <c r="K19" s="454">
        <v>0</v>
      </c>
      <c r="L19" s="454">
        <v>0</v>
      </c>
      <c r="M19" s="454">
        <v>0</v>
      </c>
      <c r="N19" s="457">
        <f t="shared" si="3"/>
        <v>0</v>
      </c>
    </row>
    <row r="20" spans="1:14">
      <c r="A20" s="369">
        <v>2.6</v>
      </c>
      <c r="B20" s="286" t="s">
        <v>85</v>
      </c>
      <c r="C20" s="454">
        <v>0</v>
      </c>
      <c r="D20" s="458"/>
      <c r="E20" s="460">
        <v>0</v>
      </c>
      <c r="F20" s="460">
        <v>0</v>
      </c>
      <c r="G20" s="460">
        <v>0</v>
      </c>
      <c r="H20" s="460">
        <v>0</v>
      </c>
      <c r="I20" s="460">
        <v>0</v>
      </c>
      <c r="J20" s="460">
        <v>0</v>
      </c>
      <c r="K20" s="460">
        <v>0</v>
      </c>
      <c r="L20" s="460">
        <v>0</v>
      </c>
      <c r="M20" s="460">
        <v>0</v>
      </c>
      <c r="N20" s="457">
        <f t="shared" si="3"/>
        <v>0</v>
      </c>
    </row>
    <row r="21" spans="1:14" ht="15.75" thickBot="1">
      <c r="A21" s="461">
        <v>3</v>
      </c>
      <c r="B21" s="356" t="s">
        <v>69</v>
      </c>
      <c r="C21" s="462">
        <f>C14+C7</f>
        <v>70833942</v>
      </c>
      <c r="D21" s="463"/>
      <c r="E21" s="464">
        <f>E14+E7</f>
        <v>9195259.2600000016</v>
      </c>
      <c r="F21" s="451">
        <f>F7+F14</f>
        <v>0</v>
      </c>
      <c r="G21" s="451">
        <f t="shared" ref="G21:L21" si="4">G7+G14</f>
        <v>0</v>
      </c>
      <c r="H21" s="451">
        <f t="shared" si="4"/>
        <v>0</v>
      </c>
      <c r="I21" s="451">
        <f t="shared" si="4"/>
        <v>0</v>
      </c>
      <c r="J21" s="451">
        <f t="shared" si="4"/>
        <v>0</v>
      </c>
      <c r="K21" s="451">
        <f t="shared" si="4"/>
        <v>9195259.2600000016</v>
      </c>
      <c r="L21" s="451">
        <f t="shared" si="4"/>
        <v>0</v>
      </c>
      <c r="M21" s="451">
        <f>M7+M14</f>
        <v>0</v>
      </c>
      <c r="N21" s="465">
        <f>N14+N7</f>
        <v>9195259.2600000016</v>
      </c>
    </row>
    <row r="22" spans="1:14">
      <c r="C22" s="466"/>
      <c r="E22" s="466"/>
      <c r="F22" s="466"/>
      <c r="G22" s="466"/>
      <c r="H22" s="466"/>
      <c r="I22" s="466"/>
      <c r="J22" s="466"/>
      <c r="K22" s="466"/>
      <c r="L22" s="466"/>
      <c r="M22" s="466"/>
    </row>
  </sheetData>
  <conditionalFormatting sqref="E8:E12">
    <cfRule type="expression" dxfId="3" priority="3">
      <formula>(C8*D8)&lt;&gt;SUM(#REF!)</formula>
    </cfRule>
  </conditionalFormatting>
  <conditionalFormatting sqref="E20">
    <cfRule type="expression" dxfId="2" priority="4">
      <formula>$E$88&lt;&gt;SUM(#REF!)</formula>
    </cfRule>
  </conditionalFormatting>
  <conditionalFormatting sqref="E15:E19">
    <cfRule type="expression" dxfId="1" priority="2">
      <formula>(C15*D15)&lt;&gt;SUM(#REF!)</formula>
    </cfRule>
  </conditionalFormatting>
  <conditionalFormatting sqref="F20:M20">
    <cfRule type="expression" dxfId="0" priority="1">
      <formula>$E$88&lt;&gt;SUM(#REF!)</formula>
    </cfRule>
  </conditionalFormatting>
  <pageMargins left="0.7" right="0.7" top="0.75" bottom="0.75" header="0.3" footer="0.3"/>
  <pageSetup scale="34" orientation="portrait" r:id="rId1"/>
  <ignoredErrors>
    <ignoredError sqref="C7:N12 C21:E21 C13:M14 N21 C15:E19 C20:D20 F21:M21" unlockedFormula="1"/>
    <ignoredError sqref="N13 N15:N20" formulaRange="1" unlockedFormula="1"/>
    <ignoredError sqref="N14" formula="1" formulaRange="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F103" sqref="F103"/>
    </sheetView>
  </sheetViews>
  <sheetFormatPr defaultColWidth="43.5703125" defaultRowHeight="11.25"/>
  <cols>
    <col min="1" max="1" width="5.28515625" style="17" customWidth="1"/>
    <col min="2" max="2" width="66.140625" style="18" customWidth="1"/>
    <col min="3" max="3" width="131.42578125" style="19" customWidth="1"/>
    <col min="4" max="5" width="10.28515625" style="1" customWidth="1"/>
    <col min="6" max="16384" width="43.5703125" style="1"/>
  </cols>
  <sheetData>
    <row r="1" spans="1:3" ht="12.75" thickTop="1" thickBot="1">
      <c r="A1" s="547" t="s">
        <v>364</v>
      </c>
      <c r="B1" s="548"/>
      <c r="C1" s="549"/>
    </row>
    <row r="2" spans="1:3" ht="26.25" customHeight="1">
      <c r="A2" s="2"/>
      <c r="B2" s="567" t="s">
        <v>365</v>
      </c>
      <c r="C2" s="567"/>
    </row>
    <row r="3" spans="1:3" s="7" customFormat="1" ht="11.25" customHeight="1">
      <c r="A3" s="6"/>
      <c r="B3" s="567" t="s">
        <v>670</v>
      </c>
      <c r="C3" s="567"/>
    </row>
    <row r="4" spans="1:3" ht="12" customHeight="1" thickBot="1">
      <c r="A4" s="552" t="s">
        <v>674</v>
      </c>
      <c r="B4" s="553"/>
      <c r="C4" s="554"/>
    </row>
    <row r="5" spans="1:3" ht="12" thickTop="1">
      <c r="A5" s="3"/>
      <c r="B5" s="555" t="s">
        <v>366</v>
      </c>
      <c r="C5" s="556"/>
    </row>
    <row r="6" spans="1:3">
      <c r="A6" s="2"/>
      <c r="B6" s="516" t="s">
        <v>671</v>
      </c>
      <c r="C6" s="517"/>
    </row>
    <row r="7" spans="1:3">
      <c r="A7" s="2"/>
      <c r="B7" s="516" t="s">
        <v>367</v>
      </c>
      <c r="C7" s="517"/>
    </row>
    <row r="8" spans="1:3">
      <c r="A8" s="2"/>
      <c r="B8" s="516" t="s">
        <v>672</v>
      </c>
      <c r="C8" s="517"/>
    </row>
    <row r="9" spans="1:3">
      <c r="A9" s="2"/>
      <c r="B9" s="568" t="s">
        <v>673</v>
      </c>
      <c r="C9" s="569"/>
    </row>
    <row r="10" spans="1:3">
      <c r="A10" s="2"/>
      <c r="B10" s="559" t="s">
        <v>368</v>
      </c>
      <c r="C10" s="560" t="s">
        <v>368</v>
      </c>
    </row>
    <row r="11" spans="1:3">
      <c r="A11" s="2"/>
      <c r="B11" s="559" t="s">
        <v>369</v>
      </c>
      <c r="C11" s="560" t="s">
        <v>369</v>
      </c>
    </row>
    <row r="12" spans="1:3">
      <c r="A12" s="2"/>
      <c r="B12" s="559" t="s">
        <v>370</v>
      </c>
      <c r="C12" s="560" t="s">
        <v>370</v>
      </c>
    </row>
    <row r="13" spans="1:3">
      <c r="A13" s="2"/>
      <c r="B13" s="559" t="s">
        <v>371</v>
      </c>
      <c r="C13" s="560" t="s">
        <v>371</v>
      </c>
    </row>
    <row r="14" spans="1:3">
      <c r="A14" s="2"/>
      <c r="B14" s="559" t="s">
        <v>372</v>
      </c>
      <c r="C14" s="560" t="s">
        <v>372</v>
      </c>
    </row>
    <row r="15" spans="1:3" ht="21.75" customHeight="1">
      <c r="A15" s="2"/>
      <c r="B15" s="559" t="s">
        <v>373</v>
      </c>
      <c r="C15" s="560" t="s">
        <v>373</v>
      </c>
    </row>
    <row r="16" spans="1:3">
      <c r="A16" s="2"/>
      <c r="B16" s="559" t="s">
        <v>374</v>
      </c>
      <c r="C16" s="560" t="s">
        <v>375</v>
      </c>
    </row>
    <row r="17" spans="1:3">
      <c r="A17" s="2"/>
      <c r="B17" s="559" t="s">
        <v>376</v>
      </c>
      <c r="C17" s="560" t="s">
        <v>377</v>
      </c>
    </row>
    <row r="18" spans="1:3">
      <c r="A18" s="2"/>
      <c r="B18" s="559" t="s">
        <v>378</v>
      </c>
      <c r="C18" s="560" t="s">
        <v>379</v>
      </c>
    </row>
    <row r="19" spans="1:3">
      <c r="A19" s="2"/>
      <c r="B19" s="559" t="s">
        <v>380</v>
      </c>
      <c r="C19" s="560" t="s">
        <v>380</v>
      </c>
    </row>
    <row r="20" spans="1:3">
      <c r="A20" s="2"/>
      <c r="B20" s="559" t="s">
        <v>381</v>
      </c>
      <c r="C20" s="560" t="s">
        <v>381</v>
      </c>
    </row>
    <row r="21" spans="1:3">
      <c r="A21" s="2"/>
      <c r="B21" s="559" t="s">
        <v>382</v>
      </c>
      <c r="C21" s="560" t="s">
        <v>382</v>
      </c>
    </row>
    <row r="22" spans="1:3" ht="23.25" customHeight="1">
      <c r="A22" s="2"/>
      <c r="B22" s="559" t="s">
        <v>383</v>
      </c>
      <c r="C22" s="560" t="s">
        <v>384</v>
      </c>
    </row>
    <row r="23" spans="1:3">
      <c r="A23" s="2"/>
      <c r="B23" s="559" t="s">
        <v>385</v>
      </c>
      <c r="C23" s="560" t="s">
        <v>385</v>
      </c>
    </row>
    <row r="24" spans="1:3">
      <c r="A24" s="2"/>
      <c r="B24" s="559" t="s">
        <v>386</v>
      </c>
      <c r="C24" s="560" t="s">
        <v>387</v>
      </c>
    </row>
    <row r="25" spans="1:3" ht="12" thickBot="1">
      <c r="A25" s="4"/>
      <c r="B25" s="565" t="s">
        <v>388</v>
      </c>
      <c r="C25" s="566"/>
    </row>
    <row r="26" spans="1:3" ht="12.75" thickTop="1" thickBot="1">
      <c r="A26" s="552" t="s">
        <v>684</v>
      </c>
      <c r="B26" s="553"/>
      <c r="C26" s="554"/>
    </row>
    <row r="27" spans="1:3" ht="12.75" thickTop="1" thickBot="1">
      <c r="A27" s="5"/>
      <c r="B27" s="570" t="s">
        <v>389</v>
      </c>
      <c r="C27" s="571"/>
    </row>
    <row r="28" spans="1:3" ht="12.75" thickTop="1" thickBot="1">
      <c r="A28" s="552" t="s">
        <v>675</v>
      </c>
      <c r="B28" s="553"/>
      <c r="C28" s="554"/>
    </row>
    <row r="29" spans="1:3" ht="12" thickTop="1">
      <c r="A29" s="3"/>
      <c r="B29" s="563" t="s">
        <v>390</v>
      </c>
      <c r="C29" s="564" t="s">
        <v>391</v>
      </c>
    </row>
    <row r="30" spans="1:3">
      <c r="A30" s="2"/>
      <c r="B30" s="514" t="s">
        <v>392</v>
      </c>
      <c r="C30" s="515" t="s">
        <v>393</v>
      </c>
    </row>
    <row r="31" spans="1:3">
      <c r="A31" s="2"/>
      <c r="B31" s="514" t="s">
        <v>394</v>
      </c>
      <c r="C31" s="515" t="s">
        <v>395</v>
      </c>
    </row>
    <row r="32" spans="1:3">
      <c r="A32" s="2"/>
      <c r="B32" s="514" t="s">
        <v>396</v>
      </c>
      <c r="C32" s="515" t="s">
        <v>397</v>
      </c>
    </row>
    <row r="33" spans="1:3">
      <c r="A33" s="2"/>
      <c r="B33" s="514" t="s">
        <v>398</v>
      </c>
      <c r="C33" s="515" t="s">
        <v>399</v>
      </c>
    </row>
    <row r="34" spans="1:3">
      <c r="A34" s="2"/>
      <c r="B34" s="514" t="s">
        <v>400</v>
      </c>
      <c r="C34" s="515" t="s">
        <v>401</v>
      </c>
    </row>
    <row r="35" spans="1:3" ht="23.25" customHeight="1">
      <c r="A35" s="2"/>
      <c r="B35" s="514" t="s">
        <v>402</v>
      </c>
      <c r="C35" s="515" t="s">
        <v>403</v>
      </c>
    </row>
    <row r="36" spans="1:3" ht="24" customHeight="1">
      <c r="A36" s="2"/>
      <c r="B36" s="514" t="s">
        <v>404</v>
      </c>
      <c r="C36" s="515" t="s">
        <v>405</v>
      </c>
    </row>
    <row r="37" spans="1:3" ht="24.75" customHeight="1">
      <c r="A37" s="2"/>
      <c r="B37" s="514" t="s">
        <v>406</v>
      </c>
      <c r="C37" s="515" t="s">
        <v>407</v>
      </c>
    </row>
    <row r="38" spans="1:3" ht="23.25" customHeight="1">
      <c r="A38" s="2"/>
      <c r="B38" s="514" t="s">
        <v>676</v>
      </c>
      <c r="C38" s="515" t="s">
        <v>408</v>
      </c>
    </row>
    <row r="39" spans="1:3" ht="39.75" customHeight="1">
      <c r="A39" s="2"/>
      <c r="B39" s="559" t="s">
        <v>696</v>
      </c>
      <c r="C39" s="560" t="s">
        <v>409</v>
      </c>
    </row>
    <row r="40" spans="1:3" ht="12" customHeight="1">
      <c r="A40" s="2"/>
      <c r="B40" s="514" t="s">
        <v>410</v>
      </c>
      <c r="C40" s="515" t="s">
        <v>411</v>
      </c>
    </row>
    <row r="41" spans="1:3" ht="27" customHeight="1" thickBot="1">
      <c r="A41" s="4"/>
      <c r="B41" s="561" t="s">
        <v>412</v>
      </c>
      <c r="C41" s="562" t="s">
        <v>413</v>
      </c>
    </row>
    <row r="42" spans="1:3" ht="12.75" thickTop="1" thickBot="1">
      <c r="A42" s="552" t="s">
        <v>677</v>
      </c>
      <c r="B42" s="553"/>
      <c r="C42" s="554"/>
    </row>
    <row r="43" spans="1:3" ht="12" thickTop="1">
      <c r="A43" s="3"/>
      <c r="B43" s="555" t="s">
        <v>769</v>
      </c>
      <c r="C43" s="556" t="s">
        <v>414</v>
      </c>
    </row>
    <row r="44" spans="1:3">
      <c r="A44" s="2"/>
      <c r="B44" s="516" t="s">
        <v>768</v>
      </c>
      <c r="C44" s="517"/>
    </row>
    <row r="45" spans="1:3" ht="23.25" customHeight="1" thickBot="1">
      <c r="A45" s="4"/>
      <c r="B45" s="542" t="s">
        <v>415</v>
      </c>
      <c r="C45" s="543" t="s">
        <v>416</v>
      </c>
    </row>
    <row r="46" spans="1:3" ht="11.25" customHeight="1" thickTop="1" thickBot="1">
      <c r="A46" s="552" t="s">
        <v>678</v>
      </c>
      <c r="B46" s="553"/>
      <c r="C46" s="554"/>
    </row>
    <row r="47" spans="1:3" ht="26.25" customHeight="1" thickTop="1">
      <c r="A47" s="2"/>
      <c r="B47" s="516" t="s">
        <v>679</v>
      </c>
      <c r="C47" s="517"/>
    </row>
    <row r="48" spans="1:3" ht="12" thickBot="1">
      <c r="A48" s="552" t="s">
        <v>680</v>
      </c>
      <c r="B48" s="553"/>
      <c r="C48" s="554"/>
    </row>
    <row r="49" spans="1:3" ht="12" thickTop="1">
      <c r="A49" s="3"/>
      <c r="B49" s="555" t="s">
        <v>417</v>
      </c>
      <c r="C49" s="556" t="s">
        <v>417</v>
      </c>
    </row>
    <row r="50" spans="1:3" ht="11.25" customHeight="1">
      <c r="A50" s="2"/>
      <c r="B50" s="516" t="s">
        <v>418</v>
      </c>
      <c r="C50" s="517" t="s">
        <v>418</v>
      </c>
    </row>
    <row r="51" spans="1:3">
      <c r="A51" s="2"/>
      <c r="B51" s="516" t="s">
        <v>419</v>
      </c>
      <c r="C51" s="517" t="s">
        <v>419</v>
      </c>
    </row>
    <row r="52" spans="1:3" ht="11.25" customHeight="1">
      <c r="A52" s="2"/>
      <c r="B52" s="516" t="s">
        <v>796</v>
      </c>
      <c r="C52" s="517" t="s">
        <v>420</v>
      </c>
    </row>
    <row r="53" spans="1:3" ht="33.6" customHeight="1">
      <c r="A53" s="2"/>
      <c r="B53" s="516" t="s">
        <v>421</v>
      </c>
      <c r="C53" s="517" t="s">
        <v>421</v>
      </c>
    </row>
    <row r="54" spans="1:3" ht="11.25" customHeight="1">
      <c r="A54" s="2"/>
      <c r="B54" s="516" t="s">
        <v>789</v>
      </c>
      <c r="C54" s="517" t="s">
        <v>422</v>
      </c>
    </row>
    <row r="55" spans="1:3" ht="11.25" customHeight="1" thickBot="1">
      <c r="A55" s="552" t="s">
        <v>681</v>
      </c>
      <c r="B55" s="553"/>
      <c r="C55" s="554"/>
    </row>
    <row r="56" spans="1:3" ht="12" thickTop="1">
      <c r="A56" s="3"/>
      <c r="B56" s="555" t="s">
        <v>417</v>
      </c>
      <c r="C56" s="556" t="s">
        <v>417</v>
      </c>
    </row>
    <row r="57" spans="1:3">
      <c r="A57" s="2"/>
      <c r="B57" s="516" t="s">
        <v>423</v>
      </c>
      <c r="C57" s="517" t="s">
        <v>423</v>
      </c>
    </row>
    <row r="58" spans="1:3">
      <c r="A58" s="2"/>
      <c r="B58" s="516" t="s">
        <v>692</v>
      </c>
      <c r="C58" s="517" t="s">
        <v>424</v>
      </c>
    </row>
    <row r="59" spans="1:3">
      <c r="A59" s="2"/>
      <c r="B59" s="516" t="s">
        <v>425</v>
      </c>
      <c r="C59" s="517" t="s">
        <v>425</v>
      </c>
    </row>
    <row r="60" spans="1:3">
      <c r="A60" s="2"/>
      <c r="B60" s="516" t="s">
        <v>426</v>
      </c>
      <c r="C60" s="517" t="s">
        <v>426</v>
      </c>
    </row>
    <row r="61" spans="1:3">
      <c r="A61" s="2"/>
      <c r="B61" s="516" t="s">
        <v>427</v>
      </c>
      <c r="C61" s="517" t="s">
        <v>427</v>
      </c>
    </row>
    <row r="62" spans="1:3">
      <c r="A62" s="2"/>
      <c r="B62" s="516" t="s">
        <v>693</v>
      </c>
      <c r="C62" s="517" t="s">
        <v>428</v>
      </c>
    </row>
    <row r="63" spans="1:3">
      <c r="A63" s="2"/>
      <c r="B63" s="516" t="s">
        <v>429</v>
      </c>
      <c r="C63" s="517" t="s">
        <v>429</v>
      </c>
    </row>
    <row r="64" spans="1:3" ht="12" thickBot="1">
      <c r="A64" s="4"/>
      <c r="B64" s="542" t="s">
        <v>430</v>
      </c>
      <c r="C64" s="543" t="s">
        <v>430</v>
      </c>
    </row>
    <row r="65" spans="1:3" ht="11.25" customHeight="1" thickTop="1">
      <c r="A65" s="518" t="s">
        <v>682</v>
      </c>
      <c r="B65" s="519"/>
      <c r="C65" s="520"/>
    </row>
    <row r="66" spans="1:3" ht="12" thickBot="1">
      <c r="A66" s="4"/>
      <c r="B66" s="542" t="s">
        <v>431</v>
      </c>
      <c r="C66" s="543" t="s">
        <v>431</v>
      </c>
    </row>
    <row r="67" spans="1:3" ht="11.25" customHeight="1" thickTop="1" thickBot="1">
      <c r="A67" s="552" t="s">
        <v>683</v>
      </c>
      <c r="B67" s="553"/>
      <c r="C67" s="554"/>
    </row>
    <row r="68" spans="1:3" ht="12" thickTop="1">
      <c r="A68" s="3"/>
      <c r="B68" s="555" t="s">
        <v>432</v>
      </c>
      <c r="C68" s="556" t="s">
        <v>432</v>
      </c>
    </row>
    <row r="69" spans="1:3">
      <c r="A69" s="2"/>
      <c r="B69" s="516" t="s">
        <v>433</v>
      </c>
      <c r="C69" s="517" t="s">
        <v>433</v>
      </c>
    </row>
    <row r="70" spans="1:3">
      <c r="A70" s="2"/>
      <c r="B70" s="516" t="s">
        <v>434</v>
      </c>
      <c r="C70" s="517" t="s">
        <v>434</v>
      </c>
    </row>
    <row r="71" spans="1:3" ht="38.25" customHeight="1">
      <c r="A71" s="2"/>
      <c r="B71" s="540" t="s">
        <v>695</v>
      </c>
      <c r="C71" s="541" t="s">
        <v>435</v>
      </c>
    </row>
    <row r="72" spans="1:3" ht="33.75" customHeight="1">
      <c r="A72" s="2"/>
      <c r="B72" s="540" t="s">
        <v>698</v>
      </c>
      <c r="C72" s="541" t="s">
        <v>436</v>
      </c>
    </row>
    <row r="73" spans="1:3" ht="15.75" customHeight="1">
      <c r="A73" s="2"/>
      <c r="B73" s="540" t="s">
        <v>694</v>
      </c>
      <c r="C73" s="541" t="s">
        <v>437</v>
      </c>
    </row>
    <row r="74" spans="1:3">
      <c r="A74" s="2"/>
      <c r="B74" s="516" t="s">
        <v>438</v>
      </c>
      <c r="C74" s="517" t="s">
        <v>438</v>
      </c>
    </row>
    <row r="75" spans="1:3" ht="12" thickBot="1">
      <c r="A75" s="4"/>
      <c r="B75" s="542" t="s">
        <v>439</v>
      </c>
      <c r="C75" s="543" t="s">
        <v>439</v>
      </c>
    </row>
    <row r="76" spans="1:3" ht="12" thickTop="1">
      <c r="A76" s="518" t="s">
        <v>772</v>
      </c>
      <c r="B76" s="519"/>
      <c r="C76" s="520"/>
    </row>
    <row r="77" spans="1:3">
      <c r="A77" s="2"/>
      <c r="B77" s="516" t="s">
        <v>431</v>
      </c>
      <c r="C77" s="517"/>
    </row>
    <row r="78" spans="1:3">
      <c r="A78" s="2"/>
      <c r="B78" s="516" t="s">
        <v>770</v>
      </c>
      <c r="C78" s="517"/>
    </row>
    <row r="79" spans="1:3">
      <c r="A79" s="2"/>
      <c r="B79" s="516" t="s">
        <v>771</v>
      </c>
      <c r="C79" s="517"/>
    </row>
    <row r="80" spans="1:3">
      <c r="A80" s="518" t="s">
        <v>773</v>
      </c>
      <c r="B80" s="519"/>
      <c r="C80" s="520"/>
    </row>
    <row r="81" spans="1:3">
      <c r="A81" s="2"/>
      <c r="B81" s="516" t="s">
        <v>431</v>
      </c>
      <c r="C81" s="517"/>
    </row>
    <row r="82" spans="1:3">
      <c r="A82" s="2"/>
      <c r="B82" s="516" t="s">
        <v>774</v>
      </c>
      <c r="C82" s="517"/>
    </row>
    <row r="83" spans="1:3" ht="76.5" customHeight="1">
      <c r="A83" s="2"/>
      <c r="B83" s="516" t="s">
        <v>788</v>
      </c>
      <c r="C83" s="517"/>
    </row>
    <row r="84" spans="1:3" ht="53.25" customHeight="1">
      <c r="A84" s="2"/>
      <c r="B84" s="516" t="s">
        <v>787</v>
      </c>
      <c r="C84" s="517"/>
    </row>
    <row r="85" spans="1:3">
      <c r="A85" s="2"/>
      <c r="B85" s="516" t="s">
        <v>775</v>
      </c>
      <c r="C85" s="517"/>
    </row>
    <row r="86" spans="1:3">
      <c r="A86" s="2"/>
      <c r="B86" s="516" t="s">
        <v>776</v>
      </c>
      <c r="C86" s="517"/>
    </row>
    <row r="87" spans="1:3">
      <c r="A87" s="2"/>
      <c r="B87" s="516" t="s">
        <v>777</v>
      </c>
      <c r="C87" s="517"/>
    </row>
    <row r="88" spans="1:3">
      <c r="A88" s="518" t="s">
        <v>778</v>
      </c>
      <c r="B88" s="519"/>
      <c r="C88" s="520"/>
    </row>
    <row r="89" spans="1:3">
      <c r="A89" s="2"/>
      <c r="B89" s="516" t="s">
        <v>431</v>
      </c>
      <c r="C89" s="517"/>
    </row>
    <row r="90" spans="1:3">
      <c r="A90" s="2"/>
      <c r="B90" s="516" t="s">
        <v>780</v>
      </c>
      <c r="C90" s="517"/>
    </row>
    <row r="91" spans="1:3" ht="12" customHeight="1">
      <c r="A91" s="2"/>
      <c r="B91" s="516" t="s">
        <v>781</v>
      </c>
      <c r="C91" s="517"/>
    </row>
    <row r="92" spans="1:3">
      <c r="A92" s="2"/>
      <c r="B92" s="516" t="s">
        <v>782</v>
      </c>
      <c r="C92" s="517"/>
    </row>
    <row r="93" spans="1:3" ht="24.75" customHeight="1">
      <c r="A93" s="2"/>
      <c r="B93" s="512" t="s">
        <v>824</v>
      </c>
      <c r="C93" s="513"/>
    </row>
    <row r="94" spans="1:3" ht="24" customHeight="1">
      <c r="A94" s="2"/>
      <c r="B94" s="512" t="s">
        <v>825</v>
      </c>
      <c r="C94" s="513"/>
    </row>
    <row r="95" spans="1:3" ht="13.5" customHeight="1">
      <c r="A95" s="2"/>
      <c r="B95" s="514" t="s">
        <v>783</v>
      </c>
      <c r="C95" s="515"/>
    </row>
    <row r="96" spans="1:3" ht="11.25" customHeight="1" thickBot="1">
      <c r="A96" s="524" t="s">
        <v>820</v>
      </c>
      <c r="B96" s="525"/>
      <c r="C96" s="526"/>
    </row>
    <row r="97" spans="1:3" ht="12.75" thickTop="1" thickBot="1">
      <c r="A97" s="538" t="s">
        <v>532</v>
      </c>
      <c r="B97" s="538"/>
      <c r="C97" s="538"/>
    </row>
    <row r="98" spans="1:3">
      <c r="A98" s="36">
        <v>2</v>
      </c>
      <c r="B98" s="33" t="s">
        <v>800</v>
      </c>
      <c r="C98" s="33" t="s">
        <v>821</v>
      </c>
    </row>
    <row r="99" spans="1:3">
      <c r="A99" s="14">
        <v>3</v>
      </c>
      <c r="B99" s="34" t="s">
        <v>801</v>
      </c>
      <c r="C99" s="35" t="s">
        <v>822</v>
      </c>
    </row>
    <row r="100" spans="1:3">
      <c r="A100" s="14">
        <v>4</v>
      </c>
      <c r="B100" s="34" t="s">
        <v>802</v>
      </c>
      <c r="C100" s="35" t="s">
        <v>826</v>
      </c>
    </row>
    <row r="101" spans="1:3" ht="11.25" customHeight="1">
      <c r="A101" s="14">
        <v>5</v>
      </c>
      <c r="B101" s="34" t="s">
        <v>803</v>
      </c>
      <c r="C101" s="35" t="s">
        <v>823</v>
      </c>
    </row>
    <row r="102" spans="1:3" ht="12" customHeight="1">
      <c r="A102" s="14">
        <v>6</v>
      </c>
      <c r="B102" s="34" t="s">
        <v>818</v>
      </c>
      <c r="C102" s="35" t="s">
        <v>804</v>
      </c>
    </row>
    <row r="103" spans="1:3" ht="12" customHeight="1">
      <c r="A103" s="14">
        <v>7</v>
      </c>
      <c r="B103" s="34" t="s">
        <v>805</v>
      </c>
      <c r="C103" s="35" t="s">
        <v>819</v>
      </c>
    </row>
    <row r="104" spans="1:3">
      <c r="A104" s="14">
        <v>8</v>
      </c>
      <c r="B104" s="34" t="s">
        <v>810</v>
      </c>
      <c r="C104" s="35" t="s">
        <v>830</v>
      </c>
    </row>
    <row r="105" spans="1:3" ht="11.25" customHeight="1">
      <c r="A105" s="518" t="s">
        <v>784</v>
      </c>
      <c r="B105" s="519"/>
      <c r="C105" s="520"/>
    </row>
    <row r="106" spans="1:3" ht="27.6" customHeight="1">
      <c r="A106" s="2"/>
      <c r="B106" s="557" t="s">
        <v>431</v>
      </c>
      <c r="C106" s="558"/>
    </row>
    <row r="107" spans="1:3" ht="12" thickBot="1">
      <c r="A107" s="544" t="s">
        <v>685</v>
      </c>
      <c r="B107" s="545"/>
      <c r="C107" s="546"/>
    </row>
    <row r="108" spans="1:3" ht="24" customHeight="1" thickTop="1" thickBot="1">
      <c r="A108" s="547" t="s">
        <v>364</v>
      </c>
      <c r="B108" s="548"/>
      <c r="C108" s="549"/>
    </row>
    <row r="109" spans="1:3">
      <c r="A109" s="6" t="s">
        <v>440</v>
      </c>
      <c r="B109" s="550" t="s">
        <v>441</v>
      </c>
      <c r="C109" s="551"/>
    </row>
    <row r="110" spans="1:3">
      <c r="A110" s="8" t="s">
        <v>442</v>
      </c>
      <c r="B110" s="527" t="s">
        <v>443</v>
      </c>
      <c r="C110" s="528"/>
    </row>
    <row r="111" spans="1:3">
      <c r="A111" s="6" t="s">
        <v>444</v>
      </c>
      <c r="B111" s="529" t="s">
        <v>445</v>
      </c>
      <c r="C111" s="529"/>
    </row>
    <row r="112" spans="1:3">
      <c r="A112" s="8" t="s">
        <v>446</v>
      </c>
      <c r="B112" s="527" t="s">
        <v>447</v>
      </c>
      <c r="C112" s="528"/>
    </row>
    <row r="113" spans="1:3" ht="12" thickBot="1">
      <c r="A113" s="24" t="s">
        <v>448</v>
      </c>
      <c r="B113" s="530" t="s">
        <v>449</v>
      </c>
      <c r="C113" s="530"/>
    </row>
    <row r="114" spans="1:3" ht="12" thickBot="1">
      <c r="A114" s="531" t="s">
        <v>685</v>
      </c>
      <c r="B114" s="532"/>
      <c r="C114" s="533"/>
    </row>
    <row r="115" spans="1:3" ht="12.75" thickTop="1" thickBot="1">
      <c r="A115" s="534" t="s">
        <v>450</v>
      </c>
      <c r="B115" s="534"/>
      <c r="C115" s="534"/>
    </row>
    <row r="116" spans="1:3">
      <c r="A116" s="6">
        <v>1</v>
      </c>
      <c r="B116" s="9" t="s">
        <v>90</v>
      </c>
      <c r="C116" s="10" t="s">
        <v>451</v>
      </c>
    </row>
    <row r="117" spans="1:3">
      <c r="A117" s="6">
        <v>2</v>
      </c>
      <c r="B117" s="9" t="s">
        <v>91</v>
      </c>
      <c r="C117" s="10" t="s">
        <v>91</v>
      </c>
    </row>
    <row r="118" spans="1:3">
      <c r="A118" s="6">
        <v>3</v>
      </c>
      <c r="B118" s="9" t="s">
        <v>92</v>
      </c>
      <c r="C118" s="11" t="s">
        <v>452</v>
      </c>
    </row>
    <row r="119" spans="1:3" ht="33.75">
      <c r="A119" s="6">
        <v>4</v>
      </c>
      <c r="B119" s="9" t="s">
        <v>93</v>
      </c>
      <c r="C119" s="11" t="s">
        <v>661</v>
      </c>
    </row>
    <row r="120" spans="1:3">
      <c r="A120" s="6">
        <v>5</v>
      </c>
      <c r="B120" s="9" t="s">
        <v>94</v>
      </c>
      <c r="C120" s="11" t="s">
        <v>453</v>
      </c>
    </row>
    <row r="121" spans="1:3">
      <c r="A121" s="6">
        <v>5.0999999999999996</v>
      </c>
      <c r="B121" s="9" t="s">
        <v>454</v>
      </c>
      <c r="C121" s="10" t="s">
        <v>455</v>
      </c>
    </row>
    <row r="122" spans="1:3">
      <c r="A122" s="6">
        <v>5.2</v>
      </c>
      <c r="B122" s="9" t="s">
        <v>456</v>
      </c>
      <c r="C122" s="10" t="s">
        <v>457</v>
      </c>
    </row>
    <row r="123" spans="1:3">
      <c r="A123" s="6">
        <v>6</v>
      </c>
      <c r="B123" s="9" t="s">
        <v>95</v>
      </c>
      <c r="C123" s="11" t="s">
        <v>458</v>
      </c>
    </row>
    <row r="124" spans="1:3">
      <c r="A124" s="6">
        <v>7</v>
      </c>
      <c r="B124" s="9" t="s">
        <v>96</v>
      </c>
      <c r="C124" s="11" t="s">
        <v>459</v>
      </c>
    </row>
    <row r="125" spans="1:3" ht="22.5">
      <c r="A125" s="6">
        <v>8</v>
      </c>
      <c r="B125" s="9" t="s">
        <v>97</v>
      </c>
      <c r="C125" s="11" t="s">
        <v>460</v>
      </c>
    </row>
    <row r="126" spans="1:3">
      <c r="A126" s="6">
        <v>9</v>
      </c>
      <c r="B126" s="9" t="s">
        <v>98</v>
      </c>
      <c r="C126" s="11" t="s">
        <v>461</v>
      </c>
    </row>
    <row r="127" spans="1:3" ht="22.5">
      <c r="A127" s="6">
        <v>10</v>
      </c>
      <c r="B127" s="9" t="s">
        <v>462</v>
      </c>
      <c r="C127" s="11" t="s">
        <v>463</v>
      </c>
    </row>
    <row r="128" spans="1:3" ht="22.5">
      <c r="A128" s="6">
        <v>11</v>
      </c>
      <c r="B128" s="9" t="s">
        <v>99</v>
      </c>
      <c r="C128" s="11" t="s">
        <v>464</v>
      </c>
    </row>
    <row r="129" spans="1:3">
      <c r="A129" s="6">
        <v>12</v>
      </c>
      <c r="B129" s="9" t="s">
        <v>100</v>
      </c>
      <c r="C129" s="11" t="s">
        <v>465</v>
      </c>
    </row>
    <row r="130" spans="1:3">
      <c r="A130" s="6">
        <v>13</v>
      </c>
      <c r="B130" s="9" t="s">
        <v>466</v>
      </c>
      <c r="C130" s="11" t="s">
        <v>467</v>
      </c>
    </row>
    <row r="131" spans="1:3">
      <c r="A131" s="6">
        <v>14</v>
      </c>
      <c r="B131" s="9" t="s">
        <v>101</v>
      </c>
      <c r="C131" s="11" t="s">
        <v>468</v>
      </c>
    </row>
    <row r="132" spans="1:3">
      <c r="A132" s="6">
        <v>15</v>
      </c>
      <c r="B132" s="9" t="s">
        <v>102</v>
      </c>
      <c r="C132" s="11" t="s">
        <v>469</v>
      </c>
    </row>
    <row r="133" spans="1:3">
      <c r="A133" s="6">
        <v>16</v>
      </c>
      <c r="B133" s="9" t="s">
        <v>103</v>
      </c>
      <c r="C133" s="11" t="s">
        <v>470</v>
      </c>
    </row>
    <row r="134" spans="1:3">
      <c r="A134" s="6">
        <v>17</v>
      </c>
      <c r="B134" s="9" t="s">
        <v>104</v>
      </c>
      <c r="C134" s="11" t="s">
        <v>471</v>
      </c>
    </row>
    <row r="135" spans="1:3">
      <c r="A135" s="6">
        <v>18</v>
      </c>
      <c r="B135" s="9" t="s">
        <v>105</v>
      </c>
      <c r="C135" s="11" t="s">
        <v>662</v>
      </c>
    </row>
    <row r="136" spans="1:3" ht="22.5">
      <c r="A136" s="6">
        <v>19</v>
      </c>
      <c r="B136" s="9" t="s">
        <v>663</v>
      </c>
      <c r="C136" s="11" t="s">
        <v>664</v>
      </c>
    </row>
    <row r="137" spans="1:3" ht="22.5">
      <c r="A137" s="6">
        <v>20</v>
      </c>
      <c r="B137" s="9" t="s">
        <v>106</v>
      </c>
      <c r="C137" s="11" t="s">
        <v>665</v>
      </c>
    </row>
    <row r="138" spans="1:3">
      <c r="A138" s="6">
        <v>21</v>
      </c>
      <c r="B138" s="9" t="s">
        <v>107</v>
      </c>
      <c r="C138" s="11" t="s">
        <v>472</v>
      </c>
    </row>
    <row r="139" spans="1:3">
      <c r="A139" s="6">
        <v>22</v>
      </c>
      <c r="B139" s="9" t="s">
        <v>108</v>
      </c>
      <c r="C139" s="11" t="s">
        <v>666</v>
      </c>
    </row>
    <row r="140" spans="1:3">
      <c r="A140" s="6">
        <v>23</v>
      </c>
      <c r="B140" s="9" t="s">
        <v>109</v>
      </c>
      <c r="C140" s="11" t="s">
        <v>473</v>
      </c>
    </row>
    <row r="141" spans="1:3">
      <c r="A141" s="6">
        <v>24</v>
      </c>
      <c r="B141" s="9" t="s">
        <v>110</v>
      </c>
      <c r="C141" s="11" t="s">
        <v>474</v>
      </c>
    </row>
    <row r="142" spans="1:3" ht="22.5">
      <c r="A142" s="6">
        <v>25</v>
      </c>
      <c r="B142" s="9" t="s">
        <v>111</v>
      </c>
      <c r="C142" s="11" t="s">
        <v>475</v>
      </c>
    </row>
    <row r="143" spans="1:3" ht="33.75">
      <c r="A143" s="6">
        <v>26</v>
      </c>
      <c r="B143" s="9" t="s">
        <v>112</v>
      </c>
      <c r="C143" s="11" t="s">
        <v>476</v>
      </c>
    </row>
    <row r="144" spans="1:3">
      <c r="A144" s="6">
        <v>27</v>
      </c>
      <c r="B144" s="9" t="s">
        <v>477</v>
      </c>
      <c r="C144" s="11" t="s">
        <v>478</v>
      </c>
    </row>
    <row r="145" spans="1:3" ht="22.5">
      <c r="A145" s="6">
        <v>28</v>
      </c>
      <c r="B145" s="9" t="s">
        <v>119</v>
      </c>
      <c r="C145" s="11" t="s">
        <v>479</v>
      </c>
    </row>
    <row r="146" spans="1:3">
      <c r="A146" s="6">
        <v>29</v>
      </c>
      <c r="B146" s="9" t="s">
        <v>113</v>
      </c>
      <c r="C146" s="25" t="s">
        <v>480</v>
      </c>
    </row>
    <row r="147" spans="1:3">
      <c r="A147" s="6">
        <v>30</v>
      </c>
      <c r="B147" s="9" t="s">
        <v>114</v>
      </c>
      <c r="C147" s="25" t="s">
        <v>481</v>
      </c>
    </row>
    <row r="148" spans="1:3" ht="32.25" customHeight="1">
      <c r="A148" s="6">
        <v>31</v>
      </c>
      <c r="B148" s="9" t="s">
        <v>482</v>
      </c>
      <c r="C148" s="25" t="s">
        <v>483</v>
      </c>
    </row>
    <row r="149" spans="1:3">
      <c r="A149" s="6">
        <v>31.1</v>
      </c>
      <c r="B149" s="9" t="s">
        <v>484</v>
      </c>
      <c r="C149" s="12" t="s">
        <v>485</v>
      </c>
    </row>
    <row r="150" spans="1:3" ht="33.75">
      <c r="A150" s="6" t="s">
        <v>486</v>
      </c>
      <c r="B150" s="9" t="s">
        <v>699</v>
      </c>
      <c r="C150" s="32" t="s">
        <v>709</v>
      </c>
    </row>
    <row r="151" spans="1:3">
      <c r="A151" s="6">
        <v>31.2</v>
      </c>
      <c r="B151" s="9" t="s">
        <v>487</v>
      </c>
      <c r="C151" s="32" t="s">
        <v>488</v>
      </c>
    </row>
    <row r="152" spans="1:3">
      <c r="A152" s="6" t="s">
        <v>489</v>
      </c>
      <c r="B152" s="9" t="s">
        <v>699</v>
      </c>
      <c r="C152" s="32" t="s">
        <v>700</v>
      </c>
    </row>
    <row r="153" spans="1:3" ht="33.75">
      <c r="A153" s="6">
        <v>32</v>
      </c>
      <c r="B153" s="28" t="s">
        <v>490</v>
      </c>
      <c r="C153" s="32" t="s">
        <v>701</v>
      </c>
    </row>
    <row r="154" spans="1:3">
      <c r="A154" s="6">
        <v>33</v>
      </c>
      <c r="B154" s="9" t="s">
        <v>115</v>
      </c>
      <c r="C154" s="32" t="s">
        <v>491</v>
      </c>
    </row>
    <row r="155" spans="1:3">
      <c r="A155" s="6">
        <v>34</v>
      </c>
      <c r="B155" s="30" t="s">
        <v>116</v>
      </c>
      <c r="C155" s="32" t="s">
        <v>492</v>
      </c>
    </row>
    <row r="156" spans="1:3">
      <c r="A156" s="6">
        <v>35</v>
      </c>
      <c r="B156" s="30" t="s">
        <v>117</v>
      </c>
      <c r="C156" s="32" t="s">
        <v>493</v>
      </c>
    </row>
    <row r="157" spans="1:3">
      <c r="A157" s="22" t="s">
        <v>710</v>
      </c>
      <c r="B157" s="30" t="s">
        <v>124</v>
      </c>
      <c r="C157" s="32" t="s">
        <v>738</v>
      </c>
    </row>
    <row r="158" spans="1:3">
      <c r="A158" s="22">
        <v>36.1</v>
      </c>
      <c r="B158" s="30" t="s">
        <v>494</v>
      </c>
      <c r="C158" s="32" t="s">
        <v>495</v>
      </c>
    </row>
    <row r="159" spans="1:3" ht="22.5">
      <c r="A159" s="22" t="s">
        <v>711</v>
      </c>
      <c r="B159" s="30" t="s">
        <v>699</v>
      </c>
      <c r="C159" s="12" t="s">
        <v>702</v>
      </c>
    </row>
    <row r="160" spans="1:3" ht="22.5">
      <c r="A160" s="22">
        <v>36.200000000000003</v>
      </c>
      <c r="B160" s="31" t="s">
        <v>747</v>
      </c>
      <c r="C160" s="12" t="s">
        <v>739</v>
      </c>
    </row>
    <row r="161" spans="1:3" ht="22.5">
      <c r="A161" s="22" t="s">
        <v>712</v>
      </c>
      <c r="B161" s="30" t="s">
        <v>699</v>
      </c>
      <c r="C161" s="12" t="s">
        <v>740</v>
      </c>
    </row>
    <row r="162" spans="1:3" ht="22.5">
      <c r="A162" s="22">
        <v>36.299999999999997</v>
      </c>
      <c r="B162" s="31" t="s">
        <v>748</v>
      </c>
      <c r="C162" s="12" t="s">
        <v>741</v>
      </c>
    </row>
    <row r="163" spans="1:3" ht="22.5">
      <c r="A163" s="22" t="s">
        <v>713</v>
      </c>
      <c r="B163" s="30" t="s">
        <v>699</v>
      </c>
      <c r="C163" s="12" t="s">
        <v>742</v>
      </c>
    </row>
    <row r="164" spans="1:3">
      <c r="A164" s="22" t="s">
        <v>714</v>
      </c>
      <c r="B164" s="30" t="s">
        <v>118</v>
      </c>
      <c r="C164" s="29" t="s">
        <v>743</v>
      </c>
    </row>
    <row r="165" spans="1:3">
      <c r="A165" s="22" t="s">
        <v>715</v>
      </c>
      <c r="B165" s="30" t="s">
        <v>699</v>
      </c>
      <c r="C165" s="29" t="s">
        <v>744</v>
      </c>
    </row>
    <row r="166" spans="1:3">
      <c r="A166" s="20">
        <v>37</v>
      </c>
      <c r="B166" s="30" t="s">
        <v>498</v>
      </c>
      <c r="C166" s="12" t="s">
        <v>499</v>
      </c>
    </row>
    <row r="167" spans="1:3">
      <c r="A167" s="20">
        <v>37.1</v>
      </c>
      <c r="B167" s="30" t="s">
        <v>500</v>
      </c>
      <c r="C167" s="12" t="s">
        <v>501</v>
      </c>
    </row>
    <row r="168" spans="1:3">
      <c r="A168" s="21" t="s">
        <v>496</v>
      </c>
      <c r="B168" s="30" t="s">
        <v>699</v>
      </c>
      <c r="C168" s="12" t="s">
        <v>703</v>
      </c>
    </row>
    <row r="169" spans="1:3">
      <c r="A169" s="20">
        <v>37.200000000000003</v>
      </c>
      <c r="B169" s="30" t="s">
        <v>503</v>
      </c>
      <c r="C169" s="12" t="s">
        <v>504</v>
      </c>
    </row>
    <row r="170" spans="1:3" ht="22.5">
      <c r="A170" s="21" t="s">
        <v>497</v>
      </c>
      <c r="B170" s="9" t="s">
        <v>699</v>
      </c>
      <c r="C170" s="12" t="s">
        <v>704</v>
      </c>
    </row>
    <row r="171" spans="1:3">
      <c r="A171" s="20">
        <v>38</v>
      </c>
      <c r="B171" s="9" t="s">
        <v>120</v>
      </c>
      <c r="C171" s="12" t="s">
        <v>506</v>
      </c>
    </row>
    <row r="172" spans="1:3">
      <c r="A172" s="22">
        <v>38.1</v>
      </c>
      <c r="B172" s="9" t="s">
        <v>121</v>
      </c>
      <c r="C172" s="25" t="s">
        <v>121</v>
      </c>
    </row>
    <row r="173" spans="1:3">
      <c r="A173" s="22" t="s">
        <v>502</v>
      </c>
      <c r="B173" s="13" t="s">
        <v>507</v>
      </c>
      <c r="C173" s="529" t="s">
        <v>508</v>
      </c>
    </row>
    <row r="174" spans="1:3">
      <c r="A174" s="22" t="s">
        <v>716</v>
      </c>
      <c r="B174" s="13" t="s">
        <v>509</v>
      </c>
      <c r="C174" s="529"/>
    </row>
    <row r="175" spans="1:3">
      <c r="A175" s="22" t="s">
        <v>717</v>
      </c>
      <c r="B175" s="13" t="s">
        <v>510</v>
      </c>
      <c r="C175" s="529"/>
    </row>
    <row r="176" spans="1:3">
      <c r="A176" s="22" t="s">
        <v>718</v>
      </c>
      <c r="B176" s="13" t="s">
        <v>511</v>
      </c>
      <c r="C176" s="529"/>
    </row>
    <row r="177" spans="1:3">
      <c r="A177" s="22" t="s">
        <v>719</v>
      </c>
      <c r="B177" s="13" t="s">
        <v>512</v>
      </c>
      <c r="C177" s="529"/>
    </row>
    <row r="178" spans="1:3">
      <c r="A178" s="22" t="s">
        <v>720</v>
      </c>
      <c r="B178" s="13" t="s">
        <v>513</v>
      </c>
      <c r="C178" s="529"/>
    </row>
    <row r="179" spans="1:3">
      <c r="A179" s="22">
        <v>38.200000000000003</v>
      </c>
      <c r="B179" s="9" t="s">
        <v>122</v>
      </c>
      <c r="C179" s="25" t="s">
        <v>122</v>
      </c>
    </row>
    <row r="180" spans="1:3">
      <c r="A180" s="22" t="s">
        <v>505</v>
      </c>
      <c r="B180" s="13" t="s">
        <v>514</v>
      </c>
      <c r="C180" s="529" t="s">
        <v>515</v>
      </c>
    </row>
    <row r="181" spans="1:3">
      <c r="A181" s="22" t="s">
        <v>721</v>
      </c>
      <c r="B181" s="13" t="s">
        <v>516</v>
      </c>
      <c r="C181" s="529"/>
    </row>
    <row r="182" spans="1:3">
      <c r="A182" s="22" t="s">
        <v>722</v>
      </c>
      <c r="B182" s="13" t="s">
        <v>517</v>
      </c>
      <c r="C182" s="529"/>
    </row>
    <row r="183" spans="1:3">
      <c r="A183" s="22" t="s">
        <v>723</v>
      </c>
      <c r="B183" s="13" t="s">
        <v>518</v>
      </c>
      <c r="C183" s="529"/>
    </row>
    <row r="184" spans="1:3">
      <c r="A184" s="22" t="s">
        <v>724</v>
      </c>
      <c r="B184" s="13" t="s">
        <v>519</v>
      </c>
      <c r="C184" s="529"/>
    </row>
    <row r="185" spans="1:3">
      <c r="A185" s="22" t="s">
        <v>725</v>
      </c>
      <c r="B185" s="13" t="s">
        <v>520</v>
      </c>
      <c r="C185" s="529"/>
    </row>
    <row r="186" spans="1:3">
      <c r="A186" s="22" t="s">
        <v>726</v>
      </c>
      <c r="B186" s="13" t="s">
        <v>521</v>
      </c>
      <c r="C186" s="529"/>
    </row>
    <row r="187" spans="1:3">
      <c r="A187" s="22">
        <v>38.299999999999997</v>
      </c>
      <c r="B187" s="9" t="s">
        <v>123</v>
      </c>
      <c r="C187" s="25" t="s">
        <v>522</v>
      </c>
    </row>
    <row r="188" spans="1:3">
      <c r="A188" s="22" t="s">
        <v>727</v>
      </c>
      <c r="B188" s="13" t="s">
        <v>523</v>
      </c>
      <c r="C188" s="529" t="s">
        <v>524</v>
      </c>
    </row>
    <row r="189" spans="1:3">
      <c r="A189" s="22" t="s">
        <v>728</v>
      </c>
      <c r="B189" s="13" t="s">
        <v>525</v>
      </c>
      <c r="C189" s="529"/>
    </row>
    <row r="190" spans="1:3">
      <c r="A190" s="22" t="s">
        <v>729</v>
      </c>
      <c r="B190" s="13" t="s">
        <v>526</v>
      </c>
      <c r="C190" s="529"/>
    </row>
    <row r="191" spans="1:3">
      <c r="A191" s="22" t="s">
        <v>730</v>
      </c>
      <c r="B191" s="13" t="s">
        <v>527</v>
      </c>
      <c r="C191" s="529"/>
    </row>
    <row r="192" spans="1:3">
      <c r="A192" s="22" t="s">
        <v>731</v>
      </c>
      <c r="B192" s="13" t="s">
        <v>528</v>
      </c>
      <c r="C192" s="529"/>
    </row>
    <row r="193" spans="1:3">
      <c r="A193" s="22" t="s">
        <v>732</v>
      </c>
      <c r="B193" s="13" t="s">
        <v>529</v>
      </c>
      <c r="C193" s="529"/>
    </row>
    <row r="194" spans="1:3">
      <c r="A194" s="22">
        <v>38.4</v>
      </c>
      <c r="B194" s="9" t="s">
        <v>498</v>
      </c>
      <c r="C194" s="12" t="s">
        <v>499</v>
      </c>
    </row>
    <row r="195" spans="1:3" s="7" customFormat="1">
      <c r="A195" s="22" t="s">
        <v>733</v>
      </c>
      <c r="B195" s="13" t="s">
        <v>523</v>
      </c>
      <c r="C195" s="529" t="s">
        <v>530</v>
      </c>
    </row>
    <row r="196" spans="1:3">
      <c r="A196" s="22" t="s">
        <v>734</v>
      </c>
      <c r="B196" s="13" t="s">
        <v>525</v>
      </c>
      <c r="C196" s="529"/>
    </row>
    <row r="197" spans="1:3">
      <c r="A197" s="22" t="s">
        <v>735</v>
      </c>
      <c r="B197" s="13" t="s">
        <v>526</v>
      </c>
      <c r="C197" s="529"/>
    </row>
    <row r="198" spans="1:3">
      <c r="A198" s="22" t="s">
        <v>736</v>
      </c>
      <c r="B198" s="13" t="s">
        <v>527</v>
      </c>
      <c r="C198" s="529"/>
    </row>
    <row r="199" spans="1:3" ht="12" thickBot="1">
      <c r="A199" s="23" t="s">
        <v>737</v>
      </c>
      <c r="B199" s="13" t="s">
        <v>531</v>
      </c>
      <c r="C199" s="529"/>
    </row>
    <row r="200" spans="1:3" ht="12" thickBot="1">
      <c r="A200" s="524" t="s">
        <v>686</v>
      </c>
      <c r="B200" s="525"/>
      <c r="C200" s="526"/>
    </row>
    <row r="201" spans="1:3" ht="12.75" thickTop="1" thickBot="1">
      <c r="A201" s="538" t="s">
        <v>532</v>
      </c>
      <c r="B201" s="538"/>
      <c r="C201" s="538"/>
    </row>
    <row r="202" spans="1:3">
      <c r="A202" s="14">
        <v>11.1</v>
      </c>
      <c r="B202" s="15" t="s">
        <v>533</v>
      </c>
      <c r="C202" s="10" t="s">
        <v>534</v>
      </c>
    </row>
    <row r="203" spans="1:3">
      <c r="A203" s="14">
        <v>11.2</v>
      </c>
      <c r="B203" s="15" t="s">
        <v>535</v>
      </c>
      <c r="C203" s="10" t="s">
        <v>536</v>
      </c>
    </row>
    <row r="204" spans="1:3" ht="22.5">
      <c r="A204" s="14">
        <v>11.3</v>
      </c>
      <c r="B204" s="15" t="s">
        <v>537</v>
      </c>
      <c r="C204" s="10" t="s">
        <v>538</v>
      </c>
    </row>
    <row r="205" spans="1:3" ht="22.5">
      <c r="A205" s="14">
        <v>11.4</v>
      </c>
      <c r="B205" s="15" t="s">
        <v>539</v>
      </c>
      <c r="C205" s="10" t="s">
        <v>540</v>
      </c>
    </row>
    <row r="206" spans="1:3" ht="22.5">
      <c r="A206" s="14">
        <v>11.5</v>
      </c>
      <c r="B206" s="15" t="s">
        <v>541</v>
      </c>
      <c r="C206" s="10" t="s">
        <v>542</v>
      </c>
    </row>
    <row r="207" spans="1:3">
      <c r="A207" s="14">
        <v>11.6</v>
      </c>
      <c r="B207" s="15" t="s">
        <v>543</v>
      </c>
      <c r="C207" s="10" t="s">
        <v>544</v>
      </c>
    </row>
    <row r="208" spans="1:3" ht="22.5">
      <c r="A208" s="14">
        <v>11.7</v>
      </c>
      <c r="B208" s="15" t="s">
        <v>705</v>
      </c>
      <c r="C208" s="10" t="s">
        <v>706</v>
      </c>
    </row>
    <row r="209" spans="1:3" ht="22.5">
      <c r="A209" s="14">
        <v>11.8</v>
      </c>
      <c r="B209" s="15" t="s">
        <v>707</v>
      </c>
      <c r="C209" s="10" t="s">
        <v>708</v>
      </c>
    </row>
    <row r="210" spans="1:3">
      <c r="A210" s="14">
        <v>11.9</v>
      </c>
      <c r="B210" s="10" t="s">
        <v>545</v>
      </c>
      <c r="C210" s="10" t="s">
        <v>546</v>
      </c>
    </row>
    <row r="211" spans="1:3">
      <c r="A211" s="14">
        <v>11.1</v>
      </c>
      <c r="B211" s="10" t="s">
        <v>547</v>
      </c>
      <c r="C211" s="10" t="s">
        <v>548</v>
      </c>
    </row>
    <row r="212" spans="1:3">
      <c r="A212" s="14">
        <v>11.11</v>
      </c>
      <c r="B212" s="12" t="s">
        <v>549</v>
      </c>
      <c r="C212" s="10" t="s">
        <v>550</v>
      </c>
    </row>
    <row r="213" spans="1:3">
      <c r="A213" s="14">
        <v>11.12</v>
      </c>
      <c r="B213" s="15" t="s">
        <v>551</v>
      </c>
      <c r="C213" s="10" t="s">
        <v>552</v>
      </c>
    </row>
    <row r="214" spans="1:3">
      <c r="A214" s="14">
        <v>11.13</v>
      </c>
      <c r="B214" s="15" t="s">
        <v>553</v>
      </c>
      <c r="C214" s="25" t="s">
        <v>554</v>
      </c>
    </row>
    <row r="215" spans="1:3" ht="22.5">
      <c r="A215" s="14">
        <v>11.14</v>
      </c>
      <c r="B215" s="15" t="s">
        <v>745</v>
      </c>
      <c r="C215" s="25" t="s">
        <v>746</v>
      </c>
    </row>
    <row r="216" spans="1:3">
      <c r="A216" s="14">
        <v>11.15</v>
      </c>
      <c r="B216" s="15" t="s">
        <v>555</v>
      </c>
      <c r="C216" s="25" t="s">
        <v>556</v>
      </c>
    </row>
    <row r="217" spans="1:3">
      <c r="A217" s="14">
        <v>11.16</v>
      </c>
      <c r="B217" s="15" t="s">
        <v>557</v>
      </c>
      <c r="C217" s="25" t="s">
        <v>558</v>
      </c>
    </row>
    <row r="218" spans="1:3">
      <c r="A218" s="14">
        <v>11.17</v>
      </c>
      <c r="B218" s="15" t="s">
        <v>559</v>
      </c>
      <c r="C218" s="25" t="s">
        <v>560</v>
      </c>
    </row>
    <row r="219" spans="1:3">
      <c r="A219" s="14">
        <v>11.18</v>
      </c>
      <c r="B219" s="15" t="s">
        <v>561</v>
      </c>
      <c r="C219" s="25" t="s">
        <v>562</v>
      </c>
    </row>
    <row r="220" spans="1:3" ht="22.5">
      <c r="A220" s="14">
        <v>11.19</v>
      </c>
      <c r="B220" s="15" t="s">
        <v>563</v>
      </c>
      <c r="C220" s="25" t="s">
        <v>667</v>
      </c>
    </row>
    <row r="221" spans="1:3" ht="22.5">
      <c r="A221" s="14">
        <v>11.2</v>
      </c>
      <c r="B221" s="15" t="s">
        <v>564</v>
      </c>
      <c r="C221" s="25" t="s">
        <v>668</v>
      </c>
    </row>
    <row r="222" spans="1:3" s="7" customFormat="1">
      <c r="A222" s="14">
        <v>11.21</v>
      </c>
      <c r="B222" s="15" t="s">
        <v>565</v>
      </c>
      <c r="C222" s="25" t="s">
        <v>566</v>
      </c>
    </row>
    <row r="223" spans="1:3">
      <c r="A223" s="14">
        <v>11.22</v>
      </c>
      <c r="B223" s="15" t="s">
        <v>567</v>
      </c>
      <c r="C223" s="25" t="s">
        <v>568</v>
      </c>
    </row>
    <row r="224" spans="1:3">
      <c r="A224" s="14">
        <v>11.23</v>
      </c>
      <c r="B224" s="15" t="s">
        <v>569</v>
      </c>
      <c r="C224" s="25" t="s">
        <v>570</v>
      </c>
    </row>
    <row r="225" spans="1:3">
      <c r="A225" s="14">
        <v>11.24</v>
      </c>
      <c r="B225" s="15" t="s">
        <v>571</v>
      </c>
      <c r="C225" s="25" t="s">
        <v>572</v>
      </c>
    </row>
    <row r="226" spans="1:3">
      <c r="A226" s="14">
        <v>11.25</v>
      </c>
      <c r="B226" s="26" t="s">
        <v>573</v>
      </c>
      <c r="C226" s="27" t="s">
        <v>574</v>
      </c>
    </row>
    <row r="227" spans="1:3" ht="12" thickBot="1">
      <c r="A227" s="535" t="s">
        <v>687</v>
      </c>
      <c r="B227" s="536"/>
      <c r="C227" s="537"/>
    </row>
    <row r="228" spans="1:3" ht="12.75" thickTop="1" thickBot="1">
      <c r="A228" s="538" t="s">
        <v>532</v>
      </c>
      <c r="B228" s="538"/>
      <c r="C228" s="538"/>
    </row>
    <row r="229" spans="1:3">
      <c r="A229" s="8" t="s">
        <v>575</v>
      </c>
      <c r="B229" s="16" t="s">
        <v>576</v>
      </c>
      <c r="C229" s="539" t="s">
        <v>577</v>
      </c>
    </row>
    <row r="230" spans="1:3">
      <c r="A230" s="6" t="s">
        <v>578</v>
      </c>
      <c r="B230" s="12" t="s">
        <v>579</v>
      </c>
      <c r="C230" s="529"/>
    </row>
    <row r="231" spans="1:3">
      <c r="A231" s="6" t="s">
        <v>580</v>
      </c>
      <c r="B231" s="12" t="s">
        <v>581</v>
      </c>
      <c r="C231" s="529"/>
    </row>
    <row r="232" spans="1:3">
      <c r="A232" s="6" t="s">
        <v>582</v>
      </c>
      <c r="B232" s="12" t="s">
        <v>583</v>
      </c>
      <c r="C232" s="529"/>
    </row>
    <row r="233" spans="1:3">
      <c r="A233" s="6" t="s">
        <v>584</v>
      </c>
      <c r="B233" s="12" t="s">
        <v>585</v>
      </c>
      <c r="C233" s="529"/>
    </row>
    <row r="234" spans="1:3">
      <c r="A234" s="6" t="s">
        <v>586</v>
      </c>
      <c r="B234" s="12" t="s">
        <v>587</v>
      </c>
      <c r="C234" s="25" t="s">
        <v>588</v>
      </c>
    </row>
    <row r="235" spans="1:3" ht="22.5">
      <c r="A235" s="6" t="s">
        <v>589</v>
      </c>
      <c r="B235" s="12" t="s">
        <v>590</v>
      </c>
      <c r="C235" s="25" t="s">
        <v>591</v>
      </c>
    </row>
    <row r="236" spans="1:3">
      <c r="A236" s="6" t="s">
        <v>592</v>
      </c>
      <c r="B236" s="12" t="s">
        <v>593</v>
      </c>
      <c r="C236" s="25" t="s">
        <v>594</v>
      </c>
    </row>
    <row r="237" spans="1:3">
      <c r="A237" s="6" t="s">
        <v>595</v>
      </c>
      <c r="B237" s="12" t="s">
        <v>596</v>
      </c>
      <c r="C237" s="529" t="s">
        <v>597</v>
      </c>
    </row>
    <row r="238" spans="1:3">
      <c r="A238" s="6" t="s">
        <v>598</v>
      </c>
      <c r="B238" s="12" t="s">
        <v>599</v>
      </c>
      <c r="C238" s="529"/>
    </row>
    <row r="239" spans="1:3">
      <c r="A239" s="6" t="s">
        <v>600</v>
      </c>
      <c r="B239" s="12" t="s">
        <v>601</v>
      </c>
      <c r="C239" s="529"/>
    </row>
    <row r="240" spans="1:3">
      <c r="A240" s="6" t="s">
        <v>602</v>
      </c>
      <c r="B240" s="12" t="s">
        <v>603</v>
      </c>
      <c r="C240" s="529" t="s">
        <v>577</v>
      </c>
    </row>
    <row r="241" spans="1:3">
      <c r="A241" s="6" t="s">
        <v>604</v>
      </c>
      <c r="B241" s="12" t="s">
        <v>605</v>
      </c>
      <c r="C241" s="529"/>
    </row>
    <row r="242" spans="1:3">
      <c r="A242" s="6" t="s">
        <v>606</v>
      </c>
      <c r="B242" s="12" t="s">
        <v>607</v>
      </c>
      <c r="C242" s="529"/>
    </row>
    <row r="243" spans="1:3" s="7" customFormat="1">
      <c r="A243" s="6" t="s">
        <v>608</v>
      </c>
      <c r="B243" s="12" t="s">
        <v>609</v>
      </c>
      <c r="C243" s="529"/>
    </row>
    <row r="244" spans="1:3">
      <c r="A244" s="6" t="s">
        <v>610</v>
      </c>
      <c r="B244" s="12" t="s">
        <v>611</v>
      </c>
      <c r="C244" s="529"/>
    </row>
    <row r="245" spans="1:3">
      <c r="A245" s="6" t="s">
        <v>612</v>
      </c>
      <c r="B245" s="12" t="s">
        <v>613</v>
      </c>
      <c r="C245" s="529"/>
    </row>
    <row r="246" spans="1:3">
      <c r="A246" s="6" t="s">
        <v>614</v>
      </c>
      <c r="B246" s="12" t="s">
        <v>615</v>
      </c>
      <c r="C246" s="529"/>
    </row>
    <row r="247" spans="1:3">
      <c r="A247" s="6" t="s">
        <v>616</v>
      </c>
      <c r="B247" s="12" t="s">
        <v>617</v>
      </c>
      <c r="C247" s="529"/>
    </row>
    <row r="248" spans="1:3" s="7" customFormat="1" ht="12" thickBot="1">
      <c r="A248" s="524" t="s">
        <v>688</v>
      </c>
      <c r="B248" s="525"/>
      <c r="C248" s="526"/>
    </row>
    <row r="249" spans="1:3" ht="12.75" thickTop="1" thickBot="1">
      <c r="A249" s="521" t="s">
        <v>618</v>
      </c>
      <c r="B249" s="521"/>
      <c r="C249" s="521"/>
    </row>
    <row r="250" spans="1:3">
      <c r="A250" s="6">
        <v>13.1</v>
      </c>
      <c r="B250" s="522" t="s">
        <v>619</v>
      </c>
      <c r="C250" s="523"/>
    </row>
    <row r="251" spans="1:3" ht="33.75">
      <c r="A251" s="6" t="s">
        <v>620</v>
      </c>
      <c r="B251" s="15" t="s">
        <v>621</v>
      </c>
      <c r="C251" s="10" t="s">
        <v>622</v>
      </c>
    </row>
    <row r="252" spans="1:3" ht="101.25">
      <c r="A252" s="6" t="s">
        <v>623</v>
      </c>
      <c r="B252" s="15" t="s">
        <v>624</v>
      </c>
      <c r="C252" s="10" t="s">
        <v>625</v>
      </c>
    </row>
    <row r="253" spans="1:3" ht="12" thickBot="1">
      <c r="A253" s="524" t="s">
        <v>689</v>
      </c>
      <c r="B253" s="525"/>
      <c r="C253" s="526"/>
    </row>
    <row r="254" spans="1:3" ht="12.75" thickTop="1" thickBot="1">
      <c r="A254" s="521" t="s">
        <v>618</v>
      </c>
      <c r="B254" s="521"/>
      <c r="C254" s="521"/>
    </row>
    <row r="255" spans="1:3">
      <c r="A255" s="6">
        <v>14.1</v>
      </c>
      <c r="B255" s="522" t="s">
        <v>626</v>
      </c>
      <c r="C255" s="523"/>
    </row>
    <row r="256" spans="1:3" ht="22.5">
      <c r="A256" s="6" t="s">
        <v>627</v>
      </c>
      <c r="B256" s="15" t="s">
        <v>628</v>
      </c>
      <c r="C256" s="10" t="s">
        <v>629</v>
      </c>
    </row>
    <row r="257" spans="1:3" ht="45">
      <c r="A257" s="6" t="s">
        <v>630</v>
      </c>
      <c r="B257" s="15" t="s">
        <v>631</v>
      </c>
      <c r="C257" s="10" t="s">
        <v>632</v>
      </c>
    </row>
    <row r="258" spans="1:3" ht="12" customHeight="1">
      <c r="A258" s="6" t="s">
        <v>633</v>
      </c>
      <c r="B258" s="15" t="s">
        <v>634</v>
      </c>
      <c r="C258" s="10" t="s">
        <v>635</v>
      </c>
    </row>
    <row r="259" spans="1:3" ht="33.75">
      <c r="A259" s="6" t="s">
        <v>636</v>
      </c>
      <c r="B259" s="15" t="s">
        <v>637</v>
      </c>
      <c r="C259" s="10" t="s">
        <v>638</v>
      </c>
    </row>
    <row r="260" spans="1:3" ht="11.25" customHeight="1">
      <c r="A260" s="6" t="s">
        <v>639</v>
      </c>
      <c r="B260" s="15" t="s">
        <v>640</v>
      </c>
      <c r="C260" s="10" t="s">
        <v>641</v>
      </c>
    </row>
    <row r="261" spans="1:3" ht="56.25">
      <c r="A261" s="6" t="s">
        <v>642</v>
      </c>
      <c r="B261" s="15" t="s">
        <v>643</v>
      </c>
      <c r="C261" s="10" t="s">
        <v>644</v>
      </c>
    </row>
    <row r="262" spans="1:3">
      <c r="A262" s="1"/>
      <c r="B262" s="1"/>
      <c r="C262" s="1"/>
    </row>
    <row r="263" spans="1:3">
      <c r="A263" s="1"/>
      <c r="B263" s="1"/>
      <c r="C263" s="1"/>
    </row>
    <row r="264" spans="1:3">
      <c r="A264" s="1"/>
      <c r="B264" s="1"/>
      <c r="C264" s="1"/>
    </row>
    <row r="265" spans="1:3">
      <c r="A265" s="1"/>
      <c r="B265" s="1"/>
      <c r="C265" s="1"/>
    </row>
    <row r="266" spans="1:3">
      <c r="A266" s="1"/>
      <c r="B266" s="1"/>
      <c r="C266" s="1"/>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5"/>
  <cols>
    <col min="1" max="1" width="9.5703125" style="56" bestFit="1" customWidth="1"/>
    <col min="2" max="2" width="86" style="56" customWidth="1"/>
    <col min="3" max="3" width="13.28515625" style="56" bestFit="1" customWidth="1"/>
    <col min="4" max="7" width="13.28515625" style="39" bestFit="1" customWidth="1"/>
    <col min="8" max="11" width="6.7109375" style="39" customWidth="1"/>
    <col min="12" max="16384" width="9.140625" style="39"/>
  </cols>
  <sheetData>
    <row r="1" spans="1:8">
      <c r="A1" s="54" t="s">
        <v>226</v>
      </c>
      <c r="B1" s="55" t="s">
        <v>886</v>
      </c>
    </row>
    <row r="2" spans="1:8">
      <c r="A2" s="54" t="s">
        <v>227</v>
      </c>
      <c r="B2" s="57">
        <v>43281</v>
      </c>
      <c r="C2" s="58"/>
      <c r="D2" s="59"/>
      <c r="E2" s="59"/>
      <c r="F2" s="59"/>
      <c r="G2" s="59"/>
      <c r="H2" s="59"/>
    </row>
    <row r="3" spans="1:8">
      <c r="A3" s="54"/>
      <c r="C3" s="58"/>
      <c r="D3" s="59"/>
      <c r="E3" s="59"/>
      <c r="F3" s="59"/>
      <c r="G3" s="59"/>
      <c r="H3" s="59"/>
    </row>
    <row r="4" spans="1:8" ht="15.75" thickBot="1">
      <c r="A4" s="60" t="s">
        <v>647</v>
      </c>
      <c r="B4" s="61" t="s">
        <v>261</v>
      </c>
      <c r="C4" s="62"/>
      <c r="D4" s="63"/>
      <c r="E4" s="63"/>
      <c r="F4" s="63"/>
      <c r="G4" s="63"/>
      <c r="H4" s="59"/>
    </row>
    <row r="5" spans="1:8">
      <c r="A5" s="572" t="s">
        <v>27</v>
      </c>
      <c r="B5" s="64"/>
      <c r="C5" s="65" t="s">
        <v>866</v>
      </c>
      <c r="D5" s="66" t="s">
        <v>865</v>
      </c>
      <c r="E5" s="66" t="s">
        <v>867</v>
      </c>
      <c r="F5" s="66" t="s">
        <v>868</v>
      </c>
      <c r="G5" s="67" t="s">
        <v>869</v>
      </c>
    </row>
    <row r="6" spans="1:8">
      <c r="A6" s="68"/>
      <c r="B6" s="69" t="s">
        <v>223</v>
      </c>
      <c r="C6" s="70"/>
      <c r="D6" s="70"/>
      <c r="E6" s="70"/>
      <c r="F6" s="70"/>
      <c r="G6" s="71"/>
    </row>
    <row r="7" spans="1:8">
      <c r="A7" s="68"/>
      <c r="B7" s="72" t="s">
        <v>228</v>
      </c>
      <c r="C7" s="70"/>
      <c r="D7" s="70"/>
      <c r="E7" s="70"/>
      <c r="F7" s="70"/>
      <c r="G7" s="71"/>
    </row>
    <row r="8" spans="1:8">
      <c r="A8" s="68">
        <v>1</v>
      </c>
      <c r="B8" s="73" t="s">
        <v>24</v>
      </c>
      <c r="C8" s="74">
        <v>191790223.56626862</v>
      </c>
      <c r="D8" s="75">
        <v>176315805.56626862</v>
      </c>
      <c r="E8" s="75">
        <v>162443897.56626862</v>
      </c>
      <c r="F8" s="75">
        <v>146880296.56626862</v>
      </c>
      <c r="G8" s="76">
        <v>131626634.56626861</v>
      </c>
    </row>
    <row r="9" spans="1:8">
      <c r="A9" s="68">
        <v>2</v>
      </c>
      <c r="B9" s="73" t="s">
        <v>125</v>
      </c>
      <c r="C9" s="74">
        <v>196355607.56626862</v>
      </c>
      <c r="D9" s="75">
        <v>182454869.56626862</v>
      </c>
      <c r="E9" s="75">
        <v>168582961.56626862</v>
      </c>
      <c r="F9" s="75">
        <v>153019360.56626862</v>
      </c>
      <c r="G9" s="76">
        <v>137765698.56626862</v>
      </c>
    </row>
    <row r="10" spans="1:8">
      <c r="A10" s="68">
        <v>3</v>
      </c>
      <c r="B10" s="73" t="s">
        <v>89</v>
      </c>
      <c r="C10" s="74">
        <v>255513974.81782439</v>
      </c>
      <c r="D10" s="75">
        <v>237891288.57112077</v>
      </c>
      <c r="E10" s="75">
        <v>232494384.39945042</v>
      </c>
      <c r="F10" s="75">
        <v>216439946.9396691</v>
      </c>
      <c r="G10" s="76">
        <v>201799705.01954949</v>
      </c>
    </row>
    <row r="11" spans="1:8">
      <c r="A11" s="68"/>
      <c r="B11" s="69" t="s">
        <v>224</v>
      </c>
      <c r="C11" s="77"/>
      <c r="D11" s="77"/>
      <c r="E11" s="77"/>
      <c r="F11" s="77"/>
      <c r="G11" s="78"/>
    </row>
    <row r="12" spans="1:8" ht="15" customHeight="1">
      <c r="A12" s="68">
        <v>4</v>
      </c>
      <c r="B12" s="73" t="s">
        <v>669</v>
      </c>
      <c r="C12" s="79">
        <v>1485364104.9795506</v>
      </c>
      <c r="D12" s="75">
        <v>1383093713.4503453</v>
      </c>
      <c r="E12" s="75">
        <v>1355390670.2205093</v>
      </c>
      <c r="F12" s="75">
        <v>1148598508.7108674</v>
      </c>
      <c r="G12" s="76">
        <v>1203229966.3802419</v>
      </c>
    </row>
    <row r="13" spans="1:8">
      <c r="A13" s="68"/>
      <c r="B13" s="69" t="s">
        <v>126</v>
      </c>
      <c r="C13" s="70"/>
      <c r="D13" s="70"/>
      <c r="E13" s="70"/>
      <c r="F13" s="70"/>
      <c r="G13" s="71"/>
    </row>
    <row r="14" spans="1:8" s="53" customFormat="1">
      <c r="A14" s="68"/>
      <c r="B14" s="72" t="s">
        <v>833</v>
      </c>
      <c r="C14" s="70"/>
      <c r="D14" s="70"/>
      <c r="E14" s="70"/>
      <c r="F14" s="70"/>
      <c r="G14" s="71"/>
    </row>
    <row r="15" spans="1:8">
      <c r="A15" s="573">
        <v>5</v>
      </c>
      <c r="B15" s="80" t="s">
        <v>889</v>
      </c>
      <c r="C15" s="81">
        <v>0.1291200069554051</v>
      </c>
      <c r="D15" s="81">
        <v>0.12747929070288452</v>
      </c>
      <c r="E15" s="82">
        <v>0.11985024032948415</v>
      </c>
      <c r="F15" s="82">
        <v>0.12787784021339199</v>
      </c>
      <c r="G15" s="83">
        <v>0.10939441191134054</v>
      </c>
    </row>
    <row r="16" spans="1:8" ht="15" customHeight="1">
      <c r="A16" s="573">
        <v>6</v>
      </c>
      <c r="B16" s="80" t="s">
        <v>834</v>
      </c>
      <c r="C16" s="81">
        <v>0.1321935860089819</v>
      </c>
      <c r="D16" s="81">
        <v>0.13191793715199976</v>
      </c>
      <c r="E16" s="82">
        <v>0.12437960897195918</v>
      </c>
      <c r="F16" s="82">
        <v>0.1332226704159753</v>
      </c>
      <c r="G16" s="83">
        <v>0.11449656542441217</v>
      </c>
    </row>
    <row r="17" spans="1:7">
      <c r="A17" s="573">
        <v>7</v>
      </c>
      <c r="B17" s="80" t="s">
        <v>835</v>
      </c>
      <c r="C17" s="81">
        <v>0.17202110510226859</v>
      </c>
      <c r="D17" s="81">
        <v>0.17199939979313728</v>
      </c>
      <c r="E17" s="82">
        <v>0.17153311551246386</v>
      </c>
      <c r="F17" s="82">
        <v>0.18843829701867806</v>
      </c>
      <c r="G17" s="83">
        <v>0.16771499269307363</v>
      </c>
    </row>
    <row r="18" spans="1:7">
      <c r="A18" s="68"/>
      <c r="B18" s="69" t="s">
        <v>6</v>
      </c>
      <c r="C18" s="70"/>
      <c r="D18" s="70"/>
      <c r="E18" s="70"/>
      <c r="F18" s="70"/>
      <c r="G18" s="71"/>
    </row>
    <row r="19" spans="1:7" ht="15" customHeight="1">
      <c r="A19" s="574">
        <v>8</v>
      </c>
      <c r="B19" s="84" t="s">
        <v>7</v>
      </c>
      <c r="C19" s="82">
        <v>0.16226236719890047</v>
      </c>
      <c r="D19" s="82">
        <v>0.16172307914275064</v>
      </c>
      <c r="E19" s="82">
        <v>0.15436329263668669</v>
      </c>
      <c r="F19" s="82">
        <v>0.15299730381986859</v>
      </c>
      <c r="G19" s="83">
        <v>0.15079214004610372</v>
      </c>
    </row>
    <row r="20" spans="1:7">
      <c r="A20" s="574">
        <v>9</v>
      </c>
      <c r="B20" s="84" t="s">
        <v>8</v>
      </c>
      <c r="C20" s="82">
        <v>6.6035958955914867E-2</v>
      </c>
      <c r="D20" s="82">
        <v>6.6388047125462063E-2</v>
      </c>
      <c r="E20" s="82">
        <v>6.6116588256339676E-2</v>
      </c>
      <c r="F20" s="82">
        <v>6.6503445387798996E-2</v>
      </c>
      <c r="G20" s="83">
        <v>6.6767956498048064E-2</v>
      </c>
    </row>
    <row r="21" spans="1:7">
      <c r="A21" s="574">
        <v>10</v>
      </c>
      <c r="B21" s="84" t="s">
        <v>9</v>
      </c>
      <c r="C21" s="82">
        <v>4.8597854094093555E-2</v>
      </c>
      <c r="D21" s="82">
        <v>3.9637321763325802E-2</v>
      </c>
      <c r="E21" s="82">
        <v>5.1993085318184973E-2</v>
      </c>
      <c r="F21" s="82">
        <v>4.7521818433448326E-2</v>
      </c>
      <c r="G21" s="83">
        <v>4.0715244294531237E-2</v>
      </c>
    </row>
    <row r="22" spans="1:7">
      <c r="A22" s="574">
        <v>11</v>
      </c>
      <c r="B22" s="84" t="s">
        <v>262</v>
      </c>
      <c r="C22" s="82">
        <v>9.6226408242985617E-2</v>
      </c>
      <c r="D22" s="82">
        <v>9.5335032017288573E-2</v>
      </c>
      <c r="E22" s="82">
        <v>8.8246704380347013E-2</v>
      </c>
      <c r="F22" s="82">
        <v>8.6493858432069609E-2</v>
      </c>
      <c r="G22" s="83">
        <v>8.4024183548055659E-2</v>
      </c>
    </row>
    <row r="23" spans="1:7">
      <c r="A23" s="574">
        <v>12</v>
      </c>
      <c r="B23" s="84" t="s">
        <v>10</v>
      </c>
      <c r="C23" s="82">
        <v>3.2627740760732861E-2</v>
      </c>
      <c r="D23" s="82">
        <v>3.3202043634007111E-2</v>
      </c>
      <c r="E23" s="82">
        <v>3.0901586027936884E-2</v>
      </c>
      <c r="F23" s="82">
        <v>2.7581414890828236E-2</v>
      </c>
      <c r="G23" s="83">
        <v>2.4465792337521813E-2</v>
      </c>
    </row>
    <row r="24" spans="1:7">
      <c r="A24" s="574">
        <v>13</v>
      </c>
      <c r="B24" s="84" t="s">
        <v>11</v>
      </c>
      <c r="C24" s="82">
        <v>0.24817726989109279</v>
      </c>
      <c r="D24" s="82">
        <v>0.25692740372348011</v>
      </c>
      <c r="E24" s="82">
        <v>0.25757637343646966</v>
      </c>
      <c r="F24" s="82">
        <v>0.23198804233785883</v>
      </c>
      <c r="G24" s="83">
        <v>0.20559429567841725</v>
      </c>
    </row>
    <row r="25" spans="1:7">
      <c r="A25" s="68"/>
      <c r="B25" s="69" t="s">
        <v>12</v>
      </c>
      <c r="C25" s="70"/>
      <c r="D25" s="70"/>
      <c r="E25" s="70"/>
      <c r="F25" s="70"/>
      <c r="G25" s="71"/>
    </row>
    <row r="26" spans="1:7">
      <c r="A26" s="574">
        <v>14</v>
      </c>
      <c r="B26" s="84" t="s">
        <v>13</v>
      </c>
      <c r="C26" s="81">
        <v>0.11577366981965707</v>
      </c>
      <c r="D26" s="81">
        <v>0.10478688550181084</v>
      </c>
      <c r="E26" s="82">
        <v>0.1011678120563886</v>
      </c>
      <c r="F26" s="82">
        <v>0.10358713210305061</v>
      </c>
      <c r="G26" s="83">
        <v>0.1042160489401865</v>
      </c>
    </row>
    <row r="27" spans="1:7" ht="15" customHeight="1">
      <c r="A27" s="574">
        <v>15</v>
      </c>
      <c r="B27" s="84" t="s">
        <v>14</v>
      </c>
      <c r="C27" s="81">
        <v>0.12360738999441477</v>
      </c>
      <c r="D27" s="81">
        <v>0.11462432688743202</v>
      </c>
      <c r="E27" s="82">
        <v>0.11108554761788131</v>
      </c>
      <c r="F27" s="82">
        <v>0.11214386384367084</v>
      </c>
      <c r="G27" s="83">
        <v>0.11096430122935787</v>
      </c>
    </row>
    <row r="28" spans="1:7">
      <c r="A28" s="574">
        <v>16</v>
      </c>
      <c r="B28" s="84" t="s">
        <v>15</v>
      </c>
      <c r="C28" s="81">
        <v>5.6579615208701334E-2</v>
      </c>
      <c r="D28" s="81">
        <v>4.9785709138858873E-2</v>
      </c>
      <c r="E28" s="82">
        <v>1.5372546327992582E-2</v>
      </c>
      <c r="F28" s="82">
        <v>1.7428214845976481E-2</v>
      </c>
      <c r="G28" s="83">
        <v>2.0203870270345307E-2</v>
      </c>
    </row>
    <row r="29" spans="1:7" ht="15" customHeight="1">
      <c r="A29" s="574">
        <v>17</v>
      </c>
      <c r="B29" s="84" t="s">
        <v>16</v>
      </c>
      <c r="C29" s="81">
        <v>0.2300708342581137</v>
      </c>
      <c r="D29" s="81">
        <v>0.19465529907553605</v>
      </c>
      <c r="E29" s="82">
        <v>0.20004945824405254</v>
      </c>
      <c r="F29" s="82">
        <v>0.20985326280933247</v>
      </c>
      <c r="G29" s="83">
        <v>0.22576722563979396</v>
      </c>
    </row>
    <row r="30" spans="1:7">
      <c r="A30" s="574">
        <v>18</v>
      </c>
      <c r="B30" s="84" t="s">
        <v>17</v>
      </c>
      <c r="C30" s="81">
        <v>-4.0080810137639311E-2</v>
      </c>
      <c r="D30" s="81">
        <v>-4.1032113293556507E-2</v>
      </c>
      <c r="E30" s="82">
        <v>0.29781135126981145</v>
      </c>
      <c r="F30" s="82">
        <v>0.22154246401355621</v>
      </c>
      <c r="G30" s="83">
        <v>0.16050324043027234</v>
      </c>
    </row>
    <row r="31" spans="1:7" ht="15" customHeight="1">
      <c r="A31" s="68"/>
      <c r="B31" s="69" t="s">
        <v>18</v>
      </c>
      <c r="C31" s="70"/>
      <c r="D31" s="70"/>
      <c r="E31" s="70"/>
      <c r="F31" s="70"/>
      <c r="G31" s="71"/>
    </row>
    <row r="32" spans="1:7" ht="15" customHeight="1">
      <c r="A32" s="574">
        <v>19</v>
      </c>
      <c r="B32" s="84" t="s">
        <v>19</v>
      </c>
      <c r="C32" s="81">
        <v>0.27900254172149619</v>
      </c>
      <c r="D32" s="81">
        <v>0.39396202078377635</v>
      </c>
      <c r="E32" s="82">
        <v>0.40057709026243427</v>
      </c>
      <c r="F32" s="82">
        <v>0.40949431444686452</v>
      </c>
      <c r="G32" s="83">
        <v>0.42566691368293963</v>
      </c>
    </row>
    <row r="33" spans="1:7" ht="15" customHeight="1">
      <c r="A33" s="574">
        <v>20</v>
      </c>
      <c r="B33" s="84" t="s">
        <v>20</v>
      </c>
      <c r="C33" s="81">
        <v>0.23096765592791238</v>
      </c>
      <c r="D33" s="81">
        <v>0.25250737680559449</v>
      </c>
      <c r="E33" s="82">
        <v>0.25952844389785695</v>
      </c>
      <c r="F33" s="82">
        <v>0.2709800323774148</v>
      </c>
      <c r="G33" s="83">
        <v>0.28595764458721762</v>
      </c>
    </row>
    <row r="34" spans="1:7" ht="15" customHeight="1">
      <c r="A34" s="574">
        <v>21</v>
      </c>
      <c r="B34" s="85" t="s">
        <v>21</v>
      </c>
      <c r="C34" s="81">
        <v>0.43068894360813176</v>
      </c>
      <c r="D34" s="81">
        <v>0.3953010995072978</v>
      </c>
      <c r="E34" s="82">
        <v>0.3611486808800401</v>
      </c>
      <c r="F34" s="82">
        <v>0.37085567821213289</v>
      </c>
      <c r="G34" s="83">
        <v>0.37854226881224939</v>
      </c>
    </row>
    <row r="35" spans="1:7" ht="15" customHeight="1">
      <c r="A35" s="86"/>
      <c r="B35" s="69" t="s">
        <v>832</v>
      </c>
      <c r="C35" s="70"/>
      <c r="D35" s="70"/>
      <c r="E35" s="70"/>
      <c r="F35" s="70"/>
      <c r="G35" s="71"/>
    </row>
    <row r="36" spans="1:7" ht="15" customHeight="1">
      <c r="A36" s="574">
        <v>22</v>
      </c>
      <c r="B36" s="87" t="s">
        <v>816</v>
      </c>
      <c r="C36" s="79">
        <v>819443159.12107301</v>
      </c>
      <c r="D36" s="79">
        <v>845885118.19211781</v>
      </c>
      <c r="E36" s="79">
        <v>733359924.21842575</v>
      </c>
      <c r="F36" s="79">
        <v>710153573.85492182</v>
      </c>
      <c r="G36" s="88">
        <v>722963831.95346391</v>
      </c>
    </row>
    <row r="37" spans="1:7">
      <c r="A37" s="574">
        <v>23</v>
      </c>
      <c r="B37" s="84" t="s">
        <v>817</v>
      </c>
      <c r="C37" s="79">
        <v>291442777.70092648</v>
      </c>
      <c r="D37" s="79">
        <v>293772114.86931896</v>
      </c>
      <c r="E37" s="79">
        <v>255294208.31420702</v>
      </c>
      <c r="F37" s="79">
        <v>236121311.37538558</v>
      </c>
      <c r="G37" s="88">
        <v>245181986.033678</v>
      </c>
    </row>
    <row r="38" spans="1:7" ht="15.75" thickBot="1">
      <c r="A38" s="575">
        <v>24</v>
      </c>
      <c r="B38" s="89" t="s">
        <v>815</v>
      </c>
      <c r="C38" s="90">
        <v>2.8116777008005713</v>
      </c>
      <c r="D38" s="90">
        <v>2.8793921389319057</v>
      </c>
      <c r="E38" s="90">
        <v>2.8726069778905101</v>
      </c>
      <c r="F38" s="90">
        <v>3.0075793231807015</v>
      </c>
      <c r="G38" s="91">
        <v>2.9486825017159219</v>
      </c>
    </row>
    <row r="39" spans="1:7">
      <c r="A39" s="92"/>
    </row>
    <row r="40" spans="1:7" ht="45">
      <c r="B40" s="93" t="s">
        <v>836</v>
      </c>
    </row>
    <row r="41" spans="1:7" ht="75">
      <c r="B41" s="94" t="s">
        <v>831</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85546875" style="39" bestFit="1" customWidth="1"/>
    <col min="2" max="2" width="56.5703125" style="39" bestFit="1" customWidth="1"/>
    <col min="3" max="3" width="17.7109375" style="39" bestFit="1" customWidth="1"/>
    <col min="4" max="4" width="15.5703125" style="39" bestFit="1" customWidth="1"/>
    <col min="5" max="6" width="17.7109375" style="39" bestFit="1" customWidth="1"/>
    <col min="7" max="7" width="15.5703125" style="39" bestFit="1" customWidth="1"/>
    <col min="8" max="8" width="17.7109375" style="39" bestFit="1" customWidth="1"/>
    <col min="9" max="16384" width="9.140625" style="39"/>
  </cols>
  <sheetData>
    <row r="1" spans="1:11">
      <c r="A1" s="54" t="s">
        <v>226</v>
      </c>
      <c r="B1" s="55" t="str">
        <f>'1. key ratios'!B1</f>
        <v>სს ”ლიბერთი ბანკი”</v>
      </c>
    </row>
    <row r="2" spans="1:11">
      <c r="A2" s="54" t="s">
        <v>227</v>
      </c>
      <c r="B2" s="57">
        <f>'1. key ratios'!B2</f>
        <v>43281</v>
      </c>
    </row>
    <row r="3" spans="1:11">
      <c r="A3" s="54"/>
    </row>
    <row r="4" spans="1:11" ht="15.75" thickBot="1">
      <c r="A4" s="95" t="s">
        <v>648</v>
      </c>
      <c r="B4" s="96" t="s">
        <v>282</v>
      </c>
      <c r="C4" s="95"/>
      <c r="D4" s="97"/>
      <c r="E4" s="97"/>
      <c r="F4" s="98"/>
      <c r="G4" s="98"/>
      <c r="H4" s="99" t="s">
        <v>130</v>
      </c>
    </row>
    <row r="5" spans="1:11">
      <c r="A5" s="100"/>
      <c r="B5" s="101"/>
      <c r="C5" s="469" t="s">
        <v>232</v>
      </c>
      <c r="D5" s="470"/>
      <c r="E5" s="471"/>
      <c r="F5" s="469" t="s">
        <v>233</v>
      </c>
      <c r="G5" s="470"/>
      <c r="H5" s="472"/>
    </row>
    <row r="6" spans="1:11" ht="15.75" customHeight="1">
      <c r="A6" s="576" t="s">
        <v>27</v>
      </c>
      <c r="B6" s="102" t="s">
        <v>190</v>
      </c>
      <c r="C6" s="103" t="s">
        <v>28</v>
      </c>
      <c r="D6" s="103" t="s">
        <v>131</v>
      </c>
      <c r="E6" s="103" t="s">
        <v>69</v>
      </c>
      <c r="F6" s="103" t="s">
        <v>28</v>
      </c>
      <c r="G6" s="103" t="s">
        <v>131</v>
      </c>
      <c r="H6" s="104" t="s">
        <v>69</v>
      </c>
    </row>
    <row r="7" spans="1:11">
      <c r="A7" s="576">
        <v>1</v>
      </c>
      <c r="B7" s="105" t="s">
        <v>191</v>
      </c>
      <c r="C7" s="106">
        <v>94759350</v>
      </c>
      <c r="D7" s="106">
        <v>51788540</v>
      </c>
      <c r="E7" s="107">
        <f>C7+D7</f>
        <v>146547890</v>
      </c>
      <c r="F7" s="108">
        <v>99498130</v>
      </c>
      <c r="G7" s="106">
        <v>36586279</v>
      </c>
      <c r="H7" s="109">
        <f>F7+G7</f>
        <v>136084409</v>
      </c>
      <c r="K7" s="110"/>
    </row>
    <row r="8" spans="1:11">
      <c r="A8" s="576">
        <v>2</v>
      </c>
      <c r="B8" s="105" t="s">
        <v>192</v>
      </c>
      <c r="C8" s="106">
        <v>51759253</v>
      </c>
      <c r="D8" s="106">
        <v>57648939</v>
      </c>
      <c r="E8" s="107">
        <f t="shared" ref="E8:E19" si="0">C8+D8</f>
        <v>109408192</v>
      </c>
      <c r="F8" s="108">
        <v>55279869</v>
      </c>
      <c r="G8" s="106">
        <v>182401561</v>
      </c>
      <c r="H8" s="109">
        <f t="shared" ref="H8:H39" si="1">F8+G8</f>
        <v>237681430</v>
      </c>
      <c r="K8" s="110"/>
    </row>
    <row r="9" spans="1:11">
      <c r="A9" s="576">
        <v>3</v>
      </c>
      <c r="B9" s="105" t="s">
        <v>193</v>
      </c>
      <c r="C9" s="106">
        <v>160568454</v>
      </c>
      <c r="D9" s="106">
        <v>282855649</v>
      </c>
      <c r="E9" s="107">
        <f t="shared" si="0"/>
        <v>443424103</v>
      </c>
      <c r="F9" s="108">
        <v>602551</v>
      </c>
      <c r="G9" s="106">
        <v>130117742</v>
      </c>
      <c r="H9" s="109">
        <f t="shared" si="1"/>
        <v>130720293</v>
      </c>
      <c r="K9" s="110"/>
    </row>
    <row r="10" spans="1:11">
      <c r="A10" s="576">
        <v>4</v>
      </c>
      <c r="B10" s="105" t="s">
        <v>222</v>
      </c>
      <c r="C10" s="106">
        <v>0</v>
      </c>
      <c r="D10" s="106">
        <v>0</v>
      </c>
      <c r="E10" s="107">
        <f t="shared" si="0"/>
        <v>0</v>
      </c>
      <c r="F10" s="108">
        <v>0</v>
      </c>
      <c r="G10" s="106">
        <v>0</v>
      </c>
      <c r="H10" s="109">
        <f t="shared" si="1"/>
        <v>0</v>
      </c>
      <c r="K10" s="110"/>
    </row>
    <row r="11" spans="1:11">
      <c r="A11" s="576">
        <v>5</v>
      </c>
      <c r="B11" s="105" t="s">
        <v>194</v>
      </c>
      <c r="C11" s="106">
        <v>275576956</v>
      </c>
      <c r="D11" s="106">
        <v>0</v>
      </c>
      <c r="E11" s="107">
        <f t="shared" si="0"/>
        <v>275576956</v>
      </c>
      <c r="F11" s="108">
        <v>208819613</v>
      </c>
      <c r="G11" s="106">
        <v>0</v>
      </c>
      <c r="H11" s="109">
        <f t="shared" si="1"/>
        <v>208819613</v>
      </c>
      <c r="K11" s="110"/>
    </row>
    <row r="12" spans="1:11">
      <c r="A12" s="576">
        <v>6.1</v>
      </c>
      <c r="B12" s="111" t="s">
        <v>195</v>
      </c>
      <c r="C12" s="106">
        <v>864649897.00009513</v>
      </c>
      <c r="D12" s="106">
        <v>51855524.060285106</v>
      </c>
      <c r="E12" s="107">
        <f t="shared" si="0"/>
        <v>916505421.06038022</v>
      </c>
      <c r="F12" s="108">
        <v>836509491.42002022</v>
      </c>
      <c r="G12" s="106">
        <v>17249230.459019948</v>
      </c>
      <c r="H12" s="109">
        <f t="shared" si="1"/>
        <v>853758721.87904012</v>
      </c>
      <c r="K12" s="110"/>
    </row>
    <row r="13" spans="1:11">
      <c r="A13" s="576">
        <v>6.2</v>
      </c>
      <c r="B13" s="111" t="s">
        <v>196</v>
      </c>
      <c r="C13" s="112">
        <v>-109579975.8408825</v>
      </c>
      <c r="D13" s="112">
        <v>-3706867.1721232394</v>
      </c>
      <c r="E13" s="113">
        <f t="shared" si="0"/>
        <v>-113286843.01300573</v>
      </c>
      <c r="F13" s="114">
        <v>-91339072.768394098</v>
      </c>
      <c r="G13" s="112">
        <v>-3397667.2233832786</v>
      </c>
      <c r="H13" s="115">
        <f t="shared" si="1"/>
        <v>-94736739.991777375</v>
      </c>
      <c r="K13" s="110"/>
    </row>
    <row r="14" spans="1:11">
      <c r="A14" s="576">
        <v>6</v>
      </c>
      <c r="B14" s="105" t="s">
        <v>197</v>
      </c>
      <c r="C14" s="107">
        <f>C12+C13</f>
        <v>755069921.15921259</v>
      </c>
      <c r="D14" s="107">
        <f>D12+D13</f>
        <v>48148656.888161868</v>
      </c>
      <c r="E14" s="107">
        <f>C14+D14</f>
        <v>803218578.04737449</v>
      </c>
      <c r="F14" s="107">
        <f>F12+F13</f>
        <v>745170418.65162611</v>
      </c>
      <c r="G14" s="107">
        <f>G12+G13</f>
        <v>13851563.23563667</v>
      </c>
      <c r="H14" s="109">
        <f>F14+G14</f>
        <v>759021981.88726282</v>
      </c>
      <c r="K14" s="110"/>
    </row>
    <row r="15" spans="1:11">
      <c r="A15" s="576">
        <v>7</v>
      </c>
      <c r="B15" s="105" t="s">
        <v>198</v>
      </c>
      <c r="C15" s="106">
        <v>16306736</v>
      </c>
      <c r="D15" s="106">
        <v>477541</v>
      </c>
      <c r="E15" s="107">
        <f t="shared" si="0"/>
        <v>16784277</v>
      </c>
      <c r="F15" s="108">
        <v>12826783</v>
      </c>
      <c r="G15" s="106">
        <v>515678</v>
      </c>
      <c r="H15" s="109">
        <f t="shared" si="1"/>
        <v>13342461</v>
      </c>
      <c r="K15" s="110"/>
    </row>
    <row r="16" spans="1:11">
      <c r="A16" s="576">
        <v>8</v>
      </c>
      <c r="B16" s="105" t="s">
        <v>199</v>
      </c>
      <c r="C16" s="106">
        <v>89702</v>
      </c>
      <c r="D16" s="106">
        <v>0</v>
      </c>
      <c r="E16" s="107">
        <f t="shared" si="0"/>
        <v>89702</v>
      </c>
      <c r="F16" s="108">
        <v>111880</v>
      </c>
      <c r="G16" s="106">
        <v>0</v>
      </c>
      <c r="H16" s="109">
        <f t="shared" si="1"/>
        <v>111880</v>
      </c>
      <c r="K16" s="110"/>
    </row>
    <row r="17" spans="1:11">
      <c r="A17" s="576">
        <v>9</v>
      </c>
      <c r="B17" s="105" t="s">
        <v>200</v>
      </c>
      <c r="C17" s="106">
        <v>146888</v>
      </c>
      <c r="D17" s="106">
        <v>104193</v>
      </c>
      <c r="E17" s="107">
        <f t="shared" si="0"/>
        <v>251081</v>
      </c>
      <c r="F17" s="108">
        <v>147088</v>
      </c>
      <c r="G17" s="106">
        <v>132952</v>
      </c>
      <c r="H17" s="109">
        <f t="shared" si="1"/>
        <v>280040</v>
      </c>
      <c r="K17" s="110"/>
    </row>
    <row r="18" spans="1:11">
      <c r="A18" s="576">
        <v>10</v>
      </c>
      <c r="B18" s="105" t="s">
        <v>201</v>
      </c>
      <c r="C18" s="106">
        <v>160571230</v>
      </c>
      <c r="D18" s="106">
        <v>0</v>
      </c>
      <c r="E18" s="107">
        <f t="shared" si="0"/>
        <v>160571230</v>
      </c>
      <c r="F18" s="108">
        <v>162287272</v>
      </c>
      <c r="G18" s="106">
        <v>0</v>
      </c>
      <c r="H18" s="109">
        <f t="shared" si="1"/>
        <v>162287272</v>
      </c>
      <c r="K18" s="110"/>
    </row>
    <row r="19" spans="1:11">
      <c r="A19" s="576">
        <v>11</v>
      </c>
      <c r="B19" s="105" t="s">
        <v>202</v>
      </c>
      <c r="C19" s="106">
        <v>26464728</v>
      </c>
      <c r="D19" s="106">
        <v>19552900</v>
      </c>
      <c r="E19" s="107">
        <f t="shared" si="0"/>
        <v>46017628</v>
      </c>
      <c r="F19" s="108">
        <v>20056500</v>
      </c>
      <c r="G19" s="106">
        <v>16875534</v>
      </c>
      <c r="H19" s="109">
        <f t="shared" si="1"/>
        <v>36932034</v>
      </c>
      <c r="K19" s="110"/>
    </row>
    <row r="20" spans="1:11">
      <c r="A20" s="576">
        <v>12</v>
      </c>
      <c r="B20" s="116" t="s">
        <v>203</v>
      </c>
      <c r="C20" s="117">
        <f>SUM(C7:C11)+SUM(C14:C19)</f>
        <v>1541313218.1592126</v>
      </c>
      <c r="D20" s="117">
        <f>SUM(D7:D11)+SUM(D14:D19)</f>
        <v>460576418.8881619</v>
      </c>
      <c r="E20" s="117">
        <f>C20+D20</f>
        <v>2001889637.0473745</v>
      </c>
      <c r="F20" s="117">
        <f>SUM(F7:F11)+SUM(F14:F19)</f>
        <v>1304800104.6516261</v>
      </c>
      <c r="G20" s="117">
        <f>SUM(G7:G11)+SUM(G14:G19)</f>
        <v>380481309.23563665</v>
      </c>
      <c r="H20" s="118">
        <f>F20+G20</f>
        <v>1685281413.8872628</v>
      </c>
      <c r="K20" s="110"/>
    </row>
    <row r="21" spans="1:11">
      <c r="A21" s="576"/>
      <c r="B21" s="102" t="s">
        <v>220</v>
      </c>
      <c r="C21" s="119"/>
      <c r="D21" s="119"/>
      <c r="E21" s="119"/>
      <c r="F21" s="120"/>
      <c r="G21" s="119"/>
      <c r="H21" s="121"/>
      <c r="K21" s="110"/>
    </row>
    <row r="22" spans="1:11">
      <c r="A22" s="576">
        <v>13</v>
      </c>
      <c r="B22" s="105" t="s">
        <v>204</v>
      </c>
      <c r="C22" s="106">
        <v>934680</v>
      </c>
      <c r="D22" s="106">
        <v>6918555</v>
      </c>
      <c r="E22" s="107">
        <f>C22+D22</f>
        <v>7853235</v>
      </c>
      <c r="F22" s="108">
        <v>718043</v>
      </c>
      <c r="G22" s="106">
        <v>1043803</v>
      </c>
      <c r="H22" s="109">
        <f t="shared" si="1"/>
        <v>1761846</v>
      </c>
      <c r="K22" s="110"/>
    </row>
    <row r="23" spans="1:11">
      <c r="A23" s="576">
        <v>14</v>
      </c>
      <c r="B23" s="105" t="s">
        <v>205</v>
      </c>
      <c r="C23" s="106">
        <v>534186104</v>
      </c>
      <c r="D23" s="106">
        <v>130780111</v>
      </c>
      <c r="E23" s="107">
        <f t="shared" ref="E23:E39" si="2">C23+D23</f>
        <v>664966215</v>
      </c>
      <c r="F23" s="108">
        <v>353941154</v>
      </c>
      <c r="G23" s="106">
        <v>123306570</v>
      </c>
      <c r="H23" s="109">
        <f t="shared" si="1"/>
        <v>477247724</v>
      </c>
      <c r="K23" s="110"/>
    </row>
    <row r="24" spans="1:11">
      <c r="A24" s="576">
        <v>15</v>
      </c>
      <c r="B24" s="105" t="s">
        <v>206</v>
      </c>
      <c r="C24" s="106">
        <v>136283373</v>
      </c>
      <c r="D24" s="106">
        <v>60942145</v>
      </c>
      <c r="E24" s="107">
        <f t="shared" si="2"/>
        <v>197225518</v>
      </c>
      <c r="F24" s="108">
        <v>107946721</v>
      </c>
      <c r="G24" s="106">
        <v>52755805</v>
      </c>
      <c r="H24" s="109">
        <f t="shared" si="1"/>
        <v>160702526</v>
      </c>
      <c r="K24" s="110"/>
    </row>
    <row r="25" spans="1:11">
      <c r="A25" s="576">
        <v>16</v>
      </c>
      <c r="B25" s="105" t="s">
        <v>207</v>
      </c>
      <c r="C25" s="106">
        <v>617708889</v>
      </c>
      <c r="D25" s="106">
        <v>126346535</v>
      </c>
      <c r="E25" s="107">
        <f t="shared" si="2"/>
        <v>744055424</v>
      </c>
      <c r="F25" s="108">
        <v>489331662</v>
      </c>
      <c r="G25" s="106">
        <v>163321233</v>
      </c>
      <c r="H25" s="109">
        <f t="shared" si="1"/>
        <v>652652895</v>
      </c>
      <c r="K25" s="110"/>
    </row>
    <row r="26" spans="1:11">
      <c r="A26" s="576">
        <v>17</v>
      </c>
      <c r="B26" s="105" t="s">
        <v>208</v>
      </c>
      <c r="C26" s="119">
        <v>0</v>
      </c>
      <c r="D26" s="119">
        <v>2273859</v>
      </c>
      <c r="E26" s="107">
        <f t="shared" si="2"/>
        <v>2273859</v>
      </c>
      <c r="F26" s="120">
        <v>0</v>
      </c>
      <c r="G26" s="119">
        <v>1835971</v>
      </c>
      <c r="H26" s="109">
        <f t="shared" si="1"/>
        <v>1835971</v>
      </c>
      <c r="K26" s="110"/>
    </row>
    <row r="27" spans="1:11">
      <c r="A27" s="576">
        <v>18</v>
      </c>
      <c r="B27" s="105" t="s">
        <v>209</v>
      </c>
      <c r="C27" s="106">
        <v>0</v>
      </c>
      <c r="D27" s="106">
        <v>0</v>
      </c>
      <c r="E27" s="107">
        <f t="shared" si="2"/>
        <v>0</v>
      </c>
      <c r="F27" s="108">
        <v>0</v>
      </c>
      <c r="G27" s="106">
        <v>0</v>
      </c>
      <c r="H27" s="109">
        <f t="shared" si="1"/>
        <v>0</v>
      </c>
      <c r="K27" s="110"/>
    </row>
    <row r="28" spans="1:11">
      <c r="A28" s="576">
        <v>19</v>
      </c>
      <c r="B28" s="105" t="s">
        <v>210</v>
      </c>
      <c r="C28" s="106">
        <v>4976355</v>
      </c>
      <c r="D28" s="106">
        <v>884822</v>
      </c>
      <c r="E28" s="107">
        <f t="shared" si="2"/>
        <v>5861177</v>
      </c>
      <c r="F28" s="108">
        <v>5389451</v>
      </c>
      <c r="G28" s="106">
        <v>2228302</v>
      </c>
      <c r="H28" s="109">
        <f t="shared" si="1"/>
        <v>7617753</v>
      </c>
      <c r="K28" s="110"/>
    </row>
    <row r="29" spans="1:11">
      <c r="A29" s="576">
        <v>20</v>
      </c>
      <c r="B29" s="105" t="s">
        <v>132</v>
      </c>
      <c r="C29" s="106">
        <v>33949090</v>
      </c>
      <c r="D29" s="106">
        <v>4190151</v>
      </c>
      <c r="E29" s="107">
        <f t="shared" si="2"/>
        <v>38139241</v>
      </c>
      <c r="F29" s="108">
        <v>91317260</v>
      </c>
      <c r="G29" s="106">
        <v>2822863</v>
      </c>
      <c r="H29" s="109">
        <f t="shared" si="1"/>
        <v>94140123</v>
      </c>
      <c r="K29" s="110"/>
    </row>
    <row r="30" spans="1:11">
      <c r="A30" s="576">
        <v>21</v>
      </c>
      <c r="B30" s="105" t="s">
        <v>211</v>
      </c>
      <c r="C30" s="106">
        <v>15059500</v>
      </c>
      <c r="D30" s="106">
        <v>71043728</v>
      </c>
      <c r="E30" s="107">
        <f t="shared" si="2"/>
        <v>86103228</v>
      </c>
      <c r="F30" s="108">
        <v>16175800</v>
      </c>
      <c r="G30" s="106">
        <v>79121564</v>
      </c>
      <c r="H30" s="109">
        <f t="shared" si="1"/>
        <v>95297364</v>
      </c>
      <c r="K30" s="110"/>
    </row>
    <row r="31" spans="1:11">
      <c r="A31" s="576">
        <v>22</v>
      </c>
      <c r="B31" s="116" t="s">
        <v>212</v>
      </c>
      <c r="C31" s="117">
        <f>SUM(C22:C30)</f>
        <v>1343097991</v>
      </c>
      <c r="D31" s="117">
        <f>SUM(D22:D30)</f>
        <v>403379906</v>
      </c>
      <c r="E31" s="117">
        <f>C31+D31</f>
        <v>1746477897</v>
      </c>
      <c r="F31" s="117">
        <f>SUM(F22:F30)</f>
        <v>1064820091</v>
      </c>
      <c r="G31" s="117">
        <f>SUM(G22:G30)</f>
        <v>426436111</v>
      </c>
      <c r="H31" s="118">
        <f t="shared" si="1"/>
        <v>1491256202</v>
      </c>
      <c r="K31" s="110"/>
    </row>
    <row r="32" spans="1:11">
      <c r="A32" s="576"/>
      <c r="B32" s="102" t="s">
        <v>221</v>
      </c>
      <c r="C32" s="119"/>
      <c r="D32" s="119"/>
      <c r="E32" s="106"/>
      <c r="F32" s="120"/>
      <c r="G32" s="119"/>
      <c r="H32" s="121"/>
      <c r="K32" s="110"/>
    </row>
    <row r="33" spans="1:11">
      <c r="A33" s="576">
        <v>23</v>
      </c>
      <c r="B33" s="105" t="s">
        <v>213</v>
      </c>
      <c r="C33" s="106">
        <v>54628743</v>
      </c>
      <c r="D33" s="119">
        <v>0</v>
      </c>
      <c r="E33" s="107">
        <f>C33+D33</f>
        <v>54628743</v>
      </c>
      <c r="F33" s="108">
        <v>54384501</v>
      </c>
      <c r="G33" s="119">
        <v>0</v>
      </c>
      <c r="H33" s="109">
        <f t="shared" si="1"/>
        <v>54384501</v>
      </c>
      <c r="K33" s="110"/>
    </row>
    <row r="34" spans="1:11">
      <c r="A34" s="576">
        <v>24</v>
      </c>
      <c r="B34" s="105" t="s">
        <v>214</v>
      </c>
      <c r="C34" s="106">
        <v>61391</v>
      </c>
      <c r="D34" s="119">
        <v>0</v>
      </c>
      <c r="E34" s="107">
        <f t="shared" si="2"/>
        <v>61391</v>
      </c>
      <c r="F34" s="108">
        <v>61391</v>
      </c>
      <c r="G34" s="119">
        <v>0</v>
      </c>
      <c r="H34" s="109">
        <f t="shared" si="1"/>
        <v>61391</v>
      </c>
      <c r="K34" s="110"/>
    </row>
    <row r="35" spans="1:11">
      <c r="A35" s="576">
        <v>25</v>
      </c>
      <c r="B35" s="111" t="s">
        <v>215</v>
      </c>
      <c r="C35" s="112">
        <v>-10154020</v>
      </c>
      <c r="D35" s="122">
        <v>0</v>
      </c>
      <c r="E35" s="113">
        <f t="shared" si="2"/>
        <v>-10154020</v>
      </c>
      <c r="F35" s="114">
        <v>-10454283</v>
      </c>
      <c r="G35" s="122">
        <v>0</v>
      </c>
      <c r="H35" s="115">
        <f t="shared" si="1"/>
        <v>-10454283</v>
      </c>
      <c r="K35" s="110"/>
    </row>
    <row r="36" spans="1:11">
      <c r="A36" s="576">
        <v>26</v>
      </c>
      <c r="B36" s="105" t="s">
        <v>216</v>
      </c>
      <c r="C36" s="106">
        <v>39651986</v>
      </c>
      <c r="D36" s="119">
        <v>0</v>
      </c>
      <c r="E36" s="107">
        <f t="shared" si="2"/>
        <v>39651986</v>
      </c>
      <c r="F36" s="108">
        <v>39952249</v>
      </c>
      <c r="G36" s="119">
        <v>0</v>
      </c>
      <c r="H36" s="109">
        <f t="shared" si="1"/>
        <v>39952249</v>
      </c>
      <c r="K36" s="110"/>
    </row>
    <row r="37" spans="1:11">
      <c r="A37" s="576">
        <v>27</v>
      </c>
      <c r="B37" s="105" t="s">
        <v>217</v>
      </c>
      <c r="C37" s="106">
        <v>1694028</v>
      </c>
      <c r="D37" s="119">
        <v>0</v>
      </c>
      <c r="E37" s="107">
        <f t="shared" si="2"/>
        <v>1694028</v>
      </c>
      <c r="F37" s="108">
        <v>1694028</v>
      </c>
      <c r="G37" s="119">
        <v>0</v>
      </c>
      <c r="H37" s="109">
        <f t="shared" si="1"/>
        <v>1694028</v>
      </c>
      <c r="K37" s="110"/>
    </row>
    <row r="38" spans="1:11">
      <c r="A38" s="576">
        <v>28</v>
      </c>
      <c r="B38" s="105" t="s">
        <v>218</v>
      </c>
      <c r="C38" s="106">
        <v>141029519</v>
      </c>
      <c r="D38" s="119">
        <v>0</v>
      </c>
      <c r="E38" s="107">
        <f>C38+D38</f>
        <v>141029519</v>
      </c>
      <c r="F38" s="108">
        <v>79377824</v>
      </c>
      <c r="G38" s="119">
        <v>0</v>
      </c>
      <c r="H38" s="109">
        <f t="shared" si="1"/>
        <v>79377824</v>
      </c>
      <c r="K38" s="110"/>
    </row>
    <row r="39" spans="1:11">
      <c r="A39" s="576">
        <v>29</v>
      </c>
      <c r="B39" s="105" t="s">
        <v>234</v>
      </c>
      <c r="C39" s="106">
        <v>28500093</v>
      </c>
      <c r="D39" s="119">
        <v>0</v>
      </c>
      <c r="E39" s="107">
        <f t="shared" si="2"/>
        <v>28500093</v>
      </c>
      <c r="F39" s="108">
        <v>29009502</v>
      </c>
      <c r="G39" s="119">
        <v>0</v>
      </c>
      <c r="H39" s="109">
        <f t="shared" si="1"/>
        <v>29009502</v>
      </c>
      <c r="K39" s="110"/>
    </row>
    <row r="40" spans="1:11">
      <c r="A40" s="576">
        <v>30</v>
      </c>
      <c r="B40" s="116" t="s">
        <v>219</v>
      </c>
      <c r="C40" s="117">
        <f>SUM(C33:C39)</f>
        <v>255411740</v>
      </c>
      <c r="D40" s="117">
        <f>SUM(D33:D39)</f>
        <v>0</v>
      </c>
      <c r="E40" s="117">
        <f>C40+D40</f>
        <v>255411740</v>
      </c>
      <c r="F40" s="117">
        <f>SUM(F33:F39)</f>
        <v>194025212</v>
      </c>
      <c r="G40" s="117">
        <f>SUM(G33:G39)</f>
        <v>0</v>
      </c>
      <c r="H40" s="118">
        <f>F40+G40</f>
        <v>194025212</v>
      </c>
      <c r="K40" s="110"/>
    </row>
    <row r="41" spans="1:11" ht="15.75" thickBot="1">
      <c r="A41" s="577">
        <v>31</v>
      </c>
      <c r="B41" s="123" t="s">
        <v>235</v>
      </c>
      <c r="C41" s="124">
        <f>C31+C40</f>
        <v>1598509731</v>
      </c>
      <c r="D41" s="124">
        <f>D31+D40</f>
        <v>403379906</v>
      </c>
      <c r="E41" s="124">
        <f>C41+D41</f>
        <v>2001889637</v>
      </c>
      <c r="F41" s="124">
        <f>F31+F40</f>
        <v>1258845303</v>
      </c>
      <c r="G41" s="124">
        <f>G31+G40</f>
        <v>426436111</v>
      </c>
      <c r="H41" s="125">
        <f>F41+G41</f>
        <v>1685281414</v>
      </c>
      <c r="K41" s="110"/>
    </row>
    <row r="42" spans="1:11">
      <c r="C42" s="110"/>
    </row>
    <row r="43" spans="1:11">
      <c r="B43" s="12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49" orientation="portrait" r:id="rId1"/>
  <ignoredErrors>
    <ignoredError sqref="E14 E31 E40:E41" formula="1"/>
    <ignoredError sqref="C20:D20 F20:H20" formulaRange="1"/>
    <ignoredError sqref="E20"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pane xSplit="1" ySplit="6" topLeftCell="B7" activePane="bottomRight" state="frozen"/>
      <selection pane="topRight" activeCell="B1" sqref="B1"/>
      <selection pane="bottomLeft" activeCell="A6" sqref="A6"/>
      <selection pane="bottomRight"/>
    </sheetView>
  </sheetViews>
  <sheetFormatPr defaultColWidth="9.140625" defaultRowHeight="15"/>
  <cols>
    <col min="1" max="1" width="9.85546875" style="39" bestFit="1" customWidth="1"/>
    <col min="2" max="2" width="93.7109375" style="39" bestFit="1" customWidth="1"/>
    <col min="3" max="3" width="15.5703125" style="39" bestFit="1" customWidth="1"/>
    <col min="4" max="4" width="14.140625" style="39" bestFit="1" customWidth="1"/>
    <col min="5" max="6" width="15.5703125" style="39" bestFit="1" customWidth="1"/>
    <col min="7" max="7" width="14.42578125" style="39" bestFit="1" customWidth="1"/>
    <col min="8" max="8" width="15.5703125" style="39" bestFit="1" customWidth="1"/>
    <col min="9" max="9" width="8.85546875" style="39" customWidth="1"/>
    <col min="10" max="16384" width="9.140625" style="39"/>
  </cols>
  <sheetData>
    <row r="1" spans="1:8">
      <c r="A1" s="54" t="s">
        <v>226</v>
      </c>
      <c r="B1" s="55" t="str">
        <f>'1. key ratios'!B1</f>
        <v>სს ”ლიბერთი ბანკი”</v>
      </c>
      <c r="C1" s="56"/>
    </row>
    <row r="2" spans="1:8">
      <c r="A2" s="54" t="s">
        <v>227</v>
      </c>
      <c r="B2" s="57">
        <f>'1. key ratios'!B2</f>
        <v>43281</v>
      </c>
      <c r="C2" s="58"/>
      <c r="D2" s="59"/>
      <c r="E2" s="59"/>
      <c r="F2" s="59"/>
      <c r="G2" s="59"/>
      <c r="H2" s="59"/>
    </row>
    <row r="3" spans="1:8">
      <c r="A3" s="54"/>
      <c r="B3" s="56"/>
      <c r="C3" s="58"/>
      <c r="D3" s="59"/>
      <c r="E3" s="59"/>
      <c r="F3" s="59"/>
      <c r="G3" s="59"/>
      <c r="H3" s="59"/>
    </row>
    <row r="4" spans="1:8" ht="15.75" thickBot="1">
      <c r="A4" s="127" t="s">
        <v>649</v>
      </c>
      <c r="B4" s="128" t="s">
        <v>260</v>
      </c>
      <c r="C4" s="98"/>
      <c r="D4" s="98"/>
      <c r="E4" s="98"/>
      <c r="F4" s="127"/>
      <c r="G4" s="127"/>
      <c r="H4" s="129" t="s">
        <v>130</v>
      </c>
    </row>
    <row r="5" spans="1:8">
      <c r="A5" s="130"/>
      <c r="B5" s="131"/>
      <c r="C5" s="469" t="s">
        <v>232</v>
      </c>
      <c r="D5" s="470"/>
      <c r="E5" s="471"/>
      <c r="F5" s="469" t="s">
        <v>233</v>
      </c>
      <c r="G5" s="470"/>
      <c r="H5" s="472"/>
    </row>
    <row r="6" spans="1:8">
      <c r="A6" s="578" t="s">
        <v>27</v>
      </c>
      <c r="B6" s="132"/>
      <c r="C6" s="133" t="s">
        <v>28</v>
      </c>
      <c r="D6" s="133" t="s">
        <v>133</v>
      </c>
      <c r="E6" s="133" t="s">
        <v>69</v>
      </c>
      <c r="F6" s="133" t="s">
        <v>28</v>
      </c>
      <c r="G6" s="133" t="s">
        <v>133</v>
      </c>
      <c r="H6" s="134" t="s">
        <v>69</v>
      </c>
    </row>
    <row r="7" spans="1:8">
      <c r="A7" s="579"/>
      <c r="B7" s="135" t="s">
        <v>129</v>
      </c>
      <c r="C7" s="136"/>
      <c r="D7" s="136"/>
      <c r="E7" s="136"/>
      <c r="F7" s="136"/>
      <c r="G7" s="136"/>
      <c r="H7" s="137"/>
    </row>
    <row r="8" spans="1:8">
      <c r="A8" s="579">
        <v>1</v>
      </c>
      <c r="B8" s="138" t="s">
        <v>134</v>
      </c>
      <c r="C8" s="119">
        <v>5014022</v>
      </c>
      <c r="D8" s="119">
        <v>1581486</v>
      </c>
      <c r="E8" s="107">
        <f>C8+D8</f>
        <v>6595508</v>
      </c>
      <c r="F8" s="119">
        <v>1620985</v>
      </c>
      <c r="G8" s="119">
        <v>593371</v>
      </c>
      <c r="H8" s="109">
        <f>F8+G8</f>
        <v>2214356</v>
      </c>
    </row>
    <row r="9" spans="1:8">
      <c r="A9" s="579">
        <v>2</v>
      </c>
      <c r="B9" s="138" t="s">
        <v>135</v>
      </c>
      <c r="C9" s="139">
        <f>SUM(C10:C18)</f>
        <v>122751666</v>
      </c>
      <c r="D9" s="139">
        <f>SUM(D10:D18)</f>
        <v>1885110</v>
      </c>
      <c r="E9" s="107">
        <f t="shared" ref="E9:E67" si="0">C9+D9</f>
        <v>124636776</v>
      </c>
      <c r="F9" s="139">
        <f>SUM(F10:F18)</f>
        <v>97855317</v>
      </c>
      <c r="G9" s="139">
        <f>SUM(G10:G18)</f>
        <v>1958395</v>
      </c>
      <c r="H9" s="109">
        <f t="shared" ref="H9:H67" si="1">F9+G9</f>
        <v>99813712</v>
      </c>
    </row>
    <row r="10" spans="1:8">
      <c r="A10" s="579">
        <v>2.1</v>
      </c>
      <c r="B10" s="140" t="s">
        <v>136</v>
      </c>
      <c r="C10" s="119">
        <v>235339</v>
      </c>
      <c r="D10" s="119">
        <v>0</v>
      </c>
      <c r="E10" s="107">
        <f t="shared" si="0"/>
        <v>235339</v>
      </c>
      <c r="F10" s="119">
        <v>68853</v>
      </c>
      <c r="G10" s="119">
        <v>0</v>
      </c>
      <c r="H10" s="109">
        <f t="shared" si="1"/>
        <v>68853</v>
      </c>
    </row>
    <row r="11" spans="1:8">
      <c r="A11" s="579">
        <v>2.2000000000000002</v>
      </c>
      <c r="B11" s="140" t="s">
        <v>137</v>
      </c>
      <c r="C11" s="119">
        <v>7979</v>
      </c>
      <c r="D11" s="119">
        <v>10173</v>
      </c>
      <c r="E11" s="107">
        <f t="shared" si="0"/>
        <v>18152</v>
      </c>
      <c r="F11" s="119">
        <v>16880</v>
      </c>
      <c r="G11" s="119">
        <v>6851</v>
      </c>
      <c r="H11" s="109">
        <f t="shared" si="1"/>
        <v>23731</v>
      </c>
    </row>
    <row r="12" spans="1:8">
      <c r="A12" s="579">
        <v>2.2999999999999998</v>
      </c>
      <c r="B12" s="140" t="s">
        <v>138</v>
      </c>
      <c r="C12" s="119">
        <v>0</v>
      </c>
      <c r="D12" s="119">
        <v>0</v>
      </c>
      <c r="E12" s="107">
        <f t="shared" si="0"/>
        <v>0</v>
      </c>
      <c r="F12" s="119">
        <v>0</v>
      </c>
      <c r="G12" s="119">
        <v>0</v>
      </c>
      <c r="H12" s="109">
        <f t="shared" si="1"/>
        <v>0</v>
      </c>
    </row>
    <row r="13" spans="1:8">
      <c r="A13" s="579">
        <v>2.4</v>
      </c>
      <c r="B13" s="140" t="s">
        <v>139</v>
      </c>
      <c r="C13" s="119">
        <v>7594</v>
      </c>
      <c r="D13" s="119">
        <v>0</v>
      </c>
      <c r="E13" s="107">
        <f t="shared" si="0"/>
        <v>7594</v>
      </c>
      <c r="F13" s="119">
        <v>8346</v>
      </c>
      <c r="G13" s="119">
        <v>0</v>
      </c>
      <c r="H13" s="109">
        <f t="shared" si="1"/>
        <v>8346</v>
      </c>
    </row>
    <row r="14" spans="1:8">
      <c r="A14" s="579">
        <v>2.5</v>
      </c>
      <c r="B14" s="140" t="s">
        <v>140</v>
      </c>
      <c r="C14" s="119">
        <v>0</v>
      </c>
      <c r="D14" s="119">
        <v>0</v>
      </c>
      <c r="E14" s="107">
        <f t="shared" si="0"/>
        <v>0</v>
      </c>
      <c r="F14" s="119">
        <v>0</v>
      </c>
      <c r="G14" s="119">
        <v>0</v>
      </c>
      <c r="H14" s="109">
        <f t="shared" si="1"/>
        <v>0</v>
      </c>
    </row>
    <row r="15" spans="1:8">
      <c r="A15" s="579">
        <v>2.6</v>
      </c>
      <c r="B15" s="140" t="s">
        <v>141</v>
      </c>
      <c r="C15" s="119">
        <v>0</v>
      </c>
      <c r="D15" s="119">
        <v>0</v>
      </c>
      <c r="E15" s="107">
        <f t="shared" si="0"/>
        <v>0</v>
      </c>
      <c r="F15" s="119">
        <v>0</v>
      </c>
      <c r="G15" s="119">
        <v>0</v>
      </c>
      <c r="H15" s="109">
        <f t="shared" si="1"/>
        <v>0</v>
      </c>
    </row>
    <row r="16" spans="1:8">
      <c r="A16" s="579">
        <v>2.7</v>
      </c>
      <c r="B16" s="140" t="s">
        <v>142</v>
      </c>
      <c r="C16" s="119">
        <v>0</v>
      </c>
      <c r="D16" s="119">
        <v>0</v>
      </c>
      <c r="E16" s="107">
        <f t="shared" si="0"/>
        <v>0</v>
      </c>
      <c r="F16" s="119">
        <v>0</v>
      </c>
      <c r="G16" s="119">
        <v>0</v>
      </c>
      <c r="H16" s="109">
        <f t="shared" si="1"/>
        <v>0</v>
      </c>
    </row>
    <row r="17" spans="1:8">
      <c r="A17" s="579">
        <v>2.8</v>
      </c>
      <c r="B17" s="140" t="s">
        <v>143</v>
      </c>
      <c r="C17" s="119">
        <v>122334095</v>
      </c>
      <c r="D17" s="119">
        <v>1109598</v>
      </c>
      <c r="E17" s="107">
        <f t="shared" si="0"/>
        <v>123443693</v>
      </c>
      <c r="F17" s="119">
        <v>97496052</v>
      </c>
      <c r="G17" s="119">
        <v>1931816</v>
      </c>
      <c r="H17" s="109">
        <f t="shared" si="1"/>
        <v>99427868</v>
      </c>
    </row>
    <row r="18" spans="1:8">
      <c r="A18" s="579">
        <v>2.9</v>
      </c>
      <c r="B18" s="140" t="s">
        <v>144</v>
      </c>
      <c r="C18" s="119">
        <v>166659</v>
      </c>
      <c r="D18" s="119">
        <v>765339</v>
      </c>
      <c r="E18" s="107">
        <f t="shared" si="0"/>
        <v>931998</v>
      </c>
      <c r="F18" s="119">
        <v>265186</v>
      </c>
      <c r="G18" s="119">
        <v>19728</v>
      </c>
      <c r="H18" s="109">
        <f t="shared" si="1"/>
        <v>284914</v>
      </c>
    </row>
    <row r="19" spans="1:8">
      <c r="A19" s="579">
        <v>3</v>
      </c>
      <c r="B19" s="138" t="s">
        <v>145</v>
      </c>
      <c r="C19" s="119">
        <v>6666297</v>
      </c>
      <c r="D19" s="119">
        <v>64343</v>
      </c>
      <c r="E19" s="107">
        <f t="shared" si="0"/>
        <v>6730640</v>
      </c>
      <c r="F19" s="119">
        <v>12886020</v>
      </c>
      <c r="G19" s="119">
        <v>177568</v>
      </c>
      <c r="H19" s="109">
        <f t="shared" si="1"/>
        <v>13063588</v>
      </c>
    </row>
    <row r="20" spans="1:8">
      <c r="A20" s="579">
        <v>4</v>
      </c>
      <c r="B20" s="138" t="s">
        <v>146</v>
      </c>
      <c r="C20" s="119">
        <v>10724785</v>
      </c>
      <c r="D20" s="119">
        <v>0</v>
      </c>
      <c r="E20" s="107">
        <f t="shared" si="0"/>
        <v>10724785</v>
      </c>
      <c r="F20" s="119">
        <v>9338452</v>
      </c>
      <c r="G20" s="119">
        <v>0</v>
      </c>
      <c r="H20" s="109">
        <f t="shared" si="1"/>
        <v>9338452</v>
      </c>
    </row>
    <row r="21" spans="1:8">
      <c r="A21" s="579">
        <v>5</v>
      </c>
      <c r="B21" s="138" t="s">
        <v>147</v>
      </c>
      <c r="C21" s="119">
        <v>24177</v>
      </c>
      <c r="D21" s="119">
        <v>0</v>
      </c>
      <c r="E21" s="107">
        <f t="shared" si="0"/>
        <v>24177</v>
      </c>
      <c r="F21" s="119">
        <v>10892</v>
      </c>
      <c r="G21" s="119">
        <v>1390</v>
      </c>
      <c r="H21" s="109">
        <f>F21+G21</f>
        <v>12282</v>
      </c>
    </row>
    <row r="22" spans="1:8">
      <c r="A22" s="579">
        <v>6</v>
      </c>
      <c r="B22" s="141" t="s">
        <v>148</v>
      </c>
      <c r="C22" s="142">
        <f>C8+C9+C19+C20+C21</f>
        <v>145180947</v>
      </c>
      <c r="D22" s="142">
        <f>D8+D9+D19+D20+D21</f>
        <v>3530939</v>
      </c>
      <c r="E22" s="117">
        <f>C22+D22</f>
        <v>148711886</v>
      </c>
      <c r="F22" s="142">
        <f>F8+F9+F19+F20+F21</f>
        <v>121711666</v>
      </c>
      <c r="G22" s="142">
        <f>G8+G9+G19+G20+G21</f>
        <v>2730724</v>
      </c>
      <c r="H22" s="118">
        <f>F22+G22</f>
        <v>124442390</v>
      </c>
    </row>
    <row r="23" spans="1:8">
      <c r="A23" s="579"/>
      <c r="B23" s="135" t="s">
        <v>127</v>
      </c>
      <c r="C23" s="119"/>
      <c r="D23" s="119"/>
      <c r="E23" s="106"/>
      <c r="F23" s="119"/>
      <c r="G23" s="119"/>
      <c r="H23" s="121"/>
    </row>
    <row r="24" spans="1:8">
      <c r="A24" s="579">
        <v>7</v>
      </c>
      <c r="B24" s="138" t="s">
        <v>149</v>
      </c>
      <c r="C24" s="119">
        <v>17241458</v>
      </c>
      <c r="D24" s="119">
        <v>1563364</v>
      </c>
      <c r="E24" s="107">
        <f t="shared" si="0"/>
        <v>18804822</v>
      </c>
      <c r="F24" s="119">
        <v>14041358</v>
      </c>
      <c r="G24" s="119">
        <v>1850906</v>
      </c>
      <c r="H24" s="109">
        <f t="shared" si="1"/>
        <v>15892264</v>
      </c>
    </row>
    <row r="25" spans="1:8">
      <c r="A25" s="579">
        <v>8</v>
      </c>
      <c r="B25" s="138" t="s">
        <v>150</v>
      </c>
      <c r="C25" s="119">
        <v>33748715</v>
      </c>
      <c r="D25" s="119">
        <v>2187935</v>
      </c>
      <c r="E25" s="107">
        <f t="shared" si="0"/>
        <v>35936650</v>
      </c>
      <c r="F25" s="119">
        <v>28149617</v>
      </c>
      <c r="G25" s="119">
        <v>4144457</v>
      </c>
      <c r="H25" s="109">
        <f t="shared" si="1"/>
        <v>32294074</v>
      </c>
    </row>
    <row r="26" spans="1:8">
      <c r="A26" s="579">
        <v>9</v>
      </c>
      <c r="B26" s="138" t="s">
        <v>151</v>
      </c>
      <c r="C26" s="119">
        <v>3357</v>
      </c>
      <c r="D26" s="119">
        <v>1479</v>
      </c>
      <c r="E26" s="107">
        <f t="shared" si="0"/>
        <v>4836</v>
      </c>
      <c r="F26" s="119">
        <v>30167</v>
      </c>
      <c r="G26" s="119">
        <v>605</v>
      </c>
      <c r="H26" s="109">
        <f t="shared" si="1"/>
        <v>30772</v>
      </c>
    </row>
    <row r="27" spans="1:8">
      <c r="A27" s="579">
        <v>10</v>
      </c>
      <c r="B27" s="138" t="s">
        <v>152</v>
      </c>
      <c r="C27" s="119">
        <v>1443019</v>
      </c>
      <c r="D27" s="119">
        <v>4331852</v>
      </c>
      <c r="E27" s="107">
        <f t="shared" si="0"/>
        <v>5774871</v>
      </c>
      <c r="F27" s="119">
        <v>1449203</v>
      </c>
      <c r="G27" s="119">
        <v>5233900</v>
      </c>
      <c r="H27" s="109">
        <f t="shared" si="1"/>
        <v>6683103</v>
      </c>
    </row>
    <row r="28" spans="1:8">
      <c r="A28" s="579">
        <v>11</v>
      </c>
      <c r="B28" s="138" t="s">
        <v>153</v>
      </c>
      <c r="C28" s="119">
        <v>0</v>
      </c>
      <c r="D28" s="119">
        <v>0</v>
      </c>
      <c r="E28" s="107">
        <f t="shared" si="0"/>
        <v>0</v>
      </c>
      <c r="F28" s="119">
        <v>200344</v>
      </c>
      <c r="G28" s="119">
        <v>0</v>
      </c>
      <c r="H28" s="109">
        <f t="shared" si="1"/>
        <v>200344</v>
      </c>
    </row>
    <row r="29" spans="1:8">
      <c r="A29" s="579">
        <v>12</v>
      </c>
      <c r="B29" s="138" t="s">
        <v>154</v>
      </c>
      <c r="C29" s="119">
        <v>0</v>
      </c>
      <c r="D29" s="119">
        <v>137</v>
      </c>
      <c r="E29" s="107">
        <f t="shared" si="0"/>
        <v>137</v>
      </c>
      <c r="F29" s="119">
        <v>0</v>
      </c>
      <c r="G29" s="119">
        <v>220</v>
      </c>
      <c r="H29" s="109">
        <f t="shared" si="1"/>
        <v>220</v>
      </c>
    </row>
    <row r="30" spans="1:8">
      <c r="A30" s="579">
        <v>13</v>
      </c>
      <c r="B30" s="143" t="s">
        <v>155</v>
      </c>
      <c r="C30" s="142">
        <f>SUM(C24:C29)</f>
        <v>52436549</v>
      </c>
      <c r="D30" s="142">
        <f>SUM(D24:D29)</f>
        <v>8084767</v>
      </c>
      <c r="E30" s="117">
        <f t="shared" si="0"/>
        <v>60521316</v>
      </c>
      <c r="F30" s="142">
        <f>SUM(F24:F29)</f>
        <v>43870689</v>
      </c>
      <c r="G30" s="142">
        <f>SUM(G24:G29)</f>
        <v>11230088</v>
      </c>
      <c r="H30" s="118">
        <f t="shared" si="1"/>
        <v>55100777</v>
      </c>
    </row>
    <row r="31" spans="1:8">
      <c r="A31" s="579">
        <v>14</v>
      </c>
      <c r="B31" s="143" t="s">
        <v>156</v>
      </c>
      <c r="C31" s="142">
        <f>C22-C30</f>
        <v>92744398</v>
      </c>
      <c r="D31" s="144">
        <f>D22-D30</f>
        <v>-4553828</v>
      </c>
      <c r="E31" s="117">
        <f t="shared" si="0"/>
        <v>88190570</v>
      </c>
      <c r="F31" s="142">
        <f>F22-F30</f>
        <v>77840977</v>
      </c>
      <c r="G31" s="144">
        <f>G22-G30</f>
        <v>-8499364</v>
      </c>
      <c r="H31" s="118">
        <f t="shared" si="1"/>
        <v>69341613</v>
      </c>
    </row>
    <row r="32" spans="1:8">
      <c r="A32" s="579"/>
      <c r="B32" s="135"/>
      <c r="C32" s="145"/>
      <c r="D32" s="145"/>
      <c r="E32" s="145"/>
      <c r="F32" s="145"/>
      <c r="G32" s="145"/>
      <c r="H32" s="146"/>
    </row>
    <row r="33" spans="1:8">
      <c r="A33" s="579"/>
      <c r="B33" s="135" t="s">
        <v>157</v>
      </c>
      <c r="C33" s="119"/>
      <c r="D33" s="119"/>
      <c r="E33" s="106"/>
      <c r="F33" s="119"/>
      <c r="G33" s="119"/>
      <c r="H33" s="121"/>
    </row>
    <row r="34" spans="1:8">
      <c r="A34" s="579">
        <v>15</v>
      </c>
      <c r="B34" s="147" t="s">
        <v>128</v>
      </c>
      <c r="C34" s="107">
        <f>C35-C36</f>
        <v>25212803</v>
      </c>
      <c r="D34" s="113">
        <f>D35-D36</f>
        <v>-414195</v>
      </c>
      <c r="E34" s="107">
        <f t="shared" si="0"/>
        <v>24798608</v>
      </c>
      <c r="F34" s="107">
        <f>F35-F36</f>
        <v>34274726</v>
      </c>
      <c r="G34" s="107">
        <f>G35-G36</f>
        <v>89218</v>
      </c>
      <c r="H34" s="109">
        <f t="shared" si="1"/>
        <v>34363944</v>
      </c>
    </row>
    <row r="35" spans="1:8">
      <c r="A35" s="579">
        <v>15.1</v>
      </c>
      <c r="B35" s="140" t="s">
        <v>158</v>
      </c>
      <c r="C35" s="119">
        <v>27430905</v>
      </c>
      <c r="D35" s="119">
        <v>2380489</v>
      </c>
      <c r="E35" s="107">
        <f t="shared" si="0"/>
        <v>29811394</v>
      </c>
      <c r="F35" s="119">
        <v>36509399</v>
      </c>
      <c r="G35" s="119">
        <v>2568397</v>
      </c>
      <c r="H35" s="109">
        <f t="shared" si="1"/>
        <v>39077796</v>
      </c>
    </row>
    <row r="36" spans="1:8">
      <c r="A36" s="579">
        <v>15.2</v>
      </c>
      <c r="B36" s="140" t="s">
        <v>159</v>
      </c>
      <c r="C36" s="119">
        <v>2218102</v>
      </c>
      <c r="D36" s="119">
        <v>2794684</v>
      </c>
      <c r="E36" s="107">
        <f t="shared" si="0"/>
        <v>5012786</v>
      </c>
      <c r="F36" s="119">
        <v>2234673</v>
      </c>
      <c r="G36" s="119">
        <v>2479179</v>
      </c>
      <c r="H36" s="109">
        <f t="shared" si="1"/>
        <v>4713852</v>
      </c>
    </row>
    <row r="37" spans="1:8">
      <c r="A37" s="579">
        <v>16</v>
      </c>
      <c r="B37" s="138" t="s">
        <v>160</v>
      </c>
      <c r="C37" s="119">
        <v>0</v>
      </c>
      <c r="D37" s="119">
        <v>0</v>
      </c>
      <c r="E37" s="107">
        <f t="shared" si="0"/>
        <v>0</v>
      </c>
      <c r="F37" s="119">
        <v>0</v>
      </c>
      <c r="G37" s="119">
        <v>0</v>
      </c>
      <c r="H37" s="109">
        <f t="shared" si="1"/>
        <v>0</v>
      </c>
    </row>
    <row r="38" spans="1:8">
      <c r="A38" s="579">
        <v>17</v>
      </c>
      <c r="B38" s="138" t="s">
        <v>161</v>
      </c>
      <c r="C38" s="119">
        <v>0</v>
      </c>
      <c r="D38" s="119">
        <v>0</v>
      </c>
      <c r="E38" s="107">
        <f t="shared" si="0"/>
        <v>0</v>
      </c>
      <c r="F38" s="119">
        <v>0</v>
      </c>
      <c r="G38" s="119">
        <v>0</v>
      </c>
      <c r="H38" s="109">
        <f t="shared" si="1"/>
        <v>0</v>
      </c>
    </row>
    <row r="39" spans="1:8">
      <c r="A39" s="579">
        <v>18</v>
      </c>
      <c r="B39" s="138" t="s">
        <v>162</v>
      </c>
      <c r="C39" s="122">
        <v>-70052</v>
      </c>
      <c r="D39" s="122">
        <v>-6711</v>
      </c>
      <c r="E39" s="113">
        <f t="shared" si="0"/>
        <v>-76763</v>
      </c>
      <c r="F39" s="119">
        <v>22214</v>
      </c>
      <c r="G39" s="122">
        <v>-1975</v>
      </c>
      <c r="H39" s="109">
        <f t="shared" si="1"/>
        <v>20239</v>
      </c>
    </row>
    <row r="40" spans="1:8">
      <c r="A40" s="579">
        <v>19</v>
      </c>
      <c r="B40" s="138" t="s">
        <v>163</v>
      </c>
      <c r="C40" s="122">
        <v>-2136956</v>
      </c>
      <c r="D40" s="119">
        <v>0</v>
      </c>
      <c r="E40" s="113">
        <f t="shared" si="0"/>
        <v>-2136956</v>
      </c>
      <c r="F40" s="122">
        <v>-3558677</v>
      </c>
      <c r="G40" s="119">
        <v>0</v>
      </c>
      <c r="H40" s="115">
        <f t="shared" si="1"/>
        <v>-3558677</v>
      </c>
    </row>
    <row r="41" spans="1:8">
      <c r="A41" s="579">
        <v>20</v>
      </c>
      <c r="B41" s="138" t="s">
        <v>164</v>
      </c>
      <c r="C41" s="119">
        <v>2265926</v>
      </c>
      <c r="D41" s="119">
        <v>0</v>
      </c>
      <c r="E41" s="107">
        <f t="shared" si="0"/>
        <v>2265926</v>
      </c>
      <c r="F41" s="119">
        <v>4482414</v>
      </c>
      <c r="G41" s="119">
        <v>0</v>
      </c>
      <c r="H41" s="109">
        <f t="shared" si="1"/>
        <v>4482414</v>
      </c>
    </row>
    <row r="42" spans="1:8">
      <c r="A42" s="579">
        <v>21</v>
      </c>
      <c r="B42" s="138" t="s">
        <v>165</v>
      </c>
      <c r="C42" s="119">
        <v>179828</v>
      </c>
      <c r="D42" s="119">
        <v>0</v>
      </c>
      <c r="E42" s="107">
        <f t="shared" si="0"/>
        <v>179828</v>
      </c>
      <c r="F42" s="122">
        <v>-208167</v>
      </c>
      <c r="G42" s="119">
        <v>0</v>
      </c>
      <c r="H42" s="115">
        <f t="shared" si="1"/>
        <v>-208167</v>
      </c>
    </row>
    <row r="43" spans="1:8">
      <c r="A43" s="579">
        <v>22</v>
      </c>
      <c r="B43" s="138" t="s">
        <v>166</v>
      </c>
      <c r="C43" s="119">
        <v>640</v>
      </c>
      <c r="D43" s="119">
        <v>0</v>
      </c>
      <c r="E43" s="107">
        <f t="shared" si="0"/>
        <v>640</v>
      </c>
      <c r="F43" s="119">
        <v>1225</v>
      </c>
      <c r="G43" s="119">
        <v>0</v>
      </c>
      <c r="H43" s="109">
        <f t="shared" si="1"/>
        <v>1225</v>
      </c>
    </row>
    <row r="44" spans="1:8">
      <c r="A44" s="579">
        <v>23</v>
      </c>
      <c r="B44" s="138" t="s">
        <v>167</v>
      </c>
      <c r="C44" s="119">
        <v>615036</v>
      </c>
      <c r="D44" s="119">
        <v>669382</v>
      </c>
      <c r="E44" s="107">
        <f t="shared" si="0"/>
        <v>1284418</v>
      </c>
      <c r="F44" s="119">
        <v>498055</v>
      </c>
      <c r="G44" s="119">
        <v>371437</v>
      </c>
      <c r="H44" s="109">
        <f t="shared" si="1"/>
        <v>869492</v>
      </c>
    </row>
    <row r="45" spans="1:8">
      <c r="A45" s="579">
        <v>24</v>
      </c>
      <c r="B45" s="143" t="s">
        <v>168</v>
      </c>
      <c r="C45" s="142">
        <f>C34+C37+C38+C39+C40+C41+C42+C43+C44</f>
        <v>26067225</v>
      </c>
      <c r="D45" s="142">
        <f>D34+D37+D38+D39+D40+D41+D42+D43+D44</f>
        <v>248476</v>
      </c>
      <c r="E45" s="117">
        <f t="shared" si="0"/>
        <v>26315701</v>
      </c>
      <c r="F45" s="142">
        <f>F34+F37+F38+F39+F40+F41+F42+F43+F44</f>
        <v>35511790</v>
      </c>
      <c r="G45" s="142">
        <f>G34+G37+G38+G39+G40+G41+G42+G43+G44</f>
        <v>458680</v>
      </c>
      <c r="H45" s="118">
        <f t="shared" si="1"/>
        <v>35970470</v>
      </c>
    </row>
    <row r="46" spans="1:8">
      <c r="A46" s="579"/>
      <c r="B46" s="135" t="s">
        <v>169</v>
      </c>
      <c r="C46" s="119"/>
      <c r="D46" s="119"/>
      <c r="E46" s="119"/>
      <c r="F46" s="119"/>
      <c r="G46" s="119"/>
      <c r="H46" s="148"/>
    </row>
    <row r="47" spans="1:8">
      <c r="A47" s="579">
        <v>25</v>
      </c>
      <c r="B47" s="138" t="s">
        <v>170</v>
      </c>
      <c r="C47" s="119">
        <v>1371675</v>
      </c>
      <c r="D47" s="119">
        <v>0</v>
      </c>
      <c r="E47" s="107">
        <f t="shared" si="0"/>
        <v>1371675</v>
      </c>
      <c r="F47" s="119">
        <v>33588</v>
      </c>
      <c r="G47" s="119">
        <v>0</v>
      </c>
      <c r="H47" s="109">
        <f t="shared" si="1"/>
        <v>33588</v>
      </c>
    </row>
    <row r="48" spans="1:8">
      <c r="A48" s="579">
        <v>26</v>
      </c>
      <c r="B48" s="138" t="s">
        <v>171</v>
      </c>
      <c r="C48" s="119">
        <v>2573656</v>
      </c>
      <c r="D48" s="119">
        <v>407132</v>
      </c>
      <c r="E48" s="107">
        <f t="shared" si="0"/>
        <v>2980788</v>
      </c>
      <c r="F48" s="119">
        <v>4110858</v>
      </c>
      <c r="G48" s="119">
        <v>707810</v>
      </c>
      <c r="H48" s="109">
        <f t="shared" si="1"/>
        <v>4818668</v>
      </c>
    </row>
    <row r="49" spans="1:8">
      <c r="A49" s="579">
        <v>27</v>
      </c>
      <c r="B49" s="138" t="s">
        <v>172</v>
      </c>
      <c r="C49" s="119">
        <v>38215365</v>
      </c>
      <c r="D49" s="119">
        <v>0</v>
      </c>
      <c r="E49" s="107">
        <f t="shared" si="0"/>
        <v>38215365</v>
      </c>
      <c r="F49" s="119">
        <v>36753154</v>
      </c>
      <c r="G49" s="119">
        <v>0</v>
      </c>
      <c r="H49" s="109">
        <f t="shared" si="1"/>
        <v>36753154</v>
      </c>
    </row>
    <row r="50" spans="1:8">
      <c r="A50" s="579">
        <v>28</v>
      </c>
      <c r="B50" s="138" t="s">
        <v>309</v>
      </c>
      <c r="C50" s="119">
        <v>774123</v>
      </c>
      <c r="D50" s="119">
        <v>0</v>
      </c>
      <c r="E50" s="107">
        <f t="shared" si="0"/>
        <v>774123</v>
      </c>
      <c r="F50" s="119">
        <v>641273</v>
      </c>
      <c r="G50" s="119">
        <v>0</v>
      </c>
      <c r="H50" s="109">
        <f t="shared" si="1"/>
        <v>641273</v>
      </c>
    </row>
    <row r="51" spans="1:8">
      <c r="A51" s="579">
        <v>29</v>
      </c>
      <c r="B51" s="138" t="s">
        <v>173</v>
      </c>
      <c r="C51" s="119">
        <v>10981944</v>
      </c>
      <c r="D51" s="119">
        <v>0</v>
      </c>
      <c r="E51" s="107">
        <f t="shared" si="0"/>
        <v>10981944</v>
      </c>
      <c r="F51" s="119">
        <v>10431416</v>
      </c>
      <c r="G51" s="119">
        <v>0</v>
      </c>
      <c r="H51" s="109">
        <f t="shared" si="1"/>
        <v>10431416</v>
      </c>
    </row>
    <row r="52" spans="1:8">
      <c r="A52" s="579">
        <v>30</v>
      </c>
      <c r="B52" s="138" t="s">
        <v>174</v>
      </c>
      <c r="C52" s="119">
        <v>13222810</v>
      </c>
      <c r="D52" s="119">
        <v>51113</v>
      </c>
      <c r="E52" s="107">
        <f t="shared" si="0"/>
        <v>13273923</v>
      </c>
      <c r="F52" s="119">
        <v>14649758</v>
      </c>
      <c r="G52" s="119">
        <v>89167</v>
      </c>
      <c r="H52" s="109">
        <f t="shared" si="1"/>
        <v>14738925</v>
      </c>
    </row>
    <row r="53" spans="1:8">
      <c r="A53" s="579">
        <v>31</v>
      </c>
      <c r="B53" s="143" t="s">
        <v>175</v>
      </c>
      <c r="C53" s="142">
        <f>C47+C48+C49+C50+C51+C52</f>
        <v>67139573</v>
      </c>
      <c r="D53" s="142">
        <f>D47+D48+D49+D50+D51+D52</f>
        <v>458245</v>
      </c>
      <c r="E53" s="117">
        <f t="shared" si="0"/>
        <v>67597818</v>
      </c>
      <c r="F53" s="142">
        <f>F47+F48+F49+F50+F51+F52</f>
        <v>66620047</v>
      </c>
      <c r="G53" s="142">
        <f>G47+G48+G49+G50+G51+G52</f>
        <v>796977</v>
      </c>
      <c r="H53" s="118">
        <f t="shared" si="1"/>
        <v>67417024</v>
      </c>
    </row>
    <row r="54" spans="1:8">
      <c r="A54" s="579">
        <v>32</v>
      </c>
      <c r="B54" s="143" t="s">
        <v>176</v>
      </c>
      <c r="C54" s="144">
        <f>C45-C53</f>
        <v>-41072348</v>
      </c>
      <c r="D54" s="144">
        <f>D45-D53</f>
        <v>-209769</v>
      </c>
      <c r="E54" s="149">
        <f t="shared" si="0"/>
        <v>-41282117</v>
      </c>
      <c r="F54" s="144">
        <f>F45-F53</f>
        <v>-31108257</v>
      </c>
      <c r="G54" s="144">
        <f>G45-G53</f>
        <v>-338297</v>
      </c>
      <c r="H54" s="150">
        <f t="shared" si="1"/>
        <v>-31446554</v>
      </c>
    </row>
    <row r="55" spans="1:8">
      <c r="A55" s="579"/>
      <c r="B55" s="135"/>
      <c r="C55" s="145"/>
      <c r="D55" s="145"/>
      <c r="E55" s="145"/>
      <c r="F55" s="145"/>
      <c r="G55" s="145"/>
      <c r="H55" s="146"/>
    </row>
    <row r="56" spans="1:8">
      <c r="A56" s="579">
        <v>33</v>
      </c>
      <c r="B56" s="143" t="s">
        <v>177</v>
      </c>
      <c r="C56" s="142">
        <f>C31+C54</f>
        <v>51672050</v>
      </c>
      <c r="D56" s="144">
        <f>D31+D54</f>
        <v>-4763597</v>
      </c>
      <c r="E56" s="117">
        <f t="shared" si="0"/>
        <v>46908453</v>
      </c>
      <c r="F56" s="142">
        <f>F31+F54</f>
        <v>46732720</v>
      </c>
      <c r="G56" s="144">
        <f>G31+G54</f>
        <v>-8837661</v>
      </c>
      <c r="H56" s="118">
        <f t="shared" si="1"/>
        <v>37895059</v>
      </c>
    </row>
    <row r="57" spans="1:8">
      <c r="A57" s="579"/>
      <c r="B57" s="135"/>
      <c r="C57" s="145"/>
      <c r="D57" s="145"/>
      <c r="E57" s="145"/>
      <c r="F57" s="145"/>
      <c r="G57" s="145"/>
      <c r="H57" s="146"/>
    </row>
    <row r="58" spans="1:8">
      <c r="A58" s="579">
        <v>34</v>
      </c>
      <c r="B58" s="138" t="s">
        <v>178</v>
      </c>
      <c r="C58" s="119">
        <v>11734625</v>
      </c>
      <c r="D58" s="119">
        <v>0</v>
      </c>
      <c r="E58" s="107">
        <f t="shared" si="0"/>
        <v>11734625</v>
      </c>
      <c r="F58" s="119">
        <v>14715156</v>
      </c>
      <c r="G58" s="119">
        <v>0</v>
      </c>
      <c r="H58" s="109">
        <f t="shared" si="1"/>
        <v>14715156</v>
      </c>
    </row>
    <row r="59" spans="1:8" s="155" customFormat="1">
      <c r="A59" s="579">
        <v>35</v>
      </c>
      <c r="B59" s="138" t="s">
        <v>179</v>
      </c>
      <c r="C59" s="151">
        <v>1</v>
      </c>
      <c r="D59" s="119">
        <v>0</v>
      </c>
      <c r="E59" s="152">
        <f t="shared" si="0"/>
        <v>1</v>
      </c>
      <c r="F59" s="153">
        <v>0</v>
      </c>
      <c r="G59" s="119">
        <v>0</v>
      </c>
      <c r="H59" s="154">
        <f t="shared" si="1"/>
        <v>0</v>
      </c>
    </row>
    <row r="60" spans="1:8">
      <c r="A60" s="579">
        <v>36</v>
      </c>
      <c r="B60" s="138" t="s">
        <v>180</v>
      </c>
      <c r="C60" s="122">
        <v>-4813</v>
      </c>
      <c r="D60" s="119">
        <v>0</v>
      </c>
      <c r="E60" s="113">
        <f t="shared" si="0"/>
        <v>-4813</v>
      </c>
      <c r="F60" s="119">
        <v>169767</v>
      </c>
      <c r="G60" s="119">
        <v>0</v>
      </c>
      <c r="H60" s="109">
        <f t="shared" si="1"/>
        <v>169767</v>
      </c>
    </row>
    <row r="61" spans="1:8">
      <c r="A61" s="579">
        <v>37</v>
      </c>
      <c r="B61" s="143" t="s">
        <v>181</v>
      </c>
      <c r="C61" s="142">
        <f>C58+C59+C60</f>
        <v>11729813</v>
      </c>
      <c r="D61" s="142">
        <v>0</v>
      </c>
      <c r="E61" s="117">
        <f t="shared" si="0"/>
        <v>11729813</v>
      </c>
      <c r="F61" s="142">
        <f>F58+F59+F60</f>
        <v>14884923</v>
      </c>
      <c r="G61" s="142">
        <f>G58+G59+G60</f>
        <v>0</v>
      </c>
      <c r="H61" s="118">
        <f t="shared" si="1"/>
        <v>14884923</v>
      </c>
    </row>
    <row r="62" spans="1:8">
      <c r="A62" s="579"/>
      <c r="B62" s="156"/>
      <c r="C62" s="119"/>
      <c r="D62" s="119"/>
      <c r="E62" s="119"/>
      <c r="F62" s="119"/>
      <c r="G62" s="119"/>
      <c r="H62" s="148"/>
    </row>
    <row r="63" spans="1:8">
      <c r="A63" s="579">
        <v>38</v>
      </c>
      <c r="B63" s="157" t="s">
        <v>310</v>
      </c>
      <c r="C63" s="142">
        <f>C56-C61</f>
        <v>39942237</v>
      </c>
      <c r="D63" s="144">
        <f>D56-D61</f>
        <v>-4763597</v>
      </c>
      <c r="E63" s="117">
        <f t="shared" si="0"/>
        <v>35178640</v>
      </c>
      <c r="F63" s="142">
        <f>F56-F61</f>
        <v>31847797</v>
      </c>
      <c r="G63" s="144">
        <f>G56-G61</f>
        <v>-8837661</v>
      </c>
      <c r="H63" s="118">
        <f t="shared" si="1"/>
        <v>23010136</v>
      </c>
    </row>
    <row r="64" spans="1:8">
      <c r="A64" s="578">
        <v>39</v>
      </c>
      <c r="B64" s="138" t="s">
        <v>182</v>
      </c>
      <c r="C64" s="158">
        <v>5275632</v>
      </c>
      <c r="D64" s="158">
        <v>0</v>
      </c>
      <c r="E64" s="107">
        <f t="shared" si="0"/>
        <v>5275632</v>
      </c>
      <c r="F64" s="158">
        <v>2819550</v>
      </c>
      <c r="G64" s="158">
        <v>0</v>
      </c>
      <c r="H64" s="109">
        <f t="shared" si="1"/>
        <v>2819550</v>
      </c>
    </row>
    <row r="65" spans="1:8">
      <c r="A65" s="579">
        <v>40</v>
      </c>
      <c r="B65" s="143" t="s">
        <v>183</v>
      </c>
      <c r="C65" s="142">
        <f>C63-C64</f>
        <v>34666605</v>
      </c>
      <c r="D65" s="144">
        <f>D63-D64</f>
        <v>-4763597</v>
      </c>
      <c r="E65" s="117">
        <f t="shared" si="0"/>
        <v>29903008</v>
      </c>
      <c r="F65" s="142">
        <f>F63-F64</f>
        <v>29028247</v>
      </c>
      <c r="G65" s="144">
        <f>G63-G64</f>
        <v>-8837661</v>
      </c>
      <c r="H65" s="118">
        <f t="shared" si="1"/>
        <v>20190586</v>
      </c>
    </row>
    <row r="66" spans="1:8">
      <c r="A66" s="578">
        <v>41</v>
      </c>
      <c r="B66" s="138" t="s">
        <v>184</v>
      </c>
      <c r="C66" s="158">
        <v>0</v>
      </c>
      <c r="D66" s="158">
        <v>0</v>
      </c>
      <c r="E66" s="107">
        <f t="shared" si="0"/>
        <v>0</v>
      </c>
      <c r="F66" s="158">
        <v>0</v>
      </c>
      <c r="G66" s="158">
        <v>0</v>
      </c>
      <c r="H66" s="109">
        <f t="shared" si="1"/>
        <v>0</v>
      </c>
    </row>
    <row r="67" spans="1:8" ht="15.75" thickBot="1">
      <c r="A67" s="580">
        <v>42</v>
      </c>
      <c r="B67" s="159" t="s">
        <v>185</v>
      </c>
      <c r="C67" s="160">
        <f>C65+C66</f>
        <v>34666605</v>
      </c>
      <c r="D67" s="161">
        <f>D65+D66</f>
        <v>-4763597</v>
      </c>
      <c r="E67" s="124">
        <f t="shared" si="0"/>
        <v>29903008</v>
      </c>
      <c r="F67" s="160">
        <f>F65+F66</f>
        <v>29028247</v>
      </c>
      <c r="G67" s="161">
        <f>G65+G66</f>
        <v>-8837661</v>
      </c>
      <c r="H67" s="125">
        <f t="shared" si="1"/>
        <v>20190586</v>
      </c>
    </row>
  </sheetData>
  <mergeCells count="2">
    <mergeCell ref="C5:E5"/>
    <mergeCell ref="F5:H5"/>
  </mergeCells>
  <pageMargins left="0.7" right="0.7" top="0.75" bottom="0.75" header="0.3" footer="0.3"/>
  <pageSetup paperSize="9" scale="43" orientation="portrait" r:id="rId1"/>
  <ignoredErrors>
    <ignoredError sqref="C9:D27 F9:H21 F23:H67 F22 H22 C32:D67 C31 C30:D30 D29" formulaRange="1"/>
    <ignoredError sqref="E9:E6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zoomScaleNormal="100" workbookViewId="0"/>
  </sheetViews>
  <sheetFormatPr defaultRowHeight="15"/>
  <cols>
    <col min="1" max="1" width="9.85546875" style="162" bestFit="1" customWidth="1"/>
    <col min="2" max="2" width="114" style="162" bestFit="1" customWidth="1"/>
    <col min="3" max="4" width="15.5703125" style="162" bestFit="1" customWidth="1"/>
    <col min="5" max="6" width="17.7109375" style="162" bestFit="1" customWidth="1"/>
    <col min="7" max="7" width="15.5703125" style="162" bestFit="1" customWidth="1"/>
    <col min="8" max="8" width="17.7109375" style="162" bestFit="1" customWidth="1"/>
    <col min="9" max="16384" width="9.140625" style="162"/>
  </cols>
  <sheetData>
    <row r="1" spans="1:8" ht="15.75">
      <c r="A1" s="39" t="s">
        <v>226</v>
      </c>
      <c r="B1" s="55" t="str">
        <f>'1. key ratios'!B1</f>
        <v>სს ”ლიბერთი ბანკი”</v>
      </c>
    </row>
    <row r="2" spans="1:8" ht="15.75">
      <c r="A2" s="39" t="s">
        <v>227</v>
      </c>
      <c r="B2" s="163">
        <f>'1. key ratios'!B2</f>
        <v>43281</v>
      </c>
    </row>
    <row r="3" spans="1:8" ht="15.75">
      <c r="A3" s="39"/>
    </row>
    <row r="4" spans="1:8" ht="16.5" thickBot="1">
      <c r="A4" s="39" t="s">
        <v>650</v>
      </c>
      <c r="B4" s="39"/>
      <c r="C4" s="164"/>
      <c r="D4" s="164"/>
      <c r="E4" s="164"/>
      <c r="F4" s="165"/>
      <c r="G4" s="165"/>
      <c r="H4" s="166" t="s">
        <v>130</v>
      </c>
    </row>
    <row r="5" spans="1:8" ht="15.75">
      <c r="A5" s="473" t="s">
        <v>27</v>
      </c>
      <c r="B5" s="475" t="s">
        <v>283</v>
      </c>
      <c r="C5" s="477" t="s">
        <v>232</v>
      </c>
      <c r="D5" s="477"/>
      <c r="E5" s="477"/>
      <c r="F5" s="477" t="s">
        <v>233</v>
      </c>
      <c r="G5" s="477"/>
      <c r="H5" s="478"/>
    </row>
    <row r="6" spans="1:8">
      <c r="A6" s="474"/>
      <c r="B6" s="476"/>
      <c r="C6" s="103" t="s">
        <v>28</v>
      </c>
      <c r="D6" s="103" t="s">
        <v>131</v>
      </c>
      <c r="E6" s="103" t="s">
        <v>69</v>
      </c>
      <c r="F6" s="103" t="s">
        <v>28</v>
      </c>
      <c r="G6" s="103" t="s">
        <v>131</v>
      </c>
      <c r="H6" s="104" t="s">
        <v>69</v>
      </c>
    </row>
    <row r="7" spans="1:8" s="169" customFormat="1" ht="15.75">
      <c r="A7" s="167">
        <v>1</v>
      </c>
      <c r="B7" s="168" t="s">
        <v>790</v>
      </c>
      <c r="C7" s="117">
        <f>SUM(C8:C11)</f>
        <v>32555467</v>
      </c>
      <c r="D7" s="117">
        <f t="shared" ref="D7:H7" si="0">SUM(D8:D11)</f>
        <v>6587157</v>
      </c>
      <c r="E7" s="117">
        <f t="shared" si="0"/>
        <v>39142624</v>
      </c>
      <c r="F7" s="117">
        <f>SUM(F8:F11)</f>
        <v>32556424</v>
      </c>
      <c r="G7" s="117">
        <f>SUM(G8:G11)</f>
        <v>397792</v>
      </c>
      <c r="H7" s="118">
        <f t="shared" si="0"/>
        <v>32954216</v>
      </c>
    </row>
    <row r="8" spans="1:8" s="169" customFormat="1" ht="15.75">
      <c r="A8" s="167">
        <v>1.1000000000000001</v>
      </c>
      <c r="B8" s="170" t="s">
        <v>314</v>
      </c>
      <c r="C8" s="106">
        <v>4310760</v>
      </c>
      <c r="D8" s="106">
        <v>7355</v>
      </c>
      <c r="E8" s="107">
        <f t="shared" ref="E8:E53" si="1">C8+D8</f>
        <v>4318115</v>
      </c>
      <c r="F8" s="106">
        <v>691055</v>
      </c>
      <c r="G8" s="106">
        <v>128031</v>
      </c>
      <c r="H8" s="109">
        <f t="shared" ref="H8:H53" si="2">F8+G8</f>
        <v>819086</v>
      </c>
    </row>
    <row r="9" spans="1:8" s="169" customFormat="1" ht="15.75">
      <c r="A9" s="167">
        <v>1.2</v>
      </c>
      <c r="B9" s="170" t="s">
        <v>315</v>
      </c>
      <c r="C9" s="106">
        <v>0</v>
      </c>
      <c r="D9" s="106">
        <v>0</v>
      </c>
      <c r="E9" s="107">
        <f t="shared" si="1"/>
        <v>0</v>
      </c>
      <c r="F9" s="106">
        <v>0</v>
      </c>
      <c r="G9" s="106">
        <v>0</v>
      </c>
      <c r="H9" s="109">
        <f t="shared" si="2"/>
        <v>0</v>
      </c>
    </row>
    <row r="10" spans="1:8" s="169" customFormat="1" ht="15.75">
      <c r="A10" s="167">
        <v>1.3</v>
      </c>
      <c r="B10" s="170" t="s">
        <v>316</v>
      </c>
      <c r="C10" s="106">
        <v>28044707</v>
      </c>
      <c r="D10" s="106">
        <v>6498594</v>
      </c>
      <c r="E10" s="107">
        <f t="shared" si="1"/>
        <v>34543301</v>
      </c>
      <c r="F10" s="106">
        <v>31865369</v>
      </c>
      <c r="G10" s="106">
        <v>269761</v>
      </c>
      <c r="H10" s="109">
        <f t="shared" si="2"/>
        <v>32135130</v>
      </c>
    </row>
    <row r="11" spans="1:8" s="169" customFormat="1" ht="15.75">
      <c r="A11" s="167">
        <v>1.4</v>
      </c>
      <c r="B11" s="170" t="s">
        <v>317</v>
      </c>
      <c r="C11" s="106">
        <v>200000</v>
      </c>
      <c r="D11" s="106">
        <v>81208</v>
      </c>
      <c r="E11" s="107">
        <f t="shared" si="1"/>
        <v>281208</v>
      </c>
      <c r="F11" s="106">
        <v>0</v>
      </c>
      <c r="G11" s="106">
        <v>0</v>
      </c>
      <c r="H11" s="109">
        <f t="shared" si="2"/>
        <v>0</v>
      </c>
    </row>
    <row r="12" spans="1:8" s="169" customFormat="1" ht="15.75">
      <c r="A12" s="167">
        <v>2</v>
      </c>
      <c r="B12" s="168" t="s">
        <v>318</v>
      </c>
      <c r="C12" s="117">
        <v>0</v>
      </c>
      <c r="D12" s="117">
        <v>0</v>
      </c>
      <c r="E12" s="117">
        <f t="shared" si="1"/>
        <v>0</v>
      </c>
      <c r="F12" s="117">
        <v>0</v>
      </c>
      <c r="G12" s="117">
        <v>0</v>
      </c>
      <c r="H12" s="118">
        <f t="shared" si="2"/>
        <v>0</v>
      </c>
    </row>
    <row r="13" spans="1:8" s="169" customFormat="1" ht="15.75">
      <c r="A13" s="167">
        <v>3</v>
      </c>
      <c r="B13" s="168" t="s">
        <v>319</v>
      </c>
      <c r="C13" s="117">
        <f>SUM(C14:C15)</f>
        <v>0</v>
      </c>
      <c r="D13" s="117">
        <f t="shared" ref="D13:H13" si="3">SUM(D14:D15)</f>
        <v>0</v>
      </c>
      <c r="E13" s="117">
        <f t="shared" si="3"/>
        <v>0</v>
      </c>
      <c r="F13" s="117">
        <f>SUM(F14:F15)</f>
        <v>0</v>
      </c>
      <c r="G13" s="117">
        <f t="shared" si="3"/>
        <v>0</v>
      </c>
      <c r="H13" s="118">
        <f t="shared" si="3"/>
        <v>0</v>
      </c>
    </row>
    <row r="14" spans="1:8" s="169" customFormat="1" ht="15.75">
      <c r="A14" s="167">
        <v>3.1</v>
      </c>
      <c r="B14" s="170" t="s">
        <v>320</v>
      </c>
      <c r="C14" s="106">
        <v>0</v>
      </c>
      <c r="D14" s="106">
        <v>0</v>
      </c>
      <c r="E14" s="107">
        <f t="shared" si="1"/>
        <v>0</v>
      </c>
      <c r="F14" s="106">
        <v>0</v>
      </c>
      <c r="G14" s="106">
        <v>0</v>
      </c>
      <c r="H14" s="109">
        <f t="shared" si="2"/>
        <v>0</v>
      </c>
    </row>
    <row r="15" spans="1:8" s="169" customFormat="1" ht="15.75">
      <c r="A15" s="167">
        <v>3.2</v>
      </c>
      <c r="B15" s="170" t="s">
        <v>321</v>
      </c>
      <c r="C15" s="106">
        <v>0</v>
      </c>
      <c r="D15" s="106">
        <v>0</v>
      </c>
      <c r="E15" s="107">
        <f t="shared" si="1"/>
        <v>0</v>
      </c>
      <c r="F15" s="106">
        <v>0</v>
      </c>
      <c r="G15" s="106">
        <v>0</v>
      </c>
      <c r="H15" s="109">
        <f t="shared" si="2"/>
        <v>0</v>
      </c>
    </row>
    <row r="16" spans="1:8" s="169" customFormat="1" ht="15.75">
      <c r="A16" s="167">
        <v>4</v>
      </c>
      <c r="B16" s="168" t="s">
        <v>322</v>
      </c>
      <c r="C16" s="117">
        <f>SUM(C17:C18)</f>
        <v>3166267</v>
      </c>
      <c r="D16" s="117">
        <f t="shared" ref="D16:H16" si="4">SUM(D17:D18)</f>
        <v>410116</v>
      </c>
      <c r="E16" s="117">
        <f t="shared" si="4"/>
        <v>3576383</v>
      </c>
      <c r="F16" s="117">
        <f t="shared" si="4"/>
        <v>0</v>
      </c>
      <c r="G16" s="117">
        <f>SUM(G17:G18)</f>
        <v>0</v>
      </c>
      <c r="H16" s="118">
        <f t="shared" si="4"/>
        <v>0</v>
      </c>
    </row>
    <row r="17" spans="1:8" s="169" customFormat="1" ht="15.75">
      <c r="A17" s="167">
        <v>4.0999999999999996</v>
      </c>
      <c r="B17" s="170" t="s">
        <v>323</v>
      </c>
      <c r="C17" s="106">
        <v>0</v>
      </c>
      <c r="D17" s="106">
        <v>0</v>
      </c>
      <c r="E17" s="107">
        <f t="shared" si="1"/>
        <v>0</v>
      </c>
      <c r="F17" s="106">
        <v>0</v>
      </c>
      <c r="G17" s="106">
        <v>0</v>
      </c>
      <c r="H17" s="109">
        <f>F17+G17</f>
        <v>0</v>
      </c>
    </row>
    <row r="18" spans="1:8" s="169" customFormat="1" ht="15.75">
      <c r="A18" s="167">
        <v>4.2</v>
      </c>
      <c r="B18" s="170" t="s">
        <v>324</v>
      </c>
      <c r="C18" s="106">
        <v>3166267</v>
      </c>
      <c r="D18" s="106">
        <v>410116</v>
      </c>
      <c r="E18" s="107">
        <f t="shared" si="1"/>
        <v>3576383</v>
      </c>
      <c r="F18" s="106">
        <v>0</v>
      </c>
      <c r="G18" s="106">
        <v>0</v>
      </c>
      <c r="H18" s="109">
        <f>F18+G18</f>
        <v>0</v>
      </c>
    </row>
    <row r="19" spans="1:8" s="169" customFormat="1" ht="15.75">
      <c r="A19" s="167">
        <v>5</v>
      </c>
      <c r="B19" s="168" t="s">
        <v>325</v>
      </c>
      <c r="C19" s="117">
        <f>SUM(C20,C21,C22,C28,C29,C30,C31)</f>
        <v>908012922</v>
      </c>
      <c r="D19" s="117">
        <f t="shared" ref="D19:G19" si="5">SUM(D20,D21,D22,D28,D29,D30,D31)</f>
        <v>658573562</v>
      </c>
      <c r="E19" s="117">
        <f>SUM(E20,E21,E22,E28,E29,E30,E31)</f>
        <v>1566586484</v>
      </c>
      <c r="F19" s="117">
        <f>SUM(F20,F21,F22,F28,F29,F30,F31)</f>
        <v>1010292972</v>
      </c>
      <c r="G19" s="117">
        <f t="shared" si="5"/>
        <v>443512141</v>
      </c>
      <c r="H19" s="118">
        <f>F19+G19</f>
        <v>1453805113</v>
      </c>
    </row>
    <row r="20" spans="1:8" s="169" customFormat="1" ht="15.75">
      <c r="A20" s="167">
        <v>5.0999999999999996</v>
      </c>
      <c r="B20" s="170" t="s">
        <v>326</v>
      </c>
      <c r="C20" s="106">
        <v>38972909</v>
      </c>
      <c r="D20" s="106">
        <v>2297885</v>
      </c>
      <c r="E20" s="107">
        <f t="shared" si="1"/>
        <v>41270794</v>
      </c>
      <c r="F20" s="106">
        <v>32688233</v>
      </c>
      <c r="G20" s="106">
        <v>1873921</v>
      </c>
      <c r="H20" s="109">
        <f>F20+G20</f>
        <v>34562154</v>
      </c>
    </row>
    <row r="21" spans="1:8" s="169" customFormat="1" ht="15.75">
      <c r="A21" s="167">
        <v>5.2</v>
      </c>
      <c r="B21" s="170" t="s">
        <v>327</v>
      </c>
      <c r="C21" s="106"/>
      <c r="D21" s="106">
        <v>69228446</v>
      </c>
      <c r="E21" s="107">
        <f>C21+D21</f>
        <v>69228446</v>
      </c>
      <c r="F21" s="106">
        <v>0</v>
      </c>
      <c r="G21" s="106">
        <v>68020049</v>
      </c>
      <c r="H21" s="109">
        <f>F21+G21</f>
        <v>68020049</v>
      </c>
    </row>
    <row r="22" spans="1:8" s="169" customFormat="1" ht="15.75">
      <c r="A22" s="167">
        <v>5.3</v>
      </c>
      <c r="B22" s="170" t="s">
        <v>328</v>
      </c>
      <c r="C22" s="107">
        <f>SUM(C23:C27)</f>
        <v>87047</v>
      </c>
      <c r="D22" s="107">
        <f t="shared" ref="D22:G22" si="6">SUM(D23:D27)</f>
        <v>198686622</v>
      </c>
      <c r="E22" s="107">
        <f>SUM(E23:E27)</f>
        <v>198773669</v>
      </c>
      <c r="F22" s="107">
        <f>SUM(F23:F27)</f>
        <v>94663</v>
      </c>
      <c r="G22" s="107">
        <f t="shared" si="6"/>
        <v>132783569</v>
      </c>
      <c r="H22" s="109">
        <f>SUM(H23:H27)</f>
        <v>132878232</v>
      </c>
    </row>
    <row r="23" spans="1:8" s="169" customFormat="1" ht="15.75">
      <c r="A23" s="167" t="s">
        <v>329</v>
      </c>
      <c r="B23" s="171" t="s">
        <v>330</v>
      </c>
      <c r="C23" s="106">
        <v>87047</v>
      </c>
      <c r="D23" s="106">
        <v>138545854</v>
      </c>
      <c r="E23" s="107">
        <f t="shared" si="1"/>
        <v>138632901</v>
      </c>
      <c r="F23" s="106">
        <v>94663</v>
      </c>
      <c r="G23" s="106">
        <v>113554925</v>
      </c>
      <c r="H23" s="109">
        <f t="shared" si="2"/>
        <v>113649588</v>
      </c>
    </row>
    <row r="24" spans="1:8" s="169" customFormat="1" ht="15.75">
      <c r="A24" s="167" t="s">
        <v>331</v>
      </c>
      <c r="B24" s="171" t="s">
        <v>332</v>
      </c>
      <c r="C24" s="106">
        <v>0</v>
      </c>
      <c r="D24" s="106">
        <v>39924804</v>
      </c>
      <c r="E24" s="107">
        <f t="shared" si="1"/>
        <v>39924804</v>
      </c>
      <c r="F24" s="106">
        <v>0</v>
      </c>
      <c r="G24" s="106">
        <v>8314941</v>
      </c>
      <c r="H24" s="109">
        <f t="shared" si="2"/>
        <v>8314941</v>
      </c>
    </row>
    <row r="25" spans="1:8" s="169" customFormat="1" ht="15.75">
      <c r="A25" s="167" t="s">
        <v>333</v>
      </c>
      <c r="B25" s="172" t="s">
        <v>334</v>
      </c>
      <c r="C25" s="106">
        <v>0</v>
      </c>
      <c r="D25" s="106">
        <v>8534512</v>
      </c>
      <c r="E25" s="107">
        <f t="shared" si="1"/>
        <v>8534512</v>
      </c>
      <c r="F25" s="106">
        <v>0</v>
      </c>
      <c r="G25" s="106">
        <v>1247055</v>
      </c>
      <c r="H25" s="109">
        <f t="shared" si="2"/>
        <v>1247055</v>
      </c>
    </row>
    <row r="26" spans="1:8" s="169" customFormat="1" ht="15.75">
      <c r="A26" s="167" t="s">
        <v>335</v>
      </c>
      <c r="B26" s="171" t="s">
        <v>336</v>
      </c>
      <c r="C26" s="106">
        <v>0</v>
      </c>
      <c r="D26" s="106">
        <v>7319403</v>
      </c>
      <c r="E26" s="107">
        <f t="shared" si="1"/>
        <v>7319403</v>
      </c>
      <c r="F26" s="106">
        <v>0</v>
      </c>
      <c r="G26" s="106">
        <v>4316357</v>
      </c>
      <c r="H26" s="109">
        <f t="shared" si="2"/>
        <v>4316357</v>
      </c>
    </row>
    <row r="27" spans="1:8" s="169" customFormat="1" ht="15.75">
      <c r="A27" s="167" t="s">
        <v>337</v>
      </c>
      <c r="B27" s="171" t="s">
        <v>338</v>
      </c>
      <c r="C27" s="106">
        <v>0</v>
      </c>
      <c r="D27" s="106">
        <v>4362049</v>
      </c>
      <c r="E27" s="107">
        <f t="shared" si="1"/>
        <v>4362049</v>
      </c>
      <c r="F27" s="106">
        <v>0</v>
      </c>
      <c r="G27" s="106">
        <v>5350291</v>
      </c>
      <c r="H27" s="109">
        <f t="shared" si="2"/>
        <v>5350291</v>
      </c>
    </row>
    <row r="28" spans="1:8" s="169" customFormat="1" ht="15.75">
      <c r="A28" s="167">
        <v>5.4</v>
      </c>
      <c r="B28" s="170" t="s">
        <v>339</v>
      </c>
      <c r="C28" s="106">
        <v>0</v>
      </c>
      <c r="D28" s="106">
        <v>138771242</v>
      </c>
      <c r="E28" s="107">
        <f t="shared" si="1"/>
        <v>138771242</v>
      </c>
      <c r="F28" s="106">
        <v>120000</v>
      </c>
      <c r="G28" s="106">
        <v>91938014</v>
      </c>
      <c r="H28" s="109">
        <f t="shared" si="2"/>
        <v>92058014</v>
      </c>
    </row>
    <row r="29" spans="1:8" s="169" customFormat="1" ht="15.75">
      <c r="A29" s="167">
        <v>5.5</v>
      </c>
      <c r="B29" s="170" t="s">
        <v>340</v>
      </c>
      <c r="C29" s="106">
        <v>0</v>
      </c>
      <c r="D29" s="106">
        <v>0</v>
      </c>
      <c r="E29" s="107">
        <f t="shared" si="1"/>
        <v>0</v>
      </c>
      <c r="F29" s="106">
        <v>0</v>
      </c>
      <c r="G29" s="106">
        <v>0</v>
      </c>
      <c r="H29" s="109">
        <f t="shared" si="2"/>
        <v>0</v>
      </c>
    </row>
    <row r="30" spans="1:8" s="169" customFormat="1" ht="15.75">
      <c r="A30" s="167">
        <v>5.6</v>
      </c>
      <c r="B30" s="170" t="s">
        <v>341</v>
      </c>
      <c r="C30" s="106">
        <v>0</v>
      </c>
      <c r="D30" s="106">
        <v>0</v>
      </c>
      <c r="E30" s="107">
        <f t="shared" si="1"/>
        <v>0</v>
      </c>
      <c r="F30" s="106">
        <v>0</v>
      </c>
      <c r="G30" s="106">
        <v>0</v>
      </c>
      <c r="H30" s="109">
        <f t="shared" si="2"/>
        <v>0</v>
      </c>
    </row>
    <row r="31" spans="1:8" s="169" customFormat="1" ht="15.75">
      <c r="A31" s="167">
        <v>5.7</v>
      </c>
      <c r="B31" s="170" t="s">
        <v>342</v>
      </c>
      <c r="C31" s="106">
        <v>868952966</v>
      </c>
      <c r="D31" s="106">
        <v>249589367</v>
      </c>
      <c r="E31" s="107">
        <f t="shared" si="1"/>
        <v>1118542333</v>
      </c>
      <c r="F31" s="106">
        <v>977390076</v>
      </c>
      <c r="G31" s="106">
        <v>148896588</v>
      </c>
      <c r="H31" s="109">
        <f t="shared" si="2"/>
        <v>1126286664</v>
      </c>
    </row>
    <row r="32" spans="1:8" s="169" customFormat="1" ht="15.75">
      <c r="A32" s="167">
        <v>6</v>
      </c>
      <c r="B32" s="168" t="s">
        <v>343</v>
      </c>
      <c r="C32" s="117">
        <f>SUM(C33:C39)</f>
        <v>174089800</v>
      </c>
      <c r="D32" s="117">
        <f>SUM(D33:D39)</f>
        <v>162729537</v>
      </c>
      <c r="E32" s="117">
        <f>SUM(E33:E39)</f>
        <v>336819337</v>
      </c>
      <c r="F32" s="117">
        <f>SUM(F33:F39)</f>
        <v>65555604</v>
      </c>
      <c r="G32" s="117">
        <f>SUM(G33:G39)</f>
        <v>48392824.521247998</v>
      </c>
      <c r="H32" s="118">
        <f t="shared" ref="H32" si="7">SUM(H33:H39)</f>
        <v>113948428.521248</v>
      </c>
    </row>
    <row r="33" spans="1:8" s="169" customFormat="1" ht="15.75">
      <c r="A33" s="167">
        <v>6.1</v>
      </c>
      <c r="B33" s="170" t="s">
        <v>791</v>
      </c>
      <c r="C33" s="106">
        <v>104426428</v>
      </c>
      <c r="D33" s="106">
        <v>52492605</v>
      </c>
      <c r="E33" s="107">
        <f t="shared" si="1"/>
        <v>156919033</v>
      </c>
      <c r="F33" s="106">
        <v>0</v>
      </c>
      <c r="G33" s="106">
        <v>46927730.521247998</v>
      </c>
      <c r="H33" s="109">
        <f t="shared" si="2"/>
        <v>46927730.521247998</v>
      </c>
    </row>
    <row r="34" spans="1:8" s="169" customFormat="1" ht="15.75">
      <c r="A34" s="167">
        <v>6.2</v>
      </c>
      <c r="B34" s="170" t="s">
        <v>344</v>
      </c>
      <c r="C34" s="106">
        <v>69663372</v>
      </c>
      <c r="D34" s="106">
        <v>110236932</v>
      </c>
      <c r="E34" s="107">
        <f t="shared" si="1"/>
        <v>179900304</v>
      </c>
      <c r="F34" s="106">
        <v>65555604</v>
      </c>
      <c r="G34" s="106">
        <v>1465094</v>
      </c>
      <c r="H34" s="109">
        <f t="shared" si="2"/>
        <v>67020698</v>
      </c>
    </row>
    <row r="35" spans="1:8" s="169" customFormat="1" ht="15.75">
      <c r="A35" s="167">
        <v>6.3</v>
      </c>
      <c r="B35" s="170" t="s">
        <v>345</v>
      </c>
      <c r="C35" s="106">
        <v>0</v>
      </c>
      <c r="D35" s="106">
        <v>0</v>
      </c>
      <c r="E35" s="107">
        <f t="shared" si="1"/>
        <v>0</v>
      </c>
      <c r="F35" s="106">
        <v>0</v>
      </c>
      <c r="G35" s="106">
        <v>0</v>
      </c>
      <c r="H35" s="109">
        <f t="shared" si="2"/>
        <v>0</v>
      </c>
    </row>
    <row r="36" spans="1:8" s="169" customFormat="1" ht="15.75">
      <c r="A36" s="167">
        <v>6.4</v>
      </c>
      <c r="B36" s="170" t="s">
        <v>346</v>
      </c>
      <c r="C36" s="106">
        <v>0</v>
      </c>
      <c r="D36" s="106">
        <v>0</v>
      </c>
      <c r="E36" s="107">
        <f t="shared" si="1"/>
        <v>0</v>
      </c>
      <c r="F36" s="106">
        <v>0</v>
      </c>
      <c r="G36" s="106">
        <v>0</v>
      </c>
      <c r="H36" s="109">
        <f t="shared" si="2"/>
        <v>0</v>
      </c>
    </row>
    <row r="37" spans="1:8" s="169" customFormat="1" ht="15.75">
      <c r="A37" s="167">
        <v>6.5</v>
      </c>
      <c r="B37" s="170" t="s">
        <v>347</v>
      </c>
      <c r="C37" s="106">
        <v>0</v>
      </c>
      <c r="D37" s="106">
        <v>0</v>
      </c>
      <c r="E37" s="107">
        <f t="shared" si="1"/>
        <v>0</v>
      </c>
      <c r="F37" s="106">
        <v>0</v>
      </c>
      <c r="G37" s="106">
        <v>0</v>
      </c>
      <c r="H37" s="109">
        <f t="shared" si="2"/>
        <v>0</v>
      </c>
    </row>
    <row r="38" spans="1:8" s="169" customFormat="1" ht="15.75">
      <c r="A38" s="167">
        <v>6.6</v>
      </c>
      <c r="B38" s="170" t="s">
        <v>348</v>
      </c>
      <c r="C38" s="106">
        <v>0</v>
      </c>
      <c r="D38" s="106">
        <v>0</v>
      </c>
      <c r="E38" s="107">
        <f t="shared" si="1"/>
        <v>0</v>
      </c>
      <c r="F38" s="106">
        <v>0</v>
      </c>
      <c r="G38" s="106">
        <v>0</v>
      </c>
      <c r="H38" s="109">
        <f t="shared" si="2"/>
        <v>0</v>
      </c>
    </row>
    <row r="39" spans="1:8" s="169" customFormat="1" ht="15.75">
      <c r="A39" s="167">
        <v>6.7</v>
      </c>
      <c r="B39" s="170" t="s">
        <v>349</v>
      </c>
      <c r="C39" s="106">
        <v>0</v>
      </c>
      <c r="D39" s="106">
        <v>0</v>
      </c>
      <c r="E39" s="107">
        <f t="shared" si="1"/>
        <v>0</v>
      </c>
      <c r="F39" s="106">
        <v>0</v>
      </c>
      <c r="G39" s="106">
        <v>0</v>
      </c>
      <c r="H39" s="109">
        <f t="shared" si="2"/>
        <v>0</v>
      </c>
    </row>
    <row r="40" spans="1:8" s="169" customFormat="1" ht="15.75">
      <c r="A40" s="167">
        <v>7</v>
      </c>
      <c r="B40" s="168" t="s">
        <v>350</v>
      </c>
      <c r="C40" s="117">
        <f>SUM(C41:C44)-C41-C42</f>
        <v>32589285.729999997</v>
      </c>
      <c r="D40" s="117">
        <f>SUM(D41:D44)-D41-D42</f>
        <v>827234.3</v>
      </c>
      <c r="E40" s="117">
        <f>SUM(C40:D40)</f>
        <v>33416520.029999997</v>
      </c>
      <c r="F40" s="117">
        <f>SUM(F41:F44)-F41-F42</f>
        <v>33669421.729999997</v>
      </c>
      <c r="G40" s="117">
        <f>SUM(G41:G44)-G41-G42</f>
        <v>11975660.573953001</v>
      </c>
      <c r="H40" s="118">
        <f>SUM(F40:G40)</f>
        <v>45645082.303952999</v>
      </c>
    </row>
    <row r="41" spans="1:8" s="169" customFormat="1" ht="15.75">
      <c r="A41" s="167">
        <v>7.1</v>
      </c>
      <c r="B41" s="170" t="s">
        <v>351</v>
      </c>
      <c r="C41" s="106">
        <v>110200.62</v>
      </c>
      <c r="D41" s="106">
        <v>2952.96</v>
      </c>
      <c r="E41" s="107">
        <f t="shared" si="1"/>
        <v>113153.58</v>
      </c>
      <c r="F41" s="106">
        <v>229991.86999999988</v>
      </c>
      <c r="G41" s="106">
        <v>0</v>
      </c>
      <c r="H41" s="109">
        <f t="shared" si="2"/>
        <v>229991.86999999988</v>
      </c>
    </row>
    <row r="42" spans="1:8" s="169" customFormat="1" ht="15.75">
      <c r="A42" s="167">
        <v>7.2</v>
      </c>
      <c r="B42" s="170" t="s">
        <v>352</v>
      </c>
      <c r="C42" s="106">
        <v>0</v>
      </c>
      <c r="D42" s="106">
        <v>0</v>
      </c>
      <c r="E42" s="107">
        <f t="shared" si="1"/>
        <v>0</v>
      </c>
      <c r="F42" s="106">
        <v>0</v>
      </c>
      <c r="G42" s="106">
        <v>0</v>
      </c>
      <c r="H42" s="109">
        <f t="shared" si="2"/>
        <v>0</v>
      </c>
    </row>
    <row r="43" spans="1:8" s="169" customFormat="1" ht="15.75">
      <c r="A43" s="167">
        <v>7.3</v>
      </c>
      <c r="B43" s="170" t="s">
        <v>353</v>
      </c>
      <c r="C43" s="106">
        <v>32589285.729999997</v>
      </c>
      <c r="D43" s="106">
        <v>827234.3</v>
      </c>
      <c r="E43" s="107">
        <f t="shared" si="1"/>
        <v>33416520.029999997</v>
      </c>
      <c r="F43" s="106">
        <v>33669421.729999997</v>
      </c>
      <c r="G43" s="106">
        <v>11975660.573953001</v>
      </c>
      <c r="H43" s="109">
        <f t="shared" si="2"/>
        <v>45645082.303952999</v>
      </c>
    </row>
    <row r="44" spans="1:8" s="169" customFormat="1" ht="30">
      <c r="A44" s="167">
        <v>7.4</v>
      </c>
      <c r="B44" s="170" t="s">
        <v>354</v>
      </c>
      <c r="C44" s="106">
        <v>0</v>
      </c>
      <c r="D44" s="106">
        <v>0</v>
      </c>
      <c r="E44" s="107">
        <f t="shared" si="1"/>
        <v>0</v>
      </c>
      <c r="F44" s="106">
        <v>0</v>
      </c>
      <c r="G44" s="106">
        <v>0</v>
      </c>
      <c r="H44" s="109">
        <f t="shared" si="2"/>
        <v>0</v>
      </c>
    </row>
    <row r="45" spans="1:8" s="169" customFormat="1" ht="15.75">
      <c r="A45" s="167">
        <v>8</v>
      </c>
      <c r="B45" s="168" t="s">
        <v>355</v>
      </c>
      <c r="C45" s="117">
        <f>SUM(C46:C52)</f>
        <v>9789945.7400000002</v>
      </c>
      <c r="D45" s="117">
        <f t="shared" ref="D45:H45" si="8">SUM(D46:D52)</f>
        <v>32578673.640000001</v>
      </c>
      <c r="E45" s="117">
        <f>SUM(E46:E52)</f>
        <v>42368619.380000003</v>
      </c>
      <c r="F45" s="117">
        <f t="shared" si="8"/>
        <v>9921226.5</v>
      </c>
      <c r="G45" s="117">
        <f t="shared" si="8"/>
        <v>26601854.355432011</v>
      </c>
      <c r="H45" s="118">
        <f t="shared" si="8"/>
        <v>36523080.855432004</v>
      </c>
    </row>
    <row r="46" spans="1:8" s="169" customFormat="1" ht="15.75">
      <c r="A46" s="167">
        <v>8.1</v>
      </c>
      <c r="B46" s="170" t="s">
        <v>356</v>
      </c>
      <c r="C46" s="106">
        <v>0</v>
      </c>
      <c r="D46" s="106">
        <v>0</v>
      </c>
      <c r="E46" s="107">
        <f t="shared" si="1"/>
        <v>0</v>
      </c>
      <c r="F46" s="106">
        <v>0</v>
      </c>
      <c r="G46" s="106">
        <v>0</v>
      </c>
      <c r="H46" s="109">
        <f t="shared" si="2"/>
        <v>0</v>
      </c>
    </row>
    <row r="47" spans="1:8" s="169" customFormat="1" ht="15.75">
      <c r="A47" s="167">
        <v>8.1999999999999993</v>
      </c>
      <c r="B47" s="170" t="s">
        <v>357</v>
      </c>
      <c r="C47" s="106">
        <v>2508678.69</v>
      </c>
      <c r="D47" s="106">
        <v>6446924.4000000004</v>
      </c>
      <c r="E47" s="107">
        <f t="shared" si="1"/>
        <v>8955603.0899999999</v>
      </c>
      <c r="F47" s="106">
        <v>2160033</v>
      </c>
      <c r="G47" s="106">
        <v>4761364.6506000021</v>
      </c>
      <c r="H47" s="109">
        <f t="shared" si="2"/>
        <v>6921397.6506000021</v>
      </c>
    </row>
    <row r="48" spans="1:8" s="169" customFormat="1" ht="15.75">
      <c r="A48" s="167">
        <v>8.3000000000000007</v>
      </c>
      <c r="B48" s="170" t="s">
        <v>358</v>
      </c>
      <c r="C48" s="106">
        <v>1745188.55</v>
      </c>
      <c r="D48" s="106">
        <v>6176158.1900000004</v>
      </c>
      <c r="E48" s="107">
        <f t="shared" si="1"/>
        <v>7921346.7400000002</v>
      </c>
      <c r="F48" s="106">
        <v>1938772.9999999998</v>
      </c>
      <c r="G48" s="106">
        <v>4574909.7509760018</v>
      </c>
      <c r="H48" s="109">
        <f t="shared" si="2"/>
        <v>6513682.7509760018</v>
      </c>
    </row>
    <row r="49" spans="1:8" s="169" customFormat="1" ht="15.75">
      <c r="A49" s="167">
        <v>8.4</v>
      </c>
      <c r="B49" s="170" t="s">
        <v>359</v>
      </c>
      <c r="C49" s="106">
        <v>1139232</v>
      </c>
      <c r="D49" s="106">
        <v>5241430.09</v>
      </c>
      <c r="E49" s="107">
        <f t="shared" si="1"/>
        <v>6380662.0899999999</v>
      </c>
      <c r="F49" s="106">
        <v>1538792</v>
      </c>
      <c r="G49" s="106">
        <v>4431320.2709760014</v>
      </c>
      <c r="H49" s="109">
        <f t="shared" si="2"/>
        <v>5970112.2709760014</v>
      </c>
    </row>
    <row r="50" spans="1:8" s="169" customFormat="1" ht="15.75">
      <c r="A50" s="167">
        <v>8.5</v>
      </c>
      <c r="B50" s="170" t="s">
        <v>360</v>
      </c>
      <c r="C50" s="106">
        <v>1068533</v>
      </c>
      <c r="D50" s="106">
        <v>4538611.78</v>
      </c>
      <c r="E50" s="107">
        <f t="shared" si="1"/>
        <v>5607144.7800000003</v>
      </c>
      <c r="F50" s="106">
        <v>977632</v>
      </c>
      <c r="G50" s="106">
        <v>3529889.6356800022</v>
      </c>
      <c r="H50" s="109">
        <f t="shared" si="2"/>
        <v>4507521.6356800022</v>
      </c>
    </row>
    <row r="51" spans="1:8" s="169" customFormat="1" ht="15.75">
      <c r="A51" s="167">
        <v>8.6</v>
      </c>
      <c r="B51" s="170" t="s">
        <v>361</v>
      </c>
      <c r="C51" s="106">
        <v>990374</v>
      </c>
      <c r="D51" s="106">
        <v>3649059.01</v>
      </c>
      <c r="E51" s="107">
        <f t="shared" si="1"/>
        <v>4639433.01</v>
      </c>
      <c r="F51" s="106">
        <v>901133</v>
      </c>
      <c r="G51" s="106">
        <v>2848812.355200001</v>
      </c>
      <c r="H51" s="109">
        <f t="shared" si="2"/>
        <v>3749945.355200001</v>
      </c>
    </row>
    <row r="52" spans="1:8" s="169" customFormat="1" ht="15.75">
      <c r="A52" s="167">
        <v>8.6999999999999993</v>
      </c>
      <c r="B52" s="170" t="s">
        <v>362</v>
      </c>
      <c r="C52" s="106">
        <v>2337939.5</v>
      </c>
      <c r="D52" s="106">
        <v>6526490.1699999999</v>
      </c>
      <c r="E52" s="107">
        <f t="shared" si="1"/>
        <v>8864429.6699999999</v>
      </c>
      <c r="F52" s="106">
        <v>2404863.5</v>
      </c>
      <c r="G52" s="106">
        <v>6455557.6920000017</v>
      </c>
      <c r="H52" s="109">
        <f t="shared" si="2"/>
        <v>8860421.1920000017</v>
      </c>
    </row>
    <row r="53" spans="1:8" s="169" customFormat="1" ht="16.5" thickBot="1">
      <c r="A53" s="173">
        <v>9</v>
      </c>
      <c r="B53" s="174" t="s">
        <v>363</v>
      </c>
      <c r="C53" s="175">
        <v>122669.00476190477</v>
      </c>
      <c r="D53" s="124">
        <v>963230.37501200009</v>
      </c>
      <c r="E53" s="124">
        <f t="shared" si="1"/>
        <v>1085899.3797739048</v>
      </c>
      <c r="F53" s="124">
        <v>44349.37</v>
      </c>
      <c r="G53" s="124">
        <v>1590626.8150440003</v>
      </c>
      <c r="H53" s="125">
        <f t="shared" si="2"/>
        <v>1634976.1850440004</v>
      </c>
    </row>
    <row r="54" spans="1:8">
      <c r="C54" s="176"/>
    </row>
  </sheetData>
  <mergeCells count="4">
    <mergeCell ref="A5:A6"/>
    <mergeCell ref="B5:B6"/>
    <mergeCell ref="C5:E5"/>
    <mergeCell ref="F5:H5"/>
  </mergeCells>
  <pageMargins left="0.25" right="0.25" top="0.75" bottom="0.75" header="0.3" footer="0.3"/>
  <pageSetup paperSize="9" scale="43" orientation="portrait" r:id="rId1"/>
  <ignoredErrors>
    <ignoredError sqref="C7:H12 C25:H31 C13:D24 C32:D39 C41:D53 C40" formulaRange="1"/>
    <ignoredError sqref="E13:H24 E32:H53"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pane xSplit="1" ySplit="4" topLeftCell="B5" activePane="bottomRight" state="frozen"/>
      <selection activeCell="D27" sqref="D27"/>
      <selection pane="topRight" activeCell="D27" sqref="D27"/>
      <selection pane="bottomLeft" activeCell="D27" sqref="D27"/>
      <selection pane="bottomRight"/>
    </sheetView>
  </sheetViews>
  <sheetFormatPr defaultColWidth="9.140625" defaultRowHeight="15"/>
  <cols>
    <col min="1" max="1" width="9.85546875" style="39" bestFit="1" customWidth="1"/>
    <col min="2" max="2" width="145.5703125" style="39" bestFit="1" customWidth="1"/>
    <col min="3" max="4" width="17.28515625" style="39" bestFit="1" customWidth="1"/>
    <col min="5" max="11" width="9.7109375" style="177" customWidth="1"/>
    <col min="12" max="16384" width="9.140625" style="177"/>
  </cols>
  <sheetData>
    <row r="1" spans="1:8">
      <c r="A1" s="54" t="s">
        <v>226</v>
      </c>
      <c r="B1" s="55" t="str">
        <f>'1. key ratios'!B1</f>
        <v>სს ”ლიბერთი ბანკი”</v>
      </c>
      <c r="C1" s="56"/>
    </row>
    <row r="2" spans="1:8">
      <c r="A2" s="54" t="s">
        <v>227</v>
      </c>
      <c r="B2" s="57">
        <f>'1. key ratios'!B2</f>
        <v>43281</v>
      </c>
      <c r="C2" s="58"/>
      <c r="D2" s="59"/>
      <c r="E2" s="178"/>
      <c r="F2" s="178"/>
      <c r="G2" s="178"/>
      <c r="H2" s="178"/>
    </row>
    <row r="3" spans="1:8">
      <c r="A3" s="54"/>
      <c r="B3" s="56"/>
      <c r="C3" s="58"/>
      <c r="D3" s="59"/>
      <c r="E3" s="178"/>
      <c r="F3" s="178"/>
      <c r="G3" s="178"/>
      <c r="H3" s="178"/>
    </row>
    <row r="4" spans="1:8" ht="15" customHeight="1" thickBot="1">
      <c r="A4" s="179" t="s">
        <v>651</v>
      </c>
      <c r="B4" s="180" t="s">
        <v>225</v>
      </c>
      <c r="C4" s="179"/>
      <c r="D4" s="181" t="s">
        <v>130</v>
      </c>
    </row>
    <row r="5" spans="1:8" ht="15" customHeight="1">
      <c r="A5" s="182" t="s">
        <v>27</v>
      </c>
      <c r="B5" s="183"/>
      <c r="C5" s="184" t="s">
        <v>866</v>
      </c>
      <c r="D5" s="185" t="s">
        <v>865</v>
      </c>
    </row>
    <row r="6" spans="1:8" ht="15" customHeight="1">
      <c r="A6" s="186">
        <v>1</v>
      </c>
      <c r="B6" s="187" t="s">
        <v>230</v>
      </c>
      <c r="C6" s="188">
        <f>C7+C9+C10</f>
        <v>1130352251.32446</v>
      </c>
      <c r="D6" s="189">
        <f>D7+D9+D10</f>
        <v>1027031973.1881691</v>
      </c>
    </row>
    <row r="7" spans="1:8" ht="15" customHeight="1">
      <c r="A7" s="186">
        <v>1.1000000000000001</v>
      </c>
      <c r="B7" s="190" t="s">
        <v>22</v>
      </c>
      <c r="C7" s="191">
        <v>1111448114.7579601</v>
      </c>
      <c r="D7" s="192">
        <v>1009314343.095669</v>
      </c>
    </row>
    <row r="8" spans="1:8">
      <c r="A8" s="186" t="s">
        <v>289</v>
      </c>
      <c r="B8" s="193" t="s">
        <v>645</v>
      </c>
      <c r="C8" s="191">
        <v>0</v>
      </c>
      <c r="D8" s="192">
        <v>0</v>
      </c>
    </row>
    <row r="9" spans="1:8" ht="15" customHeight="1">
      <c r="A9" s="186">
        <v>1.2</v>
      </c>
      <c r="B9" s="190" t="s">
        <v>23</v>
      </c>
      <c r="C9" s="191">
        <v>9708877.3065000009</v>
      </c>
      <c r="D9" s="192">
        <v>8520533.6325000022</v>
      </c>
    </row>
    <row r="10" spans="1:8" ht="15" customHeight="1">
      <c r="A10" s="186">
        <v>1.3</v>
      </c>
      <c r="B10" s="194" t="s">
        <v>78</v>
      </c>
      <c r="C10" s="195">
        <v>9195259.2600000016</v>
      </c>
      <c r="D10" s="192">
        <v>9197096.4600000009</v>
      </c>
    </row>
    <row r="11" spans="1:8" ht="15" customHeight="1">
      <c r="A11" s="186">
        <v>2</v>
      </c>
      <c r="B11" s="187" t="s">
        <v>231</v>
      </c>
      <c r="C11" s="191">
        <v>3639680.5300906841</v>
      </c>
      <c r="D11" s="192">
        <v>4689567.1371762203</v>
      </c>
    </row>
    <row r="12" spans="1:8" ht="15" customHeight="1">
      <c r="A12" s="196">
        <v>3</v>
      </c>
      <c r="B12" s="197" t="s">
        <v>229</v>
      </c>
      <c r="C12" s="195">
        <v>351372173.12499994</v>
      </c>
      <c r="D12" s="198">
        <v>351372173.12499994</v>
      </c>
    </row>
    <row r="13" spans="1:8" ht="15" customHeight="1" thickBot="1">
      <c r="A13" s="199">
        <v>4</v>
      </c>
      <c r="B13" s="200" t="s">
        <v>290</v>
      </c>
      <c r="C13" s="201">
        <f>C6+C11+C12</f>
        <v>1485364104.9795506</v>
      </c>
      <c r="D13" s="202">
        <f>D6+D11+D12</f>
        <v>1383093713.4503453</v>
      </c>
    </row>
    <row r="14" spans="1:8">
      <c r="B14" s="203"/>
    </row>
    <row r="15" spans="1:8">
      <c r="B15" s="204"/>
      <c r="C15" s="110"/>
    </row>
    <row r="16" spans="1:8">
      <c r="B16" s="204"/>
    </row>
    <row r="17" spans="2:2">
      <c r="B17" s="204"/>
    </row>
    <row r="18" spans="2:2">
      <c r="B18" s="204"/>
    </row>
  </sheetData>
  <pageMargins left="0.7" right="0.7" top="0.75" bottom="0.75" header="0.3" footer="0.3"/>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pane xSplit="1" ySplit="4" topLeftCell="B5" activePane="bottomRight" state="frozen"/>
      <selection pane="topRight" activeCell="B1" sqref="B1"/>
      <selection pane="bottomLeft" activeCell="A4" sqref="A4"/>
      <selection pane="bottomRight"/>
    </sheetView>
  </sheetViews>
  <sheetFormatPr defaultRowHeight="15.75"/>
  <cols>
    <col min="1" max="1" width="9.85546875" style="39" bestFit="1" customWidth="1"/>
    <col min="2" max="2" width="98.28515625" style="39" bestFit="1" customWidth="1"/>
    <col min="3" max="3" width="7" style="39" bestFit="1" customWidth="1"/>
    <col min="4" max="16384" width="9.140625" style="162"/>
  </cols>
  <sheetData>
    <row r="1" spans="1:3">
      <c r="A1" s="39" t="s">
        <v>226</v>
      </c>
      <c r="B1" s="55" t="str">
        <f>'1. key ratios'!B1</f>
        <v>სს ”ლიბერთი ბანკი”</v>
      </c>
    </row>
    <row r="2" spans="1:3">
      <c r="A2" s="39" t="s">
        <v>227</v>
      </c>
      <c r="B2" s="57">
        <f>'1. key ratios'!B2</f>
        <v>43281</v>
      </c>
    </row>
    <row r="4" spans="1:3" ht="16.5" thickBot="1">
      <c r="A4" s="205" t="s">
        <v>652</v>
      </c>
      <c r="B4" s="206" t="s">
        <v>186</v>
      </c>
      <c r="C4" s="207"/>
    </row>
    <row r="5" spans="1:3">
      <c r="A5" s="208"/>
      <c r="B5" s="481" t="s">
        <v>187</v>
      </c>
      <c r="C5" s="482"/>
    </row>
    <row r="6" spans="1:3">
      <c r="A6" s="209">
        <v>1</v>
      </c>
      <c r="B6" s="210" t="s">
        <v>870</v>
      </c>
      <c r="C6" s="211"/>
    </row>
    <row r="7" spans="1:3">
      <c r="A7" s="209">
        <v>2</v>
      </c>
      <c r="B7" s="210" t="s">
        <v>871</v>
      </c>
      <c r="C7" s="211"/>
    </row>
    <row r="8" spans="1:3">
      <c r="A8" s="209">
        <v>3</v>
      </c>
      <c r="B8" s="210" t="s">
        <v>872</v>
      </c>
      <c r="C8" s="211"/>
    </row>
    <row r="9" spans="1:3">
      <c r="A9" s="209"/>
      <c r="B9" s="210"/>
      <c r="C9" s="211"/>
    </row>
    <row r="10" spans="1:3">
      <c r="A10" s="209"/>
      <c r="B10" s="483" t="s">
        <v>188</v>
      </c>
      <c r="C10" s="484"/>
    </row>
    <row r="11" spans="1:3">
      <c r="A11" s="209">
        <v>1</v>
      </c>
      <c r="B11" s="210" t="s">
        <v>873</v>
      </c>
      <c r="C11" s="212"/>
    </row>
    <row r="12" spans="1:3">
      <c r="A12" s="209">
        <v>2</v>
      </c>
      <c r="B12" s="210" t="s">
        <v>874</v>
      </c>
      <c r="C12" s="212"/>
    </row>
    <row r="13" spans="1:3">
      <c r="A13" s="209">
        <v>3</v>
      </c>
      <c r="B13" s="210" t="s">
        <v>875</v>
      </c>
      <c r="C13" s="212"/>
    </row>
    <row r="14" spans="1:3">
      <c r="A14" s="209">
        <v>4</v>
      </c>
      <c r="B14" s="210" t="s">
        <v>876</v>
      </c>
      <c r="C14" s="212"/>
    </row>
    <row r="15" spans="1:3">
      <c r="A15" s="209">
        <v>5</v>
      </c>
      <c r="B15" s="210" t="s">
        <v>877</v>
      </c>
      <c r="C15" s="212"/>
    </row>
    <row r="16" spans="1:3">
      <c r="A16" s="209">
        <v>6</v>
      </c>
      <c r="B16" s="210" t="s">
        <v>878</v>
      </c>
      <c r="C16" s="212"/>
    </row>
    <row r="17" spans="1:3">
      <c r="A17" s="209"/>
      <c r="B17" s="210"/>
      <c r="C17" s="212"/>
    </row>
    <row r="18" spans="1:3" ht="30" customHeight="1">
      <c r="A18" s="209"/>
      <c r="B18" s="479" t="s">
        <v>189</v>
      </c>
      <c r="C18" s="480"/>
    </row>
    <row r="19" spans="1:3">
      <c r="A19" s="209">
        <v>1</v>
      </c>
      <c r="B19" s="210" t="s">
        <v>879</v>
      </c>
      <c r="C19" s="213">
        <v>0.7500048949787449</v>
      </c>
    </row>
    <row r="20" spans="1:3">
      <c r="A20" s="209">
        <v>2</v>
      </c>
      <c r="B20" s="210" t="s">
        <v>880</v>
      </c>
      <c r="C20" s="213">
        <v>0.18011365100748714</v>
      </c>
    </row>
    <row r="21" spans="1:3">
      <c r="A21" s="209">
        <v>3</v>
      </c>
      <c r="B21" s="210" t="s">
        <v>881</v>
      </c>
      <c r="C21" s="213">
        <v>4.2484109541502751E-2</v>
      </c>
    </row>
    <row r="22" spans="1:3">
      <c r="A22" s="209">
        <v>4</v>
      </c>
      <c r="B22" s="214" t="s">
        <v>882</v>
      </c>
      <c r="C22" s="213">
        <v>1.187113003076791E-2</v>
      </c>
    </row>
    <row r="23" spans="1:3">
      <c r="A23" s="209">
        <v>5</v>
      </c>
      <c r="B23" s="210" t="s">
        <v>883</v>
      </c>
      <c r="C23" s="213">
        <v>1.5526214441497356E-2</v>
      </c>
    </row>
    <row r="24" spans="1:3">
      <c r="A24" s="209"/>
      <c r="B24" s="210"/>
      <c r="C24" s="211"/>
    </row>
    <row r="25" spans="1:3" ht="30" customHeight="1">
      <c r="A25" s="209"/>
      <c r="B25" s="479" t="s">
        <v>311</v>
      </c>
      <c r="C25" s="480"/>
    </row>
    <row r="26" spans="1:3">
      <c r="A26" s="209">
        <v>1</v>
      </c>
      <c r="B26" s="210" t="s">
        <v>870</v>
      </c>
      <c r="C26" s="213">
        <v>0.25005163198591351</v>
      </c>
    </row>
    <row r="27" spans="1:3">
      <c r="A27" s="215">
        <v>2</v>
      </c>
      <c r="B27" s="216" t="s">
        <v>884</v>
      </c>
      <c r="C27" s="217">
        <v>0.24997663149641566</v>
      </c>
    </row>
    <row r="28" spans="1:3">
      <c r="A28" s="215">
        <v>3</v>
      </c>
      <c r="B28" s="216" t="s">
        <v>885</v>
      </c>
      <c r="C28" s="217">
        <v>0.24997663149641566</v>
      </c>
    </row>
    <row r="29" spans="1:3" ht="16.5" thickBot="1">
      <c r="A29" s="218"/>
      <c r="B29" s="219"/>
      <c r="C29" s="220"/>
    </row>
  </sheetData>
  <mergeCells count="4">
    <mergeCell ref="B25:C25"/>
    <mergeCell ref="B5:C5"/>
    <mergeCell ref="B10:C10"/>
    <mergeCell ref="B18:C18"/>
  </mergeCell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pane xSplit="1" ySplit="5" topLeftCell="B6" activePane="bottomRight" state="frozen"/>
      <selection activeCell="B32" sqref="B32"/>
      <selection pane="topRight" activeCell="B32" sqref="B32"/>
      <selection pane="bottomLeft" activeCell="B32" sqref="B32"/>
      <selection pane="bottomRight"/>
    </sheetView>
  </sheetViews>
  <sheetFormatPr defaultRowHeight="15.75"/>
  <cols>
    <col min="1" max="1" width="9.5703125" style="39" bestFit="1" customWidth="1"/>
    <col min="2" max="2" width="52.7109375" style="39" customWidth="1"/>
    <col min="3" max="3" width="28" style="39" customWidth="1"/>
    <col min="4" max="4" width="22.42578125" style="39" customWidth="1"/>
    <col min="5" max="5" width="18.85546875" style="39" customWidth="1"/>
    <col min="6" max="6" width="12" style="162" bestFit="1" customWidth="1"/>
    <col min="7" max="7" width="12.5703125" style="162" bestFit="1" customWidth="1"/>
    <col min="8" max="16384" width="9.140625" style="162"/>
  </cols>
  <sheetData>
    <row r="1" spans="1:8">
      <c r="A1" s="54" t="s">
        <v>226</v>
      </c>
      <c r="B1" s="55" t="str">
        <f>'1. key ratios'!B1</f>
        <v>სს ”ლიბერთი ბანკი”</v>
      </c>
    </row>
    <row r="2" spans="1:8" s="221" customFormat="1" ht="15">
      <c r="A2" s="221" t="s">
        <v>227</v>
      </c>
      <c r="B2" s="57">
        <f>'1. key ratios'!B2</f>
        <v>43281</v>
      </c>
    </row>
    <row r="3" spans="1:8" s="221" customFormat="1" ht="15"/>
    <row r="4" spans="1:8" s="221" customFormat="1" thickBot="1">
      <c r="A4" s="222" t="s">
        <v>653</v>
      </c>
      <c r="B4" s="223" t="s">
        <v>300</v>
      </c>
      <c r="C4" s="224"/>
      <c r="D4" s="224"/>
      <c r="E4" s="225" t="s">
        <v>130</v>
      </c>
    </row>
    <row r="5" spans="1:8" s="230" customFormat="1" ht="15">
      <c r="A5" s="226"/>
      <c r="B5" s="227"/>
      <c r="C5" s="228" t="s">
        <v>0</v>
      </c>
      <c r="D5" s="228" t="s">
        <v>1</v>
      </c>
      <c r="E5" s="229" t="s">
        <v>2</v>
      </c>
    </row>
    <row r="6" spans="1:8" s="169" customFormat="1">
      <c r="A6" s="231"/>
      <c r="B6" s="485" t="s">
        <v>269</v>
      </c>
      <c r="C6" s="485" t="s">
        <v>268</v>
      </c>
      <c r="D6" s="486" t="s">
        <v>267</v>
      </c>
      <c r="E6" s="487"/>
      <c r="G6" s="162"/>
    </row>
    <row r="7" spans="1:8" s="169" customFormat="1" ht="105">
      <c r="A7" s="231"/>
      <c r="B7" s="485"/>
      <c r="C7" s="485"/>
      <c r="D7" s="232" t="s">
        <v>266</v>
      </c>
      <c r="E7" s="233" t="s">
        <v>829</v>
      </c>
      <c r="G7" s="162"/>
    </row>
    <row r="8" spans="1:8" ht="15">
      <c r="A8" s="234">
        <v>1</v>
      </c>
      <c r="B8" s="235" t="s">
        <v>191</v>
      </c>
      <c r="C8" s="236">
        <v>146547890</v>
      </c>
      <c r="D8" s="236">
        <v>0</v>
      </c>
      <c r="E8" s="237">
        <f t="shared" ref="E8:E13" si="0">C8-D8</f>
        <v>146547890</v>
      </c>
      <c r="H8" s="238"/>
    </row>
    <row r="9" spans="1:8" ht="15">
      <c r="A9" s="234">
        <v>2</v>
      </c>
      <c r="B9" s="235" t="s">
        <v>192</v>
      </c>
      <c r="C9" s="236">
        <v>109408192</v>
      </c>
      <c r="D9" s="236">
        <v>0</v>
      </c>
      <c r="E9" s="237">
        <f t="shared" si="0"/>
        <v>109408192</v>
      </c>
      <c r="H9" s="238"/>
    </row>
    <row r="10" spans="1:8" ht="15">
      <c r="A10" s="234">
        <v>3</v>
      </c>
      <c r="B10" s="235" t="s">
        <v>265</v>
      </c>
      <c r="C10" s="236">
        <v>443424103</v>
      </c>
      <c r="D10" s="236">
        <v>0</v>
      </c>
      <c r="E10" s="237">
        <f t="shared" si="0"/>
        <v>443424103</v>
      </c>
      <c r="H10" s="238"/>
    </row>
    <row r="11" spans="1:8" ht="15">
      <c r="A11" s="234">
        <v>4</v>
      </c>
      <c r="B11" s="235" t="s">
        <v>222</v>
      </c>
      <c r="C11" s="236">
        <v>0</v>
      </c>
      <c r="D11" s="236">
        <v>0</v>
      </c>
      <c r="E11" s="237">
        <f t="shared" si="0"/>
        <v>0</v>
      </c>
      <c r="H11" s="238"/>
    </row>
    <row r="12" spans="1:8" ht="15">
      <c r="A12" s="234">
        <v>5</v>
      </c>
      <c r="B12" s="235" t="s">
        <v>194</v>
      </c>
      <c r="C12" s="236">
        <v>275576956</v>
      </c>
      <c r="D12" s="236">
        <v>0</v>
      </c>
      <c r="E12" s="237">
        <f t="shared" si="0"/>
        <v>275576956</v>
      </c>
      <c r="H12" s="238"/>
    </row>
    <row r="13" spans="1:8" ht="15">
      <c r="A13" s="234">
        <v>6.1</v>
      </c>
      <c r="B13" s="235" t="s">
        <v>195</v>
      </c>
      <c r="C13" s="239">
        <v>916505421.06038022</v>
      </c>
      <c r="D13" s="236">
        <v>0</v>
      </c>
      <c r="E13" s="237">
        <f t="shared" si="0"/>
        <v>916505421.06038022</v>
      </c>
      <c r="H13" s="238"/>
    </row>
    <row r="14" spans="1:8" ht="15">
      <c r="A14" s="234">
        <v>6.2</v>
      </c>
      <c r="B14" s="240" t="s">
        <v>196</v>
      </c>
      <c r="C14" s="241">
        <v>-113286843.01300573</v>
      </c>
      <c r="D14" s="242">
        <v>0</v>
      </c>
      <c r="E14" s="243">
        <f t="shared" ref="E14" si="1">C14-D14</f>
        <v>-113286843.01300573</v>
      </c>
      <c r="H14" s="238"/>
    </row>
    <row r="15" spans="1:8" ht="15">
      <c r="A15" s="234">
        <v>6</v>
      </c>
      <c r="B15" s="235" t="s">
        <v>264</v>
      </c>
      <c r="C15" s="236">
        <v>803218578.04737449</v>
      </c>
      <c r="D15" s="236">
        <v>0</v>
      </c>
      <c r="E15" s="237">
        <f t="shared" ref="E15:E20" si="2">C15-D15</f>
        <v>803218578.04737449</v>
      </c>
      <c r="H15" s="238"/>
    </row>
    <row r="16" spans="1:8" ht="15">
      <c r="A16" s="234">
        <v>7</v>
      </c>
      <c r="B16" s="235" t="s">
        <v>198</v>
      </c>
      <c r="C16" s="236">
        <v>16784277</v>
      </c>
      <c r="D16" s="236">
        <v>0</v>
      </c>
      <c r="E16" s="237">
        <f t="shared" si="2"/>
        <v>16784277</v>
      </c>
      <c r="H16" s="238"/>
    </row>
    <row r="17" spans="1:8" ht="15">
      <c r="A17" s="234">
        <v>8</v>
      </c>
      <c r="B17" s="235" t="s">
        <v>199</v>
      </c>
      <c r="C17" s="236">
        <v>89702</v>
      </c>
      <c r="D17" s="236">
        <v>0</v>
      </c>
      <c r="E17" s="237">
        <f t="shared" si="2"/>
        <v>89702</v>
      </c>
      <c r="F17" s="238"/>
      <c r="G17" s="238"/>
      <c r="H17" s="238"/>
    </row>
    <row r="18" spans="1:8" ht="15">
      <c r="A18" s="234">
        <v>9</v>
      </c>
      <c r="B18" s="235" t="s">
        <v>200</v>
      </c>
      <c r="C18" s="236">
        <v>251081</v>
      </c>
      <c r="D18" s="236">
        <v>251081</v>
      </c>
      <c r="E18" s="237">
        <f t="shared" si="2"/>
        <v>0</v>
      </c>
      <c r="G18" s="238"/>
      <c r="H18" s="238"/>
    </row>
    <row r="19" spans="1:8" ht="15">
      <c r="A19" s="234">
        <v>10</v>
      </c>
      <c r="B19" s="235" t="s">
        <v>201</v>
      </c>
      <c r="C19" s="236">
        <v>160571230</v>
      </c>
      <c r="D19" s="236">
        <v>27936495</v>
      </c>
      <c r="E19" s="237">
        <f t="shared" si="2"/>
        <v>132634735</v>
      </c>
      <c r="G19" s="238"/>
      <c r="H19" s="238"/>
    </row>
    <row r="20" spans="1:8" ht="15">
      <c r="A20" s="234">
        <v>11</v>
      </c>
      <c r="B20" s="235" t="s">
        <v>202</v>
      </c>
      <c r="C20" s="236">
        <v>46017628</v>
      </c>
      <c r="D20" s="236">
        <v>0</v>
      </c>
      <c r="E20" s="237">
        <f t="shared" si="2"/>
        <v>46017628</v>
      </c>
      <c r="H20" s="238"/>
    </row>
    <row r="21" spans="1:8" ht="45.75" thickBot="1">
      <c r="A21" s="244"/>
      <c r="B21" s="245" t="s">
        <v>792</v>
      </c>
      <c r="C21" s="246">
        <f>SUM(C8:C12, C15:C20)</f>
        <v>2001889637.0473745</v>
      </c>
      <c r="D21" s="246">
        <f>SUM(D8:D12, D15:D20)</f>
        <v>28187576</v>
      </c>
      <c r="E21" s="247">
        <f>SUM(E8:E12, E15:E20)</f>
        <v>1973702061.0473745</v>
      </c>
      <c r="H21" s="238"/>
    </row>
    <row r="22" spans="1:8" ht="15">
      <c r="A22" s="162"/>
      <c r="B22" s="162"/>
      <c r="C22" s="162"/>
      <c r="D22" s="162"/>
      <c r="E22" s="162"/>
    </row>
    <row r="23" spans="1:8" ht="15">
      <c r="A23" s="162"/>
      <c r="B23" s="162"/>
      <c r="C23" s="162"/>
      <c r="D23" s="162"/>
      <c r="E23" s="162"/>
    </row>
    <row r="25" spans="1:8" s="39" customFormat="1">
      <c r="B25" s="248"/>
      <c r="F25" s="162"/>
      <c r="G25" s="162"/>
    </row>
    <row r="26" spans="1:8" s="39" customFormat="1">
      <c r="B26" s="248"/>
      <c r="F26" s="162"/>
      <c r="G26" s="162"/>
    </row>
    <row r="27" spans="1:8" s="39" customFormat="1">
      <c r="B27" s="248"/>
      <c r="F27" s="162"/>
      <c r="G27" s="162"/>
    </row>
    <row r="28" spans="1:8" s="39" customFormat="1">
      <c r="B28" s="248"/>
      <c r="F28" s="162"/>
      <c r="G28" s="162"/>
    </row>
    <row r="29" spans="1:8" s="39" customFormat="1">
      <c r="B29" s="248"/>
      <c r="F29" s="162"/>
      <c r="G29" s="162"/>
    </row>
    <row r="30" spans="1:8" s="39" customFormat="1">
      <c r="B30" s="248"/>
      <c r="F30" s="162"/>
      <c r="G30" s="162"/>
    </row>
    <row r="31" spans="1:8" s="39" customFormat="1">
      <c r="B31" s="248"/>
      <c r="F31" s="162"/>
      <c r="G31" s="162"/>
    </row>
    <row r="32" spans="1:8" s="39" customFormat="1">
      <c r="B32" s="248"/>
      <c r="F32" s="162"/>
      <c r="G32" s="162"/>
    </row>
    <row r="33" spans="2:7" s="39" customFormat="1">
      <c r="B33" s="248"/>
      <c r="F33" s="162"/>
      <c r="G33" s="162"/>
    </row>
    <row r="34" spans="2:7" s="39" customFormat="1">
      <c r="B34" s="248"/>
      <c r="F34" s="162"/>
      <c r="G34" s="162"/>
    </row>
    <row r="35" spans="2:7" s="39" customFormat="1">
      <c r="B35" s="248"/>
      <c r="F35" s="162"/>
      <c r="G35" s="162"/>
    </row>
    <row r="36" spans="2:7" s="39" customFormat="1">
      <c r="B36" s="248"/>
      <c r="F36" s="162"/>
      <c r="G36" s="162"/>
    </row>
    <row r="37" spans="2:7" s="39" customFormat="1">
      <c r="B37" s="248"/>
      <c r="F37" s="162"/>
      <c r="G37" s="162"/>
    </row>
  </sheetData>
  <mergeCells count="3">
    <mergeCell ref="B6:B7"/>
    <mergeCell ref="C6:C7"/>
    <mergeCell ref="D6:E6"/>
  </mergeCells>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39" bestFit="1" customWidth="1"/>
    <col min="2" max="2" width="114.28515625" style="39" customWidth="1"/>
    <col min="3" max="3" width="18.85546875" style="39" customWidth="1"/>
    <col min="4" max="4" width="25.42578125" style="39" customWidth="1"/>
    <col min="5" max="5" width="24.28515625" style="39" customWidth="1"/>
    <col min="6" max="6" width="24" style="39" customWidth="1"/>
    <col min="7" max="7" width="10" style="39" bestFit="1" customWidth="1"/>
    <col min="8" max="8" width="12" style="39" bestFit="1" customWidth="1"/>
    <col min="9" max="9" width="12.5703125" style="39" bestFit="1" customWidth="1"/>
    <col min="10" max="16384" width="9.140625" style="39"/>
  </cols>
  <sheetData>
    <row r="1" spans="1:6">
      <c r="A1" s="54" t="s">
        <v>226</v>
      </c>
      <c r="B1" s="55" t="str">
        <f>'1. key ratios'!B1</f>
        <v>სს ”ლიბერთი ბანკი”</v>
      </c>
    </row>
    <row r="2" spans="1:6" s="221" customFormat="1" ht="15.75" customHeight="1">
      <c r="A2" s="221" t="s">
        <v>227</v>
      </c>
      <c r="B2" s="57">
        <f>'1. key ratios'!B2</f>
        <v>43281</v>
      </c>
      <c r="C2" s="39"/>
      <c r="D2" s="39"/>
      <c r="E2" s="39"/>
      <c r="F2" s="39"/>
    </row>
    <row r="3" spans="1:6" s="221" customFormat="1" ht="15.75" customHeight="1">
      <c r="C3" s="39"/>
      <c r="D3" s="39"/>
      <c r="E3" s="39"/>
      <c r="F3" s="39"/>
    </row>
    <row r="4" spans="1:6" s="221" customFormat="1" ht="30.75" thickBot="1">
      <c r="A4" s="221" t="s">
        <v>654</v>
      </c>
      <c r="B4" s="249" t="s">
        <v>304</v>
      </c>
      <c r="C4" s="225" t="s">
        <v>130</v>
      </c>
      <c r="D4" s="39"/>
      <c r="E4" s="39"/>
      <c r="F4" s="39"/>
    </row>
    <row r="5" spans="1:6" ht="30">
      <c r="A5" s="250">
        <v>1</v>
      </c>
      <c r="B5" s="251" t="s">
        <v>690</v>
      </c>
      <c r="C5" s="252">
        <f>'7. LI1'!E21</f>
        <v>1973702061.0473745</v>
      </c>
      <c r="F5" s="110"/>
    </row>
    <row r="6" spans="1:6" s="49" customFormat="1">
      <c r="A6" s="253">
        <v>2.1</v>
      </c>
      <c r="B6" s="254" t="s">
        <v>305</v>
      </c>
      <c r="C6" s="255">
        <v>38861415.970000006</v>
      </c>
      <c r="F6" s="256"/>
    </row>
    <row r="7" spans="1:6" s="203" customFormat="1" ht="30" outlineLevel="1">
      <c r="A7" s="186">
        <v>2.2000000000000002</v>
      </c>
      <c r="B7" s="257" t="s">
        <v>306</v>
      </c>
      <c r="C7" s="258">
        <v>70833942</v>
      </c>
    </row>
    <row r="8" spans="1:6" s="203" customFormat="1" ht="30">
      <c r="A8" s="186">
        <v>3</v>
      </c>
      <c r="B8" s="259" t="s">
        <v>691</v>
      </c>
      <c r="C8" s="260">
        <f>SUM(C5:C7)</f>
        <v>2083397419.0173745</v>
      </c>
    </row>
    <row r="9" spans="1:6" s="49" customFormat="1">
      <c r="A9" s="253">
        <v>4</v>
      </c>
      <c r="B9" s="261" t="s">
        <v>301</v>
      </c>
      <c r="C9" s="255">
        <v>15745836.15425775</v>
      </c>
    </row>
    <row r="10" spans="1:6" s="203" customFormat="1" ht="30" outlineLevel="1">
      <c r="A10" s="186">
        <v>5.0999999999999996</v>
      </c>
      <c r="B10" s="257" t="s">
        <v>312</v>
      </c>
      <c r="C10" s="262">
        <v>-27585359.315000001</v>
      </c>
    </row>
    <row r="11" spans="1:6" s="203" customFormat="1" ht="30" outlineLevel="1">
      <c r="A11" s="186">
        <v>5.2</v>
      </c>
      <c r="B11" s="257" t="s">
        <v>313</v>
      </c>
      <c r="C11" s="262">
        <v>-61638682.740000002</v>
      </c>
    </row>
    <row r="12" spans="1:6" s="203" customFormat="1">
      <c r="A12" s="186">
        <v>6</v>
      </c>
      <c r="B12" s="263" t="s">
        <v>302</v>
      </c>
      <c r="C12" s="264">
        <v>0</v>
      </c>
    </row>
    <row r="13" spans="1:6" s="203" customFormat="1" ht="15.75" thickBot="1">
      <c r="A13" s="199">
        <v>7</v>
      </c>
      <c r="B13" s="265" t="s">
        <v>303</v>
      </c>
      <c r="C13" s="266">
        <f>SUM(C8:C12)</f>
        <v>2009919213.1166322</v>
      </c>
    </row>
    <row r="17" spans="2:2">
      <c r="B17" s="267"/>
    </row>
    <row r="18" spans="2:2">
      <c r="B18" s="267"/>
    </row>
    <row r="19" spans="2:2">
      <c r="B19" s="267"/>
    </row>
    <row r="20" spans="2:2">
      <c r="B20" s="248"/>
    </row>
    <row r="21" spans="2:2">
      <c r="B21" s="248"/>
    </row>
    <row r="22" spans="2:2">
      <c r="B22" s="248"/>
    </row>
    <row r="23" spans="2:2">
      <c r="B23" s="248"/>
    </row>
    <row r="24" spans="2:2">
      <c r="B24" s="248"/>
    </row>
    <row r="25" spans="2:2">
      <c r="B25" s="248"/>
    </row>
    <row r="26" spans="2:2">
      <c r="B26" s="248"/>
    </row>
    <row r="27" spans="2:2">
      <c r="B27" s="248"/>
    </row>
    <row r="28" spans="2:2">
      <c r="B28" s="248"/>
    </row>
    <row r="29" spans="2:2">
      <c r="B29" s="248"/>
    </row>
    <row r="30" spans="2:2">
      <c r="B30" s="248"/>
    </row>
    <row r="31" spans="2:2">
      <c r="B31" s="248"/>
    </row>
    <row r="32" spans="2:2">
      <c r="B32" s="248"/>
    </row>
    <row r="33" spans="2:2">
      <c r="B33" s="248"/>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4aYGRvy3T6WsEPv0T0MTKIMsMwgKIc7lVNXid/s3uRU=</DigestValue>
    </Reference>
    <Reference Type="http://www.w3.org/2000/09/xmldsig#Object" URI="#idOfficeObject">
      <DigestMethod Algorithm="http://www.w3.org/2001/04/xmlenc#sha256"/>
      <DigestValue>PIgr3ftEjUtUZ8YwGzGriJBMahmYBHruUi92HEi9b84=</DigestValue>
    </Reference>
    <Reference Type="http://uri.etsi.org/01903#SignedProperties" URI="#idSignedProperties">
      <Transforms>
        <Transform Algorithm="http://www.w3.org/TR/2001/REC-xml-c14n-20010315"/>
      </Transforms>
      <DigestMethod Algorithm="http://www.w3.org/2001/04/xmlenc#sha256"/>
      <DigestValue>AwINdyfYCYO5O5pbAFB2N9NWtNogWnM3b1GurCM3gl4=</DigestValue>
    </Reference>
  </SignedInfo>
  <SignatureValue>yldOK6i5vjgq5yQKeqVvl8gDH8Nr83PyFTeXaGi7+/PvdGO9biapqRL4o6eR/1kj/p0l2XzTEIWM
796j11gl5BxEaL5mlYD0/NcOVfd6KhDBTgYnRYdl+bXpwkgGrwQNIr5OqDT4jdItm6xBOcCtXtcm
A4LzIR6j/58QUC7jDYbJIy+MQi84ZA7J255YtQkSobfUhMfL53glcXk9Bep2gkWWuIO6UJ9Op0wQ
iArALZUW7um0UFIcSpiC9I8TDrHflZyeQ9AoQxerAVDDwoGT1jbLtQMUzK836zTklvUbRCEOp7ak
EQDSMey1e+muVTLDTIAoMHCilKMPha66R98NLA==</SignatureValue>
  <KeyInfo>
    <X509Data>
      <X509Certificate>MIIGPDCCBSSgAwIBAgIKe/wgcQACAAAc5zANBgkqhkiG9w0BAQsFADBKMRIwEAYKCZImiZPyLGQBGRYCZ2UxEzARBgoJkiaJk/IsZAEZFgNuYmcxHzAdBgNVBAMTFk5CRyBDbGFzcyAyIElOVCBTdWIgQ0EwHhcNMTcwMjE1MTI1NzMwWhcNMTkwMjE1MTI1NzMwWjA6MRgwFgYDVQQKEw9KU0MgTGliZXR5IEJhbmsxHjAcBgNVBAMTFUJMQiAtIE5hdGlhIEd1amVqaWFuaTCCASIwDQYJKoZIhvcNAQEBBQADggEPADCCAQoCggEBAOVZt59CQpil2fodNLf/rFT3jPWIR9b6VclMDui3aNDTwqsVezU634853g31R9CSFCYUxnrab1xG0hGJginzH4i9cZS1t0ArWIWyjs2ecAuDraQ6DcOA8SM0q3hY58ASoweZP5e4j/B8m8jnPhqDNv13sQYRxilgDhBQC2HyYRUd6ZqlBywhPoief9apvCaHr2Lc0w1zeH4/dh3Q2OwQ4bLXlbqKkthZXZ93zSUA1pkWgKTgJ72bIrCk/SA0tPI1iuQbhDOcPpkJuinXGOZnlmdjHj5HJpYhdqvTnDjgOqkyzgg9fmbiyjcQcqK8sQLz0AwjyuQ68vzWz1NOfGClNjkCAwEAAaOCAzIwggMuMDwGCSsGAQQBgjcVBwQvMC0GJSsGAQQBgjcVCOayYION9USGgZkJg7ihSoO+hHEEg8SRM4SDiF0CAWQCAR0wHQYDVR0lBBYwFAYIKwYBBQUHAwIGCCsGAQUFBwMEMAsGA1UdDwQEAwIHgDAnBgkrBgEEAYI3FQoEGjAYMAoGCCsGAQUFBwMCMAoGCCsGAQUFBwMEMB0GA1UdDgQWBBRm6oBAAisfOUcUw+wRzAea0+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VqUmg5W+1lBB4Am0iDfCMbZqUHfyTi6miA8/Toc2YEGe2gayYgygtugw9OCtZdmUCIJFJmUoe6prm2RyfMxVv085K6I7gsw/HxgZievxaF/jpBWd+bvxlMOaLyEG6YO0MvVGPGzp1POUIF+nFRQHkxSN1zyvt7E6hrebmg7RVYj3f9k7Mi3Gzc/DwYO3Pcd01EkwyLH0syTKJ3PN+4RQ5a4TOkDs8UZCChk1w8B3oCPn/MNLlfodbtBC2fEyCxyVus9pvTPgNyDQUdEOzxGZxzGMzGA2Lg5qqxPiv2gTQ3/nIlgz65urHqOtbBKbv6K/04Ngg91LXECGh/m4kb0o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1uBDU4nZlyrkTMz9JGcvhK7DiXI4CjWJrbqa0Bf/S8A=</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Mge6p/bbagdfJ9nb2sms2Fi7avJpBNPcYRxRF9d/1U0=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ffxPVdR0HPGju7SsrKJ+wxT7xKO63lgoPRke86q2Be0=</DigestValue>
      </Reference>
      <Reference URI="/xl/printerSettings/printerSettings10.bin?ContentType=application/vnd.openxmlformats-officedocument.spreadsheetml.printerSettings">
        <DigestMethod Algorithm="http://www.w3.org/2001/04/xmlenc#sha256"/>
        <DigestValue>N5nX+2FzOMZqkrJVqzTZ7h/HZpCHKggEPSR8uY36hms=</DigestValue>
      </Reference>
      <Reference URI="/xl/printerSettings/printerSettings11.bin?ContentType=application/vnd.openxmlformats-officedocument.spreadsheetml.printerSettings">
        <DigestMethod Algorithm="http://www.w3.org/2001/04/xmlenc#sha256"/>
        <DigestValue>ffxPVdR0HPGju7SsrKJ+wxT7xKO63lgoPRke86q2Be0=</DigestValue>
      </Reference>
      <Reference URI="/xl/printerSettings/printerSettings12.bin?ContentType=application/vnd.openxmlformats-officedocument.spreadsheetml.printerSettings">
        <DigestMethod Algorithm="http://www.w3.org/2001/04/xmlenc#sha256"/>
        <DigestValue>ffxPVdR0HPGju7SsrKJ+wxT7xKO63lgoPRke86q2Be0=</DigestValue>
      </Reference>
      <Reference URI="/xl/printerSettings/printerSettings13.bin?ContentType=application/vnd.openxmlformats-officedocument.spreadsheetml.printerSettings">
        <DigestMethod Algorithm="http://www.w3.org/2001/04/xmlenc#sha256"/>
        <DigestValue>ffxPVdR0HPGju7SsrKJ+wxT7xKO63lgoPRke86q2Be0=</DigestValue>
      </Reference>
      <Reference URI="/xl/printerSettings/printerSettings14.bin?ContentType=application/vnd.openxmlformats-officedocument.spreadsheetml.printerSettings">
        <DigestMethod Algorithm="http://www.w3.org/2001/04/xmlenc#sha256"/>
        <DigestValue>N5nX+2FzOMZqkrJVqzTZ7h/HZpCHKggEPSR8uY36hms=</DigestValue>
      </Reference>
      <Reference URI="/xl/printerSettings/printerSettings15.bin?ContentType=application/vnd.openxmlformats-officedocument.spreadsheetml.printerSettings">
        <DigestMethod Algorithm="http://www.w3.org/2001/04/xmlenc#sha256"/>
        <DigestValue>ffxPVdR0HPGju7SsrKJ+wxT7xKO63lgoPRke86q2Be0=</DigestValue>
      </Reference>
      <Reference URI="/xl/printerSettings/printerSettings16.bin?ContentType=application/vnd.openxmlformats-officedocument.spreadsheetml.printerSettings">
        <DigestMethod Algorithm="http://www.w3.org/2001/04/xmlenc#sha256"/>
        <DigestValue>N5nX+2FzOMZqkrJVqzTZ7h/HZpCHKggEPSR8uY36hms=</DigestValue>
      </Reference>
      <Reference URI="/xl/printerSettings/printerSettings17.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ffxPVdR0HPGju7SsrKJ+wxT7xKO63lgoPRke86q2Be0=</DigestValue>
      </Reference>
      <Reference URI="/xl/printerSettings/printerSettings3.bin?ContentType=application/vnd.openxmlformats-officedocument.spreadsheetml.printerSettings">
        <DigestMethod Algorithm="http://www.w3.org/2001/04/xmlenc#sha256"/>
        <DigestValue>ffxPVdR0HPGju7SsrKJ+wxT7xKO63lgoPRke86q2Be0=</DigestValue>
      </Reference>
      <Reference URI="/xl/printerSettings/printerSettings4.bin?ContentType=application/vnd.openxmlformats-officedocument.spreadsheetml.printerSettings">
        <DigestMethod Algorithm="http://www.w3.org/2001/04/xmlenc#sha256"/>
        <DigestValue>ffxPVdR0HPGju7SsrKJ+wxT7xKO63lgoPRke86q2Be0=</DigestValue>
      </Reference>
      <Reference URI="/xl/printerSettings/printerSettings5.bin?ContentType=application/vnd.openxmlformats-officedocument.spreadsheetml.printerSettings">
        <DigestMethod Algorithm="http://www.w3.org/2001/04/xmlenc#sha256"/>
        <DigestValue>ffxPVdR0HPGju7SsrKJ+wxT7xKO63lgoPRke86q2Be0=</DigestValue>
      </Reference>
      <Reference URI="/xl/printerSettings/printerSettings6.bin?ContentType=application/vnd.openxmlformats-officedocument.spreadsheetml.printerSettings">
        <DigestMethod Algorithm="http://www.w3.org/2001/04/xmlenc#sha256"/>
        <DigestValue>ffxPVdR0HPGju7SsrKJ+wxT7xKO63lgoPRke86q2Be0=</DigestValue>
      </Reference>
      <Reference URI="/xl/printerSettings/printerSettings7.bin?ContentType=application/vnd.openxmlformats-officedocument.spreadsheetml.printerSettings">
        <DigestMethod Algorithm="http://www.w3.org/2001/04/xmlenc#sha256"/>
        <DigestValue>N5nX+2FzOMZqkrJVqzTZ7h/HZpCHKggEPSR8uY36hms=</DigestValue>
      </Reference>
      <Reference URI="/xl/printerSettings/printerSettings8.bin?ContentType=application/vnd.openxmlformats-officedocument.spreadsheetml.printerSettings">
        <DigestMethod Algorithm="http://www.w3.org/2001/04/xmlenc#sha256"/>
        <DigestValue>ffxPVdR0HPGju7SsrKJ+wxT7xKO63lgoPRke86q2Be0=</DigestValue>
      </Reference>
      <Reference URI="/xl/printerSettings/printerSettings9.bin?ContentType=application/vnd.openxmlformats-officedocument.spreadsheetml.printerSettings">
        <DigestMethod Algorithm="http://www.w3.org/2001/04/xmlenc#sha256"/>
        <DigestValue>ffxPVdR0HPGju7SsrKJ+wxT7xKO63lgoPRke86q2Be0=</DigestValue>
      </Reference>
      <Reference URI="/xl/sharedStrings.xml?ContentType=application/vnd.openxmlformats-officedocument.spreadsheetml.sharedStrings+xml">
        <DigestMethod Algorithm="http://www.w3.org/2001/04/xmlenc#sha256"/>
        <DigestValue>mzT4Wf4mvcQKfoeQw79NCiFcjSxI3L7nONVy2znjoKg=</DigestValue>
      </Reference>
      <Reference URI="/xl/styles.xml?ContentType=application/vnd.openxmlformats-officedocument.spreadsheetml.styles+xml">
        <DigestMethod Algorithm="http://www.w3.org/2001/04/xmlenc#sha256"/>
        <DigestValue>3lmYEZvSxaCnXp4derL6yDZwtv89yixOBzCOgGa75sI=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CCA68gzhJOQyAFYgM5a5K51K4fjsGhMBHAUU0KROBdM=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A2jXNT0HZ0BbV2fXfDf1889V7/3TMoGZ9tGWytwJex0=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G+jCby/sBt9/dMfBOMEYECvfhYhwnTtrNs/ZlNV3SU4=</DigestValue>
      </Reference>
      <Reference URI="/xl/worksheets/sheet10.xml?ContentType=application/vnd.openxmlformats-officedocument.spreadsheetml.worksheet+xml">
        <DigestMethod Algorithm="http://www.w3.org/2001/04/xmlenc#sha256"/>
        <DigestValue>8bsQs712OeLVAjGfp7gxcJX4c89YsY2lCGE0azrIkhY=</DigestValue>
      </Reference>
      <Reference URI="/xl/worksheets/sheet11.xml?ContentType=application/vnd.openxmlformats-officedocument.spreadsheetml.worksheet+xml">
        <DigestMethod Algorithm="http://www.w3.org/2001/04/xmlenc#sha256"/>
        <DigestValue>lFeS8RZSlXfYT3m5u39Wvq6HFc60571JiZm0HpHpyQI=</DigestValue>
      </Reference>
      <Reference URI="/xl/worksheets/sheet12.xml?ContentType=application/vnd.openxmlformats-officedocument.spreadsheetml.worksheet+xml">
        <DigestMethod Algorithm="http://www.w3.org/2001/04/xmlenc#sha256"/>
        <DigestValue>5DxuNQQAfdAyjN49ksPMdN3QARsnxC5DDu9v8OX7U8o=</DigestValue>
      </Reference>
      <Reference URI="/xl/worksheets/sheet13.xml?ContentType=application/vnd.openxmlformats-officedocument.spreadsheetml.worksheet+xml">
        <DigestMethod Algorithm="http://www.w3.org/2001/04/xmlenc#sha256"/>
        <DigestValue>V7XsGUNHYMKZY5EoaxcmeDa726F1fk/1VF601cFtuTE=</DigestValue>
      </Reference>
      <Reference URI="/xl/worksheets/sheet14.xml?ContentType=application/vnd.openxmlformats-officedocument.spreadsheetml.worksheet+xml">
        <DigestMethod Algorithm="http://www.w3.org/2001/04/xmlenc#sha256"/>
        <DigestValue>9j+J7Ym0sv2tXxV7s7CSG+97JmfwPeL9s3gT9RsU40o=</DigestValue>
      </Reference>
      <Reference URI="/xl/worksheets/sheet15.xml?ContentType=application/vnd.openxmlformats-officedocument.spreadsheetml.worksheet+xml">
        <DigestMethod Algorithm="http://www.w3.org/2001/04/xmlenc#sha256"/>
        <DigestValue>hH73bk3DmbqDf4/6hYdCLlf+FiBsfLgttqfwLEcZjuc=</DigestValue>
      </Reference>
      <Reference URI="/xl/worksheets/sheet16.xml?ContentType=application/vnd.openxmlformats-officedocument.spreadsheetml.worksheet+xml">
        <DigestMethod Algorithm="http://www.w3.org/2001/04/xmlenc#sha256"/>
        <DigestValue>jb4fpzKDk/eC98Dqsrc5fiHcYhUWPCPcKj5usoOK9LM=</DigestValue>
      </Reference>
      <Reference URI="/xl/worksheets/sheet17.xml?ContentType=application/vnd.openxmlformats-officedocument.spreadsheetml.worksheet+xml">
        <DigestMethod Algorithm="http://www.w3.org/2001/04/xmlenc#sha256"/>
        <DigestValue>1dwoFH+z7gD6XiWMlVKKWhPvETmhqgGoUa+Mz6VUj90=</DigestValue>
      </Reference>
      <Reference URI="/xl/worksheets/sheet2.xml?ContentType=application/vnd.openxmlformats-officedocument.spreadsheetml.worksheet+xml">
        <DigestMethod Algorithm="http://www.w3.org/2001/04/xmlenc#sha256"/>
        <DigestValue>VvYp9lRt9P4cN74iTpt4+20ARKEbVg695+d6ofvVOOw=</DigestValue>
      </Reference>
      <Reference URI="/xl/worksheets/sheet3.xml?ContentType=application/vnd.openxmlformats-officedocument.spreadsheetml.worksheet+xml">
        <DigestMethod Algorithm="http://www.w3.org/2001/04/xmlenc#sha256"/>
        <DigestValue>zbu9QqX73uEDAOBffGz8VtzQ7EbFnV0QXuY174BpHZU=</DigestValue>
      </Reference>
      <Reference URI="/xl/worksheets/sheet4.xml?ContentType=application/vnd.openxmlformats-officedocument.spreadsheetml.worksheet+xml">
        <DigestMethod Algorithm="http://www.w3.org/2001/04/xmlenc#sha256"/>
        <DigestValue>JGCO8PHv5gBnP2Nr9bxZ3zKJV9ciA3jDUpafEzSQPdI=</DigestValue>
      </Reference>
      <Reference URI="/xl/worksheets/sheet5.xml?ContentType=application/vnd.openxmlformats-officedocument.spreadsheetml.worksheet+xml">
        <DigestMethod Algorithm="http://www.w3.org/2001/04/xmlenc#sha256"/>
        <DigestValue>5mZq+ZN5wn0/H2UOnHNXp2dhYYUaSBocGdG7g7bT9zc=</DigestValue>
      </Reference>
      <Reference URI="/xl/worksheets/sheet6.xml?ContentType=application/vnd.openxmlformats-officedocument.spreadsheetml.worksheet+xml">
        <DigestMethod Algorithm="http://www.w3.org/2001/04/xmlenc#sha256"/>
        <DigestValue>XEof8DClNdupGG3MEtObZM2NXPRKH1WMKRQ1SkRhFrU=</DigestValue>
      </Reference>
      <Reference URI="/xl/worksheets/sheet7.xml?ContentType=application/vnd.openxmlformats-officedocument.spreadsheetml.worksheet+xml">
        <DigestMethod Algorithm="http://www.w3.org/2001/04/xmlenc#sha256"/>
        <DigestValue>z/vwA8WeW1M5F9VlOZIdBeQJOX9kig5/aMsIByZVOTA=</DigestValue>
      </Reference>
      <Reference URI="/xl/worksheets/sheet8.xml?ContentType=application/vnd.openxmlformats-officedocument.spreadsheetml.worksheet+xml">
        <DigestMethod Algorithm="http://www.w3.org/2001/04/xmlenc#sha256"/>
        <DigestValue>7OWt7qV4SvDJSw0+rgqA2+qdOSX9rMQygiQWpsVY8Ao=</DigestValue>
      </Reference>
      <Reference URI="/xl/worksheets/sheet9.xml?ContentType=application/vnd.openxmlformats-officedocument.spreadsheetml.worksheet+xml">
        <DigestMethod Algorithm="http://www.w3.org/2001/04/xmlenc#sha256"/>
        <DigestValue>HYeY9hnSikoFrdja/AWBXeYrBqR5F0BRa1FSbD3deVc=</DigestValue>
      </Reference>
    </Manifest>
    <SignatureProperties>
      <SignatureProperty Id="idSignatureTime" Target="#idPackageSignature">
        <mdssi:SignatureTime xmlns:mdssi="http://schemas.openxmlformats.org/package/2006/digital-signature">
          <mdssi:Format>YYYY-MM-DDThh:mm:ssTZD</mdssi:Format>
          <mdssi:Value>2018-07-31T07:39:07Z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2018-07-31T07:39:07Z</xd:SigningTime>
          <xd:SigningCertificate>
            <xd:Cert>
              <xd:CertDigest>
                <DigestMethod Algorithm="http://www.w3.org/2001/04/xmlenc#sha256"/>
                <DigestValue>6+Tex6c/LJpnQG9xm5EPvUel1uMeuU4LynOyKk8sP58=</DigestValue>
              </xd:CertDigest>
              <xd:IssuerSerial>
                <X509IssuerName>CN=NBG Class 2 INT Sub CA, DC=nbg, DC=ge</X509IssuerName>
                <X509SerialNumber>585501994549231340231911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cuyfSFXSsk2i54u5ftHHOlvyw6UM7hE+t8CCsWwWLEk=</DigestValue>
    </Reference>
    <Reference Type="http://www.w3.org/2000/09/xmldsig#Object" URI="#idOfficeObject">
      <DigestMethod Algorithm="http://www.w3.org/2001/04/xmlenc#sha256"/>
      <DigestValue>ZBL3OkcgYuoYa1ZBAGNoUYenjKV5lxFZhG3efTzKC/Y=</DigestValue>
    </Reference>
    <Reference Type="http://uri.etsi.org/01903#SignedProperties" URI="#idSignedProperties">
      <Transforms>
        <Transform Algorithm="http://www.w3.org/TR/2001/REC-xml-c14n-20010315"/>
      </Transforms>
      <DigestMethod Algorithm="http://www.w3.org/2001/04/xmlenc#sha256"/>
      <DigestValue>FlCJ3wxdnKf8yJSotisev/0MjMspq4FjJO34oowjdqw=</DigestValue>
    </Reference>
  </SignedInfo>
  <SignatureValue>AuWLXaHun/JCDg2UelndKLBLssDZPRUE6JlUMgVYqscnwW7SOSoLDj+u88uFwdygVvoTJNEZnz6E
GIzLerrsaQsYxaDuzPFTz7IWd1JOyEGjwdI56MVX1fs4mNA0v6wcue0Kx/CfUzsbjWIwULpN60tv
lOTQbxW7Bdpc6Chudp8BhhWucJr7ffKleypxZLZ1mhFK7uixOecbrKlTzeiq07d6eEDPKp5bTbsY
rnLuxJtnEK8gu5UI7nSAw9STOIkJaX4inChOV+lXPSs1iWgd6VbPLXYbOXqaK+L+3A2vMjSy83ZD
AmLK4lTfbWTsMJl39ZZJlfZxkdFFTkMKEdCpqA==</SignatureValue>
  <KeyInfo>
    <X509Data>
      <X509Certificate>MIIGPTCCBSWgAwIBAgIKFuwZpQACAACTazANBgkqhkiG9w0BAQsFADBKMRIwEAYKCZImiZPyLGQBGRYCZ2UxEzARBgoJkiaJk/IsZAEZFgNuYmcxHzAdBgNVBAMTFk5CRyBDbGFzcyAyIElOVCBTdWIgQ0EwHhcNMTgwNjA1MTQwOTU2WhcNMjAwNjA0MTQwOTU2WjA7MRgwFgYDVQQKEw9KU0MgTGliZXR5IEJhbmsxHzAdBgNVBAMTFkJMQiAtIExldmFuIExla2lzaHZpbGkwggEiMA0GCSqGSIb3DQEBAQUAA4IBDwAwggEKAoIBAQDXtKwKdmUJmzWMWxtibEhSznZIH9YJ6jJItpxKvSC/Rq+K+yI0Yk/kr45hcS3LC5g0s82pbimLywHXMR0B+nwEkp1HdfblW75toZqFH49avtuKu3kCjvUPW4EDegBATSy7k9jjEiAnL0W3qvwVqs4yFy7kM+3k21WgQmVlSP12f8JUppteN4BJYYpi3/6XP0mmqzDkLc4Pss9+IZ0YRqo+Jqw1eMjfx8TEVcMAvvypPr0C9Jmh8igaAadzKZ02zz+2AR4Jijfr33GlBnJ2GHmUqJbWz+dXhcWUPpM2D9dCwW7UZmZ9WGEXz9Q0sPfjPqQfrk4Wwbg8E5i/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RvG3/YPGqsGVyd3AdjONBXMOA6RuBhGgbQ1geV0lRHN9dhnpW8EWDz1hSbbxtkbPrp4czcQRYEdv7pU1PbmomcVJL9aBNdRWkB2JwKqMSCNE3lh8LUzx+bDh2xhOHe2OcFfcNeUgBTT+Pd8BwIjAURK5ZD7p3OL4/uZaHViP5fRFoq+zCPdLU65o2/ldbeSsmrl3LHQ4ujeNYfrH+VtZCw2+WoHVp7y4FL/bjJfMYwHJA6l4lUAgxKYJ/hTd9DUAMd9gme8gEKvUMXiazsQwVzAw7HgoVuOSpSUusYZVRzCNZOSsu63lPFMhoeel5aFmGRRusnM8yWPZaUOZpp1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1uBDU4nZlyrkTMz9JGcvhK7DiXI4CjWJrbqa0Bf/S8A=</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Mge6p/bbagdfJ9nb2sms2Fi7avJpBNPcYRxRF9d/1U0=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ffxPVdR0HPGju7SsrKJ+wxT7xKO63lgoPRke86q2Be0=</DigestValue>
      </Reference>
      <Reference URI="/xl/printerSettings/printerSettings10.bin?ContentType=application/vnd.openxmlformats-officedocument.spreadsheetml.printerSettings">
        <DigestMethod Algorithm="http://www.w3.org/2001/04/xmlenc#sha256"/>
        <DigestValue>N5nX+2FzOMZqkrJVqzTZ7h/HZpCHKggEPSR8uY36hms=</DigestValue>
      </Reference>
      <Reference URI="/xl/printerSettings/printerSettings11.bin?ContentType=application/vnd.openxmlformats-officedocument.spreadsheetml.printerSettings">
        <DigestMethod Algorithm="http://www.w3.org/2001/04/xmlenc#sha256"/>
        <DigestValue>ffxPVdR0HPGju7SsrKJ+wxT7xKO63lgoPRke86q2Be0=</DigestValue>
      </Reference>
      <Reference URI="/xl/printerSettings/printerSettings12.bin?ContentType=application/vnd.openxmlformats-officedocument.spreadsheetml.printerSettings">
        <DigestMethod Algorithm="http://www.w3.org/2001/04/xmlenc#sha256"/>
        <DigestValue>ffxPVdR0HPGju7SsrKJ+wxT7xKO63lgoPRke86q2Be0=</DigestValue>
      </Reference>
      <Reference URI="/xl/printerSettings/printerSettings13.bin?ContentType=application/vnd.openxmlformats-officedocument.spreadsheetml.printerSettings">
        <DigestMethod Algorithm="http://www.w3.org/2001/04/xmlenc#sha256"/>
        <DigestValue>ffxPVdR0HPGju7SsrKJ+wxT7xKO63lgoPRke86q2Be0=</DigestValue>
      </Reference>
      <Reference URI="/xl/printerSettings/printerSettings14.bin?ContentType=application/vnd.openxmlformats-officedocument.spreadsheetml.printerSettings">
        <DigestMethod Algorithm="http://www.w3.org/2001/04/xmlenc#sha256"/>
        <DigestValue>N5nX+2FzOMZqkrJVqzTZ7h/HZpCHKggEPSR8uY36hms=</DigestValue>
      </Reference>
      <Reference URI="/xl/printerSettings/printerSettings15.bin?ContentType=application/vnd.openxmlformats-officedocument.spreadsheetml.printerSettings">
        <DigestMethod Algorithm="http://www.w3.org/2001/04/xmlenc#sha256"/>
        <DigestValue>ffxPVdR0HPGju7SsrKJ+wxT7xKO63lgoPRke86q2Be0=</DigestValue>
      </Reference>
      <Reference URI="/xl/printerSettings/printerSettings16.bin?ContentType=application/vnd.openxmlformats-officedocument.spreadsheetml.printerSettings">
        <DigestMethod Algorithm="http://www.w3.org/2001/04/xmlenc#sha256"/>
        <DigestValue>N5nX+2FzOMZqkrJVqzTZ7h/HZpCHKggEPSR8uY36hms=</DigestValue>
      </Reference>
      <Reference URI="/xl/printerSettings/printerSettings17.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ffxPVdR0HPGju7SsrKJ+wxT7xKO63lgoPRke86q2Be0=</DigestValue>
      </Reference>
      <Reference URI="/xl/printerSettings/printerSettings3.bin?ContentType=application/vnd.openxmlformats-officedocument.spreadsheetml.printerSettings">
        <DigestMethod Algorithm="http://www.w3.org/2001/04/xmlenc#sha256"/>
        <DigestValue>ffxPVdR0HPGju7SsrKJ+wxT7xKO63lgoPRke86q2Be0=</DigestValue>
      </Reference>
      <Reference URI="/xl/printerSettings/printerSettings4.bin?ContentType=application/vnd.openxmlformats-officedocument.spreadsheetml.printerSettings">
        <DigestMethod Algorithm="http://www.w3.org/2001/04/xmlenc#sha256"/>
        <DigestValue>ffxPVdR0HPGju7SsrKJ+wxT7xKO63lgoPRke86q2Be0=</DigestValue>
      </Reference>
      <Reference URI="/xl/printerSettings/printerSettings5.bin?ContentType=application/vnd.openxmlformats-officedocument.spreadsheetml.printerSettings">
        <DigestMethod Algorithm="http://www.w3.org/2001/04/xmlenc#sha256"/>
        <DigestValue>ffxPVdR0HPGju7SsrKJ+wxT7xKO63lgoPRke86q2Be0=</DigestValue>
      </Reference>
      <Reference URI="/xl/printerSettings/printerSettings6.bin?ContentType=application/vnd.openxmlformats-officedocument.spreadsheetml.printerSettings">
        <DigestMethod Algorithm="http://www.w3.org/2001/04/xmlenc#sha256"/>
        <DigestValue>ffxPVdR0HPGju7SsrKJ+wxT7xKO63lgoPRke86q2Be0=</DigestValue>
      </Reference>
      <Reference URI="/xl/printerSettings/printerSettings7.bin?ContentType=application/vnd.openxmlformats-officedocument.spreadsheetml.printerSettings">
        <DigestMethod Algorithm="http://www.w3.org/2001/04/xmlenc#sha256"/>
        <DigestValue>N5nX+2FzOMZqkrJVqzTZ7h/HZpCHKggEPSR8uY36hms=</DigestValue>
      </Reference>
      <Reference URI="/xl/printerSettings/printerSettings8.bin?ContentType=application/vnd.openxmlformats-officedocument.spreadsheetml.printerSettings">
        <DigestMethod Algorithm="http://www.w3.org/2001/04/xmlenc#sha256"/>
        <DigestValue>ffxPVdR0HPGju7SsrKJ+wxT7xKO63lgoPRke86q2Be0=</DigestValue>
      </Reference>
      <Reference URI="/xl/printerSettings/printerSettings9.bin?ContentType=application/vnd.openxmlformats-officedocument.spreadsheetml.printerSettings">
        <DigestMethod Algorithm="http://www.w3.org/2001/04/xmlenc#sha256"/>
        <DigestValue>ffxPVdR0HPGju7SsrKJ+wxT7xKO63lgoPRke86q2Be0=</DigestValue>
      </Reference>
      <Reference URI="/xl/sharedStrings.xml?ContentType=application/vnd.openxmlformats-officedocument.spreadsheetml.sharedStrings+xml">
        <DigestMethod Algorithm="http://www.w3.org/2001/04/xmlenc#sha256"/>
        <DigestValue>mzT4Wf4mvcQKfoeQw79NCiFcjSxI3L7nONVy2znjoKg=</DigestValue>
      </Reference>
      <Reference URI="/xl/styles.xml?ContentType=application/vnd.openxmlformats-officedocument.spreadsheetml.styles+xml">
        <DigestMethod Algorithm="http://www.w3.org/2001/04/xmlenc#sha256"/>
        <DigestValue>3lmYEZvSxaCnXp4derL6yDZwtv89yixOBzCOgGa75sI=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CCA68gzhJOQyAFYgM5a5K51K4fjsGhMBHAUU0KROBdM=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A2jXNT0HZ0BbV2fXfDf1889V7/3TMoGZ9tGWytwJex0=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G+jCby/sBt9/dMfBOMEYECvfhYhwnTtrNs/ZlNV3SU4=</DigestValue>
      </Reference>
      <Reference URI="/xl/worksheets/sheet10.xml?ContentType=application/vnd.openxmlformats-officedocument.spreadsheetml.worksheet+xml">
        <DigestMethod Algorithm="http://www.w3.org/2001/04/xmlenc#sha256"/>
        <DigestValue>8bsQs712OeLVAjGfp7gxcJX4c89YsY2lCGE0azrIkhY=</DigestValue>
      </Reference>
      <Reference URI="/xl/worksheets/sheet11.xml?ContentType=application/vnd.openxmlformats-officedocument.spreadsheetml.worksheet+xml">
        <DigestMethod Algorithm="http://www.w3.org/2001/04/xmlenc#sha256"/>
        <DigestValue>lFeS8RZSlXfYT3m5u39Wvq6HFc60571JiZm0HpHpyQI=</DigestValue>
      </Reference>
      <Reference URI="/xl/worksheets/sheet12.xml?ContentType=application/vnd.openxmlformats-officedocument.spreadsheetml.worksheet+xml">
        <DigestMethod Algorithm="http://www.w3.org/2001/04/xmlenc#sha256"/>
        <DigestValue>5DxuNQQAfdAyjN49ksPMdN3QARsnxC5DDu9v8OX7U8o=</DigestValue>
      </Reference>
      <Reference URI="/xl/worksheets/sheet13.xml?ContentType=application/vnd.openxmlformats-officedocument.spreadsheetml.worksheet+xml">
        <DigestMethod Algorithm="http://www.w3.org/2001/04/xmlenc#sha256"/>
        <DigestValue>V7XsGUNHYMKZY5EoaxcmeDa726F1fk/1VF601cFtuTE=</DigestValue>
      </Reference>
      <Reference URI="/xl/worksheets/sheet14.xml?ContentType=application/vnd.openxmlformats-officedocument.spreadsheetml.worksheet+xml">
        <DigestMethod Algorithm="http://www.w3.org/2001/04/xmlenc#sha256"/>
        <DigestValue>9j+J7Ym0sv2tXxV7s7CSG+97JmfwPeL9s3gT9RsU40o=</DigestValue>
      </Reference>
      <Reference URI="/xl/worksheets/sheet15.xml?ContentType=application/vnd.openxmlformats-officedocument.spreadsheetml.worksheet+xml">
        <DigestMethod Algorithm="http://www.w3.org/2001/04/xmlenc#sha256"/>
        <DigestValue>hH73bk3DmbqDf4/6hYdCLlf+FiBsfLgttqfwLEcZjuc=</DigestValue>
      </Reference>
      <Reference URI="/xl/worksheets/sheet16.xml?ContentType=application/vnd.openxmlformats-officedocument.spreadsheetml.worksheet+xml">
        <DigestMethod Algorithm="http://www.w3.org/2001/04/xmlenc#sha256"/>
        <DigestValue>jb4fpzKDk/eC98Dqsrc5fiHcYhUWPCPcKj5usoOK9LM=</DigestValue>
      </Reference>
      <Reference URI="/xl/worksheets/sheet17.xml?ContentType=application/vnd.openxmlformats-officedocument.spreadsheetml.worksheet+xml">
        <DigestMethod Algorithm="http://www.w3.org/2001/04/xmlenc#sha256"/>
        <DigestValue>1dwoFH+z7gD6XiWMlVKKWhPvETmhqgGoUa+Mz6VUj90=</DigestValue>
      </Reference>
      <Reference URI="/xl/worksheets/sheet2.xml?ContentType=application/vnd.openxmlformats-officedocument.spreadsheetml.worksheet+xml">
        <DigestMethod Algorithm="http://www.w3.org/2001/04/xmlenc#sha256"/>
        <DigestValue>VvYp9lRt9P4cN74iTpt4+20ARKEbVg695+d6ofvVOOw=</DigestValue>
      </Reference>
      <Reference URI="/xl/worksheets/sheet3.xml?ContentType=application/vnd.openxmlformats-officedocument.spreadsheetml.worksheet+xml">
        <DigestMethod Algorithm="http://www.w3.org/2001/04/xmlenc#sha256"/>
        <DigestValue>zbu9QqX73uEDAOBffGz8VtzQ7EbFnV0QXuY174BpHZU=</DigestValue>
      </Reference>
      <Reference URI="/xl/worksheets/sheet4.xml?ContentType=application/vnd.openxmlformats-officedocument.spreadsheetml.worksheet+xml">
        <DigestMethod Algorithm="http://www.w3.org/2001/04/xmlenc#sha256"/>
        <DigestValue>JGCO8PHv5gBnP2Nr9bxZ3zKJV9ciA3jDUpafEzSQPdI=</DigestValue>
      </Reference>
      <Reference URI="/xl/worksheets/sheet5.xml?ContentType=application/vnd.openxmlformats-officedocument.spreadsheetml.worksheet+xml">
        <DigestMethod Algorithm="http://www.w3.org/2001/04/xmlenc#sha256"/>
        <DigestValue>5mZq+ZN5wn0/H2UOnHNXp2dhYYUaSBocGdG7g7bT9zc=</DigestValue>
      </Reference>
      <Reference URI="/xl/worksheets/sheet6.xml?ContentType=application/vnd.openxmlformats-officedocument.spreadsheetml.worksheet+xml">
        <DigestMethod Algorithm="http://www.w3.org/2001/04/xmlenc#sha256"/>
        <DigestValue>XEof8DClNdupGG3MEtObZM2NXPRKH1WMKRQ1SkRhFrU=</DigestValue>
      </Reference>
      <Reference URI="/xl/worksheets/sheet7.xml?ContentType=application/vnd.openxmlformats-officedocument.spreadsheetml.worksheet+xml">
        <DigestMethod Algorithm="http://www.w3.org/2001/04/xmlenc#sha256"/>
        <DigestValue>z/vwA8WeW1M5F9VlOZIdBeQJOX9kig5/aMsIByZVOTA=</DigestValue>
      </Reference>
      <Reference URI="/xl/worksheets/sheet8.xml?ContentType=application/vnd.openxmlformats-officedocument.spreadsheetml.worksheet+xml">
        <DigestMethod Algorithm="http://www.w3.org/2001/04/xmlenc#sha256"/>
        <DigestValue>7OWt7qV4SvDJSw0+rgqA2+qdOSX9rMQygiQWpsVY8Ao=</DigestValue>
      </Reference>
      <Reference URI="/xl/worksheets/sheet9.xml?ContentType=application/vnd.openxmlformats-officedocument.spreadsheetml.worksheet+xml">
        <DigestMethod Algorithm="http://www.w3.org/2001/04/xmlenc#sha256"/>
        <DigestValue>HYeY9hnSikoFrdja/AWBXeYrBqR5F0BRa1FSbD3deVc=</DigestValue>
      </Reference>
    </Manifest>
    <SignatureProperties>
      <SignatureProperty Id="idSignatureTime" Target="#idPackageSignature">
        <mdssi:SignatureTime xmlns:mdssi="http://schemas.openxmlformats.org/package/2006/digital-signature">
          <mdssi:Format>YYYY-MM-DDThh:mm:ssTZD</mdssi:Format>
          <mdssi:Value>2018-08-01T09:48:47Z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2018-08-01T09:48:47Z</xd:SigningTime>
          <xd:SigningCertificate>
            <xd:Cert>
              <xd:CertDigest>
                <DigestMethod Algorithm="http://www.w3.org/2001/04/xmlenc#sha256"/>
                <DigestValue>BvdooVZbGnt/DU7DtfpsdkQesmX6OCpux/i/owKLJtc=</DigestValue>
              </xd:CertDigest>
              <xd:IssuerSerial>
                <X509IssuerName>CN=NBG Class 2 INT Sub CA, DC=nbg, DC=ge</X509IssuerName>
                <X509SerialNumber>108247342107758344311659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2018-07-30T15:17:13Z</dcterms:modified>
</cp:coreProperties>
</file>