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7" i="37" l="1"/>
  <c r="C14" i="69"/>
  <c r="B1" i="28" l="1"/>
  <c r="G7" i="75" l="1"/>
  <c r="D32" i="75" l="1"/>
  <c r="C32" i="75"/>
  <c r="D19" i="75"/>
  <c r="F22" i="75"/>
  <c r="D22" i="75"/>
  <c r="C22" i="75"/>
  <c r="C19" i="75"/>
  <c r="G13" i="75"/>
  <c r="C13" i="75"/>
  <c r="D7" i="75"/>
  <c r="F7" i="75"/>
  <c r="C7" i="75"/>
  <c r="H9" i="74" l="1"/>
  <c r="H8" i="74"/>
  <c r="C31" i="28"/>
  <c r="C30" i="28" s="1"/>
  <c r="C15" i="72"/>
  <c r="F19" i="75"/>
  <c r="C45" i="75"/>
  <c r="C40" i="75"/>
  <c r="C16" i="75"/>
  <c r="H53" i="75" l="1"/>
  <c r="E53" i="75"/>
  <c r="H52" i="75"/>
  <c r="E52" i="75"/>
  <c r="H51" i="75"/>
  <c r="E51" i="75"/>
  <c r="H50" i="75"/>
  <c r="E50" i="75"/>
  <c r="H49" i="75"/>
  <c r="E49" i="75"/>
  <c r="H48" i="75"/>
  <c r="E48" i="75"/>
  <c r="H47" i="75"/>
  <c r="E47" i="75"/>
  <c r="H46" i="75"/>
  <c r="H45" i="75" s="1"/>
  <c r="E46" i="75"/>
  <c r="G45" i="75"/>
  <c r="F45" i="75"/>
  <c r="D45" i="75"/>
  <c r="H44" i="75"/>
  <c r="E44" i="75"/>
  <c r="H43" i="75"/>
  <c r="E43" i="75"/>
  <c r="H42" i="75"/>
  <c r="E42" i="75"/>
  <c r="H41" i="75"/>
  <c r="E41" i="75"/>
  <c r="G40" i="75"/>
  <c r="F40" i="75"/>
  <c r="D40" i="75"/>
  <c r="H39" i="75"/>
  <c r="E39" i="75"/>
  <c r="H38" i="75"/>
  <c r="E38" i="75"/>
  <c r="H37" i="75"/>
  <c r="E37" i="75"/>
  <c r="H36" i="75"/>
  <c r="E36" i="75"/>
  <c r="H35" i="75"/>
  <c r="E35" i="75"/>
  <c r="H34" i="75"/>
  <c r="E34" i="75"/>
  <c r="H33" i="75"/>
  <c r="E33" i="75"/>
  <c r="G32" i="75"/>
  <c r="F32" i="75"/>
  <c r="H31" i="75"/>
  <c r="E31" i="75"/>
  <c r="H30" i="75"/>
  <c r="E30" i="75"/>
  <c r="H29" i="75"/>
  <c r="E29" i="75"/>
  <c r="H28" i="75"/>
  <c r="E28" i="75"/>
  <c r="H27" i="75"/>
  <c r="E27" i="75"/>
  <c r="H26" i="75"/>
  <c r="E26" i="75"/>
  <c r="H25" i="75"/>
  <c r="E25" i="75"/>
  <c r="H24" i="75"/>
  <c r="E24" i="75"/>
  <c r="H23" i="75"/>
  <c r="H22" i="75" s="1"/>
  <c r="E23" i="75"/>
  <c r="G22" i="75"/>
  <c r="G19" i="75" s="1"/>
  <c r="H21" i="75"/>
  <c r="E21" i="75"/>
  <c r="H20" i="75"/>
  <c r="E20" i="75"/>
  <c r="H19" i="75"/>
  <c r="H18" i="75"/>
  <c r="E18" i="75"/>
  <c r="H17" i="75"/>
  <c r="E17" i="75"/>
  <c r="G16" i="75"/>
  <c r="F16" i="75"/>
  <c r="D16" i="75"/>
  <c r="H15" i="75"/>
  <c r="E15" i="75"/>
  <c r="H14" i="75"/>
  <c r="E14" i="75"/>
  <c r="F13" i="75"/>
  <c r="D13" i="75"/>
  <c r="H12" i="75"/>
  <c r="E12" i="75"/>
  <c r="H11" i="75"/>
  <c r="E11" i="75"/>
  <c r="H10" i="75"/>
  <c r="E10" i="75"/>
  <c r="H9" i="75"/>
  <c r="E9" i="75"/>
  <c r="H8" i="75"/>
  <c r="E8" i="75"/>
  <c r="E22" i="75" l="1"/>
  <c r="H40" i="75"/>
  <c r="E7" i="75"/>
  <c r="H7" i="75"/>
  <c r="E13" i="75"/>
  <c r="E40" i="75"/>
  <c r="E32" i="75"/>
  <c r="H16" i="75"/>
  <c r="H13" i="75"/>
  <c r="H32" i="75"/>
  <c r="E19" i="75"/>
  <c r="E16" i="75"/>
  <c r="E45" i="75"/>
  <c r="V20" i="64"/>
  <c r="V19" i="64"/>
  <c r="V18" i="64"/>
  <c r="V17" i="64"/>
  <c r="V16" i="64"/>
  <c r="V15" i="64"/>
  <c r="V14" i="64"/>
  <c r="V13" i="64"/>
  <c r="V12" i="64"/>
  <c r="V11" i="64"/>
  <c r="V10" i="64"/>
  <c r="V9" i="64"/>
  <c r="V8" i="64"/>
  <c r="V7" i="64"/>
  <c r="G14" i="62" l="1"/>
  <c r="F14" i="62"/>
  <c r="H14" i="62" s="1"/>
  <c r="D14" i="62"/>
  <c r="C14" i="62"/>
  <c r="E14" i="62" l="1"/>
  <c r="H21" i="74"/>
  <c r="H20" i="74"/>
  <c r="H19" i="74"/>
  <c r="H18" i="74"/>
  <c r="H17" i="74"/>
  <c r="H16" i="74"/>
  <c r="H14" i="74"/>
  <c r="H13" i="74"/>
  <c r="H12" i="74"/>
  <c r="H11" i="74"/>
  <c r="H10" i="74"/>
  <c r="H15" i="74"/>
  <c r="B2" i="74"/>
  <c r="B1" i="74"/>
  <c r="C22" i="74"/>
  <c r="B2" i="69" l="1"/>
  <c r="B1" i="69"/>
  <c r="C51" i="69"/>
  <c r="B2" i="35"/>
  <c r="B1" i="35"/>
  <c r="B2" i="64"/>
  <c r="B1" i="64"/>
  <c r="B2" i="36" l="1"/>
  <c r="B1" i="36"/>
  <c r="B2" i="37"/>
  <c r="B1" i="37"/>
  <c r="M14" i="37" l="1"/>
  <c r="L14" i="37"/>
  <c r="K14" i="37"/>
  <c r="J14" i="37"/>
  <c r="I14" i="37"/>
  <c r="H14" i="37"/>
  <c r="G14" i="37"/>
  <c r="F14" i="37"/>
  <c r="M7" i="37"/>
  <c r="M21" i="37" s="1"/>
  <c r="L7" i="37"/>
  <c r="L21" i="37" s="1"/>
  <c r="K21" i="37"/>
  <c r="J7" i="37"/>
  <c r="J21" i="37" s="1"/>
  <c r="I7" i="37"/>
  <c r="I21" i="37" s="1"/>
  <c r="H7" i="37"/>
  <c r="H21" i="37" s="1"/>
  <c r="G7" i="37"/>
  <c r="G21" i="37" s="1"/>
  <c r="F7" i="37"/>
  <c r="F21" i="37" s="1"/>
  <c r="N20" i="37"/>
  <c r="N19" i="37"/>
  <c r="N18" i="37"/>
  <c r="N17" i="37"/>
  <c r="N16" i="37"/>
  <c r="N15" i="37"/>
  <c r="N13" i="37"/>
  <c r="N12" i="37"/>
  <c r="N11" i="37"/>
  <c r="N10" i="37"/>
  <c r="N9" i="37"/>
  <c r="N8" i="37"/>
  <c r="B2" i="28"/>
  <c r="B2" i="73"/>
  <c r="B1" i="73"/>
  <c r="N7" i="37" l="1"/>
  <c r="N14" i="37"/>
  <c r="N21" i="37"/>
  <c r="F15" i="72"/>
  <c r="E15" i="72"/>
  <c r="D15" i="72"/>
  <c r="B2" i="72"/>
  <c r="B1" i="72"/>
  <c r="B2" i="52" l="1"/>
  <c r="B1" i="52"/>
  <c r="B2" i="71" l="1"/>
  <c r="B1" i="71"/>
  <c r="B2" i="75"/>
  <c r="B1" i="75"/>
  <c r="B2" i="53"/>
  <c r="B1" i="53"/>
  <c r="B2" i="62"/>
  <c r="B1" i="62"/>
  <c r="S21" i="35" l="1"/>
  <c r="S20" i="35"/>
  <c r="S19" i="35"/>
  <c r="S18" i="35"/>
  <c r="S17" i="35"/>
  <c r="S16" i="35"/>
  <c r="S15" i="35"/>
  <c r="S14" i="35"/>
  <c r="S13" i="35"/>
  <c r="S12" i="35"/>
  <c r="S11" i="35"/>
  <c r="S10" i="35"/>
  <c r="S9" i="35"/>
  <c r="S8" i="35"/>
  <c r="S22" i="35" l="1"/>
  <c r="F21" i="72" l="1"/>
  <c r="D21" i="72"/>
  <c r="E21" i="72"/>
  <c r="C21" i="72"/>
  <c r="D22" i="35" l="1"/>
  <c r="E22" i="35"/>
  <c r="F22" i="35"/>
  <c r="G22" i="35"/>
  <c r="H22" i="35"/>
  <c r="I22" i="35"/>
  <c r="J22" i="35"/>
  <c r="K22" i="35"/>
  <c r="L22" i="35"/>
  <c r="M22" i="35"/>
  <c r="N22" i="35"/>
  <c r="O22" i="35"/>
  <c r="P22" i="35"/>
  <c r="Q22" i="35"/>
  <c r="R22" i="35"/>
  <c r="C22" i="35"/>
  <c r="G22" i="74" l="1"/>
  <c r="F22" i="74"/>
  <c r="D15" i="36" l="1"/>
  <c r="T21" i="64" l="1"/>
  <c r="U21" i="64"/>
  <c r="C6" i="71" l="1"/>
  <c r="C14" i="71" s="1"/>
  <c r="C14" i="37" l="1"/>
  <c r="C7" i="37"/>
  <c r="C21" i="37" l="1"/>
  <c r="D6" i="71"/>
  <c r="G61" i="53"/>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G15" i="72"/>
  <c r="D14" i="71"/>
  <c r="G21" i="72" l="1"/>
  <c r="C5" i="73" s="1"/>
  <c r="C8" i="73" s="1"/>
  <c r="C13" i="73" s="1"/>
  <c r="C43" i="28"/>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E7" i="37" l="1"/>
  <c r="E14" i="37"/>
  <c r="V21" i="64"/>
  <c r="E21" i="37" l="1"/>
  <c r="C47" i="28"/>
  <c r="C35" i="28"/>
  <c r="C12" i="28"/>
  <c r="C52" i="28" l="1"/>
  <c r="C41" i="28"/>
  <c r="C6" i="28"/>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33" i="69" l="1"/>
  <c r="C22" i="69"/>
</calcChain>
</file>

<file path=xl/sharedStrings.xml><?xml version="1.0" encoding="utf-8"?>
<sst xmlns="http://schemas.openxmlformats.org/spreadsheetml/2006/main" count="660" uniqueCount="446">
  <si>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</si>
  <si>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</si>
  <si>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</si>
  <si>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</si>
  <si>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</si>
  <si>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</si>
  <si>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</si>
  <si>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</si>
  <si>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</si>
  <si>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</si>
  <si>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</si>
  <si>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</si>
  <si>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</si>
  <si>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</si>
  <si>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</si>
  <si>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</si>
  <si>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</si>
  <si>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</si>
  <si>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</si>
  <si>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</si>
  <si>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</si>
  <si>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</si>
  <si>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</si>
  <si>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</si>
  <si>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</si>
  <si>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</si>
  <si>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</si>
  <si>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</si>
  <si>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</si>
  <si>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</si>
  <si>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</si>
  <si>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</si>
  <si>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</si>
  <si>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</si>
  <si>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</si>
  <si>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</si>
  <si>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</si>
  <si>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</si>
  <si>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</si>
  <si>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</si>
  <si>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</si>
  <si>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</si>
  <si>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</si>
  <si>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</si>
  <si>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</si>
  <si>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</si>
  <si>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</si>
  <si>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</si>
  <si>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</si>
  <si>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</si>
  <si>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</si>
  <si>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</si>
  <si>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</si>
  <si>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</si>
  <si>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</si>
  <si>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</si>
  <si>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</si>
  <si>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</si>
  <si>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</si>
  <si>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</si>
  <si>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</si>
  <si>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</si>
  <si>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</si>
  <si>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</si>
  <si>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</si>
  <si>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</si>
  <si>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</si>
  <si>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</si>
  <si>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</si>
  <si>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</si>
  <si>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</si>
  <si>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</si>
  <si>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</si>
  <si>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</si>
  <si>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</si>
  <si>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</si>
  <si>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</si>
  <si>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</si>
  <si>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</si>
  <si>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</si>
  <si>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</si>
  <si>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</si>
  <si>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</si>
  <si>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</si>
  <si>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</si>
  <si>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</si>
  <si>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</si>
  <si>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</si>
  <si>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</si>
  <si>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</si>
  <si>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</si>
  <si>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</si>
  <si>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</si>
  <si>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</si>
  <si>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</si>
  <si>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</si>
  <si>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</si>
  <si>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</si>
  <si>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</si>
  <si>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</si>
  <si>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</si>
  <si>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</si>
  <si>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</si>
  <si>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</si>
  <si>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</si>
  <si>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</si>
  <si>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</si>
  <si>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</si>
  <si>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</si>
  <si>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</si>
  <si>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</si>
  <si>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</si>
  <si>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</si>
  <si>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</si>
  <si>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</si>
  <si>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</si>
  <si>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</si>
  <si>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</si>
  <si>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</si>
  <si>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</si>
  <si>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</si>
  <si>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</si>
  <si>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</si>
  <si>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</si>
  <si>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</si>
  <si>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</si>
  <si>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</si>
  <si>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</si>
  <si>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</si>
  <si>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</si>
  <si>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</si>
  <si>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</si>
  <si>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</si>
  <si>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</si>
  <si>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</si>
  <si>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</si>
  <si>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</si>
  <si>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</si>
  <si>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</si>
  <si>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</si>
  <si>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</si>
  <si>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</si>
  <si>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</si>
  <si>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</si>
  <si>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</si>
  <si>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</si>
  <si>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</si>
  <si>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</si>
  <si>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</si>
  <si>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</si>
  <si>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</si>
  <si>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</si>
  <si>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</si>
  <si>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</si>
  <si>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</si>
  <si>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</si>
  <si>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</si>
  <si>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</si>
  <si>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</si>
  <si>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</si>
  <si>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</si>
  <si>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</si>
  <si>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</si>
  <si>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</si>
  <si>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</si>
  <si>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</si>
  <si>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</si>
  <si>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</si>
  <si>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</si>
  <si>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</si>
  <si>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</si>
  <si>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</si>
  <si>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</si>
  <si>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</si>
  <si>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</si>
  <si>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</si>
  <si>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</si>
  <si>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</si>
  <si>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</si>
  <si>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</si>
  <si>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</si>
  <si>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</si>
  <si>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</si>
  <si>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</si>
  <si>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</si>
  <si>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</si>
  <si>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</si>
  <si>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</si>
  <si>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</si>
  <si>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</si>
  <si>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</si>
  <si>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</si>
  <si>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</si>
  <si>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</si>
  <si>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</si>
  <si>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</si>
  <si>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</si>
  <si>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</si>
  <si>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</si>
  <si>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</si>
  <si>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</si>
  <si>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</si>
  <si>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</si>
  <si>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</si>
  <si>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</si>
  <si>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</si>
  <si>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</si>
  <si>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</si>
  <si>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</si>
  <si>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</si>
  <si>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</si>
  <si>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</si>
  <si>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</si>
  <si>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</si>
  <si>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</si>
  <si>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</si>
  <si>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</si>
  <si>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</si>
  <si>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</si>
  <si>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</si>
  <si>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</si>
  <si>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</si>
  <si>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</si>
  <si>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</si>
  <si>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</si>
  <si>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</si>
  <si>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</si>
  <si>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</si>
  <si>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</si>
  <si>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</si>
  <si>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</si>
  <si>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</si>
  <si>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</si>
  <si>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</si>
  <si>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</si>
  <si>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</si>
  <si>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</si>
  <si>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</si>
  <si>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</si>
  <si>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</si>
  <si>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</si>
  <si>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</si>
  <si>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</si>
  <si>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</si>
  <si>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</si>
  <si>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</si>
  <si>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</si>
  <si>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</si>
  <si>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</si>
  <si>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</si>
  <si>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</si>
  <si>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</si>
  <si>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</si>
  <si>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</si>
  <si>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</si>
  <si>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</si>
  <si>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</si>
  <si>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</si>
  <si>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</si>
  <si>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</si>
  <si>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</si>
  <si>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</si>
  <si>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</si>
  <si>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</si>
  <si>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</si>
  <si>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</si>
  <si>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</si>
  <si>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</si>
  <si>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</si>
  <si>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</si>
  <si>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</si>
  <si>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</si>
  <si>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</si>
  <si>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</si>
  <si>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</si>
  <si>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</si>
  <si>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</si>
  <si>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</si>
  <si>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</si>
  <si>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</si>
  <si>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</si>
  <si>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</si>
  <si>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</si>
  <si>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</si>
  <si>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</si>
  <si>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</si>
  <si>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</si>
  <si>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</si>
  <si>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</si>
  <si>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</si>
  <si>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</si>
  <si>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</si>
  <si>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</si>
  <si>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</si>
  <si>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</si>
  <si>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</si>
  <si>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</si>
  <si>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</si>
  <si>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</si>
  <si>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</si>
  <si>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</si>
  <si>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</si>
  <si>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</si>
  <si>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</si>
  <si>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</si>
  <si>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</si>
  <si>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</si>
  <si>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</si>
  <si>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</si>
  <si>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</si>
  <si>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</si>
  <si>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</si>
  <si>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</si>
  <si>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</si>
  <si>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</si>
  <si>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</si>
  <si>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</si>
  <si>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</si>
  <si>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</si>
  <si>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</si>
  <si>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</si>
  <si>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</si>
  <si>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</si>
  <si>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</si>
  <si>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</si>
  <si>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</si>
  <si>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</si>
  <si>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</si>
  <si>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</si>
  <si>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</si>
  <si>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</si>
  <si>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</si>
  <si>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</si>
  <si>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</si>
  <si>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</si>
  <si>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</si>
  <si>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</si>
  <si>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</si>
  <si>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</si>
  <si>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</si>
  <si>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</si>
  <si>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</si>
  <si>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</si>
  <si>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</si>
  <si>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</si>
  <si>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</si>
  <si>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</si>
  <si>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</si>
  <si>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</si>
  <si>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</si>
  <si>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</si>
  <si>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</si>
  <si>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</si>
  <si>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</si>
  <si>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</si>
  <si>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</si>
  <si>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</si>
  <si>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</si>
  <si>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</si>
  <si>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</si>
  <si>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</si>
  <si>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</si>
  <si>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</si>
  <si>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</si>
  <si>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</si>
  <si>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</si>
  <si>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</si>
  <si>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</si>
  <si>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</si>
  <si>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</si>
  <si>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</si>
  <si>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</si>
  <si>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</si>
  <si>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</si>
  <si>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</si>
  <si>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</si>
  <si>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</si>
  <si>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</si>
  <si>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</si>
  <si>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</si>
  <si>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</si>
  <si>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</si>
  <si>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</si>
  <si>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</si>
  <si>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</si>
  <si>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</si>
  <si>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</si>
  <si>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</si>
  <si>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</si>
  <si>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</si>
  <si>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”ლიბერთი ბანკი”</t>
  </si>
  <si>
    <t>ვლადიმერ გურგენიძე</t>
  </si>
  <si>
    <t>ალექსი ხოროშვილი</t>
  </si>
  <si>
    <t>www.libertybank.ge</t>
  </si>
  <si>
    <t>მალიკ იშმურატოვი</t>
  </si>
  <si>
    <t>ალექსეი იუსფინი</t>
  </si>
  <si>
    <t>მარტინ პოლ გრემი</t>
  </si>
  <si>
    <t>ნურლან აბდუოვი</t>
  </si>
  <si>
    <t>ზურაბ წულაია</t>
  </si>
  <si>
    <t>ალექსანდრე ლიპარტელიანი</t>
  </si>
  <si>
    <t>არმენ მატევოსიანი</t>
  </si>
  <si>
    <t>დავით ვერულაშვილი</t>
  </si>
  <si>
    <t>დავით მელიქიძე</t>
  </si>
  <si>
    <t>ტარას ჩანტლაძე</t>
  </si>
  <si>
    <t>დენის კოროტკოვ-კოგონოვიჩი</t>
  </si>
  <si>
    <t>BNY Limited (Nominees)</t>
  </si>
  <si>
    <t>შშ ,,ლიბერთი ჰოლდინგ ჯორჯია"</t>
  </si>
  <si>
    <t>ELVIN Solutions Limited</t>
  </si>
  <si>
    <t>OLIVE Capital Management Ltd</t>
  </si>
  <si>
    <t>Stichting Liberty ESOP</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</si>
  <si>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 რაც იქვითება ძირითადი პირველადი კაპიტალიდან</t>
  </si>
  <si>
    <t>მათ შორის ჩვეულებრივი აქციები, რომლებიც აკმაყოფილებენ ძირითადი პირველადი კაპიტალის კრიტერიუმებს</t>
  </si>
  <si>
    <t>მათ შორის კაპიტლად კლასიფიცირებული ინსტრუმენტები, რომლებიც აკმაყოფილებენ დამატებითი პირველადი კაპიტალის კრიტერიუმებს</t>
  </si>
  <si>
    <t>მათ შორის გამოსყიდული აქციები, რომლებიც აკლდება ძირითად პირველად კაპიტალს</t>
  </si>
  <si>
    <t>მათ შორის საემისიო კაპიტალი, რომლებიც აკმაყოფილებენ ძირითადი პირველადი კაპიტალის კრიტერიუმებს</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</si>
  <si>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</si>
  <si>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მათ შორის საერთო რეზერვები, რომელიც მიეკუთვნება ძირითად პირველად კაპიტალს</t>
  </si>
  <si>
    <t>მათ შორის გაუნაწილებელი მოგება, რომელიც მიეკუთვნება ძირითად პირველად კაპიტალს</t>
  </si>
  <si>
    <t>მათ შორის 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და დაიქვითება ძირითადი პირველადი კაპიტალიდან</t>
  </si>
  <si>
    <t>მათ შორის აქტივების გადაფასების რეზერვი, რომელიც მიეკუთვნება ძირითად პირველად კაპიტალს საზედამხედველო კორექტირებამდე</t>
  </si>
  <si>
    <t>მათ შორის აქტივების გადაფასების რეზერვი, რომელიც დაიქვითება ძირითადი პირველადი კაპიტალიდან</t>
  </si>
  <si>
    <t>ცხრილი 9 (Capital), N39</t>
  </si>
  <si>
    <t>ცხრილი 9 (Capital), N17</t>
  </si>
  <si>
    <t>ცხრილი 9 (Capital), N37</t>
  </si>
  <si>
    <t>ცხრილი 9 (Capital), N2</t>
  </si>
  <si>
    <t>ცხრილი 9 (Capital), N26</t>
  </si>
  <si>
    <t>ცხრილი 9 (Capital), N3</t>
  </si>
  <si>
    <t>ცხრილი 9 (Capital), N28</t>
  </si>
  <si>
    <t>ცხრილი 9 (Capital), N5</t>
  </si>
  <si>
    <t>ცხრილი 9 (Capital), N6</t>
  </si>
  <si>
    <t>ცხრილი 9 (Capital), N9</t>
  </si>
  <si>
    <t>ცხრილი 9 (Capital), N4</t>
  </si>
  <si>
    <t>ცხრილი 9 (Capital), N8</t>
  </si>
  <si>
    <t>დანარჩენი აქციონერები</t>
  </si>
  <si>
    <t>2Q 2017</t>
  </si>
  <si>
    <t>1Q 2017</t>
  </si>
  <si>
    <t>4Q 2016</t>
  </si>
  <si>
    <t>3Q 2016</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</si>
  <si>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22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</si>
  <si>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ძირითადი პირველადი კაპიტალის კოეფიციენტი ( ≥ 7.0 %)</t>
  </si>
  <si>
    <t xml:space="preserve">                                                                                                                                                              
                                                                                                                                                                რისკის წონები
აქტივების კლასები</t>
  </si>
  <si>
    <t>30 სექტემბერი 2017</t>
  </si>
  <si>
    <t>3Q 2017</t>
  </si>
  <si>
    <t xml:space="preserve">ირაკლი ოთარ რუხაძე </t>
  </si>
  <si>
    <t>გიორგი კალანდარიშვილი</t>
  </si>
  <si>
    <t xml:space="preserve">დავით შონია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</si>
</sst>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b/>
      <sz val="10"/>
      <name val="Sylfaen"/>
      <family val="1"/>
    </font>
    <font>
      <u/>
      <sz val="10"/>
      <color indexed="12"/>
      <name val="Arial"/>
      <family val="2"/>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0"/>
      <name val="Sylfaen"/>
      <family val="1"/>
      <charset val="204"/>
    </font>
    <font>
      <sz val="10"/>
      <name val="Sylfaen"/>
      <family val="1"/>
      <charset val="204"/>
    </font>
    <font>
      <sz val="10"/>
      <color theme="1"/>
      <name val="Sylfaen"/>
      <family val="1"/>
      <charset val="204"/>
    </font>
    <font>
      <b/>
      <sz val="10"/>
      <color theme="1"/>
      <name val="Sylfaen"/>
      <family val="1"/>
      <charset val="204"/>
    </font>
    <font>
      <i/>
      <sz val="10"/>
      <name val="Sylfaen"/>
      <family val="1"/>
      <charset val="204"/>
    </font>
    <font>
      <i/>
      <sz val="10"/>
      <color theme="1"/>
      <name val="Sylfaen"/>
      <family val="1"/>
      <charset val="204"/>
    </font>
    <font>
      <b/>
      <i/>
      <sz val="10"/>
      <name val="Sylfaen"/>
      <family val="1"/>
      <charset val="204"/>
    </font>
    <font>
      <sz val="10"/>
      <color rgb="FF333333"/>
      <name val="Sylfaen"/>
      <family val="1"/>
      <charset val="204"/>
    </font>
    <font>
      <b/>
      <sz val="11"/>
      <name val="Sylfaen"/>
      <family val="1"/>
      <charset val="204"/>
    </font>
    <font>
      <b/>
      <i/>
      <sz val="10"/>
      <color theme="1"/>
      <name val="Sylfaen"/>
      <family val="1"/>
      <charset val="204"/>
    </font>
    <font>
      <u/>
      <sz val="10"/>
      <color indexed="12"/>
      <name val="Sylfaen"/>
      <family val="1"/>
      <charset val="204"/>
    </font>
    <font>
      <i/>
      <sz val="10"/>
      <color rgb="FFFF0000"/>
      <name val="Sylfaen"/>
      <family val="1"/>
      <charset val="204"/>
    </font>
    <font>
      <sz val="10"/>
      <color rgb="FFFF0000"/>
      <name val="Sylfaen"/>
      <family val="1"/>
      <charset val="204"/>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8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4" fillId="0" borderId="0"/>
    <xf numFmtId="168" fontId="15" fillId="37" borderId="0"/>
    <xf numFmtId="169" fontId="15" fillId="37" borderId="0"/>
    <xf numFmtId="168" fontId="15" fillId="37" borderId="0"/>
    <xf numFmtId="0" fontId="16" fillId="38" borderId="0" applyNumberFormat="0" applyBorder="0" applyAlignment="0" applyProtection="0"/>
    <xf numFmtId="0" fontId="3" fillId="13"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0" fontId="1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3" fillId="17"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3" fillId="21"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0" fontId="1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3" fillId="25"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0" fontId="1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3" fillId="29"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0" fontId="1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3" fillId="3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0" fontId="1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3" fillId="1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0" fontId="1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3" fillId="18"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3" fillId="22"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6" fillId="46" borderId="0" applyNumberFormat="0" applyBorder="0" applyAlignment="0" applyProtection="0"/>
    <xf numFmtId="0" fontId="16" fillId="41" borderId="0" applyNumberFormat="0" applyBorder="0" applyAlignment="0" applyProtection="0"/>
    <xf numFmtId="0" fontId="3" fillId="26"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0" fontId="1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3" fillId="30"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0" fontId="1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3" fillId="34"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0" fontId="1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0" fontId="16" fillId="47" borderId="0" applyNumberFormat="0" applyBorder="0" applyAlignment="0" applyProtection="0"/>
    <xf numFmtId="0" fontId="18" fillId="48" borderId="0" applyNumberFormat="0" applyBorder="0" applyAlignment="0" applyProtection="0"/>
    <xf numFmtId="0" fontId="19" fillId="15"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0" fontId="18" fillId="4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0" fontId="18" fillId="48" borderId="0" applyNumberFormat="0" applyBorder="0" applyAlignment="0" applyProtection="0"/>
    <xf numFmtId="0" fontId="18" fillId="45" borderId="0" applyNumberFormat="0" applyBorder="0" applyAlignment="0" applyProtection="0"/>
    <xf numFmtId="0" fontId="19" fillId="19"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0" fontId="18" fillId="4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9" fillId="23"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0" fontId="18" fillId="4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9" fillId="27"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0" fontId="18" fillId="49"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9" fillId="31"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0" fontId="18" fillId="50"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9" fillId="35"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0" fontId="18" fillId="5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0" fontId="18"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9" fillId="12"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0" fontId="18" fillId="5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9" fillId="16"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0" fontId="18" fillId="5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8" fillId="56" borderId="0" applyNumberFormat="0" applyBorder="0" applyAlignment="0" applyProtection="0"/>
    <xf numFmtId="0" fontId="18" fillId="60" borderId="0" applyNumberFormat="0" applyBorder="0" applyAlignment="0" applyProtection="0"/>
    <xf numFmtId="0" fontId="19" fillId="2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0" fontId="18" fillId="6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6" fillId="52" borderId="0" applyNumberFormat="0" applyBorder="0" applyAlignment="0" applyProtection="0"/>
    <xf numFmtId="0" fontId="16" fillId="56"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19" fillId="24"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0" fontId="18" fillId="49"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6" fillId="61" borderId="0" applyNumberFormat="0" applyBorder="0" applyAlignment="0" applyProtection="0"/>
    <xf numFmtId="0" fontId="16" fillId="52" borderId="0" applyNumberFormat="0" applyBorder="0" applyAlignment="0" applyProtection="0"/>
    <xf numFmtId="0" fontId="18" fillId="53"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6" fillId="55" borderId="0" applyNumberFormat="0" applyBorder="0" applyAlignment="0" applyProtection="0"/>
    <xf numFmtId="0" fontId="16" fillId="62"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9" fillId="32"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0" fontId="18" fillId="6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0" fontId="18" fillId="63" borderId="0" applyNumberFormat="0" applyBorder="0" applyAlignment="0" applyProtection="0"/>
    <xf numFmtId="0" fontId="18" fillId="63" borderId="0" applyNumberFormat="0" applyBorder="0" applyAlignment="0" applyProtection="0"/>
    <xf numFmtId="0" fontId="18" fillId="63" borderId="0" applyNumberFormat="0" applyBorder="0" applyAlignment="0" applyProtection="0"/>
    <xf numFmtId="0" fontId="21" fillId="39" borderId="0" applyNumberFormat="0" applyBorder="0" applyAlignment="0" applyProtection="0"/>
    <xf numFmtId="0" fontId="22" fillId="6"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1" fillId="39"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1" fillId="39" borderId="0" applyNumberFormat="0" applyBorder="0" applyAlignment="0" applyProtection="0"/>
    <xf numFmtId="170" fontId="24"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1" fontId="26" fillId="0" borderId="0" applyFill="0" applyBorder="0" applyAlignment="0"/>
    <xf numFmtId="171" fontId="26"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2" fontId="26" fillId="0" borderId="0" applyFill="0" applyBorder="0" applyAlignment="0"/>
    <xf numFmtId="173" fontId="26" fillId="0" borderId="0" applyFill="0" applyBorder="0" applyAlignment="0"/>
    <xf numFmtId="174" fontId="26" fillId="0" borderId="0" applyFill="0" applyBorder="0" applyAlignment="0"/>
    <xf numFmtId="175"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8" fontId="29"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8" fontId="29"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9" fontId="29"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0" fontId="27" fillId="64" borderId="43" applyNumberFormat="0" applyAlignment="0" applyProtection="0"/>
    <xf numFmtId="0" fontId="30" fillId="65" borderId="44" applyNumberFormat="0" applyAlignment="0" applyProtection="0"/>
    <xf numFmtId="0" fontId="31" fillId="10" borderId="39"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0" fontId="30"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0" fontId="31" fillId="10" borderId="39"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0" fontId="30"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quotePrefix="1">
      <protection locked="0"/>
    </xf>
    <xf numFmtId="43" fontId="16" fillId="0" borderId="0" applyFont="0" applyFill="0" applyBorder="0" applyAlignment="0" applyProtection="0"/>
    <xf numFmtId="43" fontId="2" fillId="0" borderId="0" quotePrefix="1">
      <protection locked="0"/>
    </xf>
    <xf numFmtId="43" fontId="1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6" fillId="0" borderId="0" applyFont="0" applyFill="0" applyBorder="0" applyAlignment="0" applyProtection="0"/>
    <xf numFmtId="44" fontId="5" fillId="0" borderId="0" applyFont="0" applyFill="0" applyBorder="0" applyAlignment="0" applyProtection="0"/>
    <xf numFmtId="43" fontId="16" fillId="0" borderId="0" applyFont="0" applyFill="0" applyBorder="0" applyAlignment="0" applyProtection="0"/>
    <xf numFmtId="44" fontId="5" fillId="0" borderId="0" applyFont="0" applyFill="0" applyBorder="0" applyAlignment="0" applyProtection="0"/>
    <xf numFmtId="178" fontId="16"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6" fillId="0" borderId="0" applyFont="0" applyFill="0" applyBorder="0" applyAlignment="0" applyProtection="0"/>
    <xf numFmtId="44" fontId="5" fillId="0" borderId="0" applyFont="0" applyFill="0" applyBorder="0" applyAlignment="0" applyProtection="0"/>
    <xf numFmtId="178" fontId="16"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4" fillId="0" borderId="0"/>
    <xf numFmtId="172" fontId="26"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4" fillId="0" borderId="0"/>
    <xf numFmtId="14" fontId="35" fillId="0" borderId="0" applyFill="0" applyBorder="0" applyAlignment="0"/>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0" applyFont="0" applyFill="0" applyBorder="0" applyAlignment="0" applyProtection="0"/>
    <xf numFmtId="180" fontId="2" fillId="0" borderId="0" applyFont="0" applyFill="0" applyBorder="0" applyAlignment="0" applyProtection="0"/>
    <xf numFmtId="0" fontId="36"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171" fontId="26" fillId="0" borderId="0" applyFill="0" applyBorder="0" applyAlignment="0"/>
    <xf numFmtId="172"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0" fontId="37" fillId="0" borderId="0" applyNumberFormat="0" applyFill="0" applyBorder="0" applyAlignment="0" applyProtection="0"/>
    <xf numFmtId="168" fontId="2" fillId="0" borderId="0"/>
    <xf numFmtId="0" fontId="2" fillId="0" borderId="0"/>
    <xf numFmtId="168" fontId="2" fillId="0" borderId="0"/>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40" fillId="40" borderId="0" applyNumberFormat="0" applyBorder="0" applyAlignment="0" applyProtection="0"/>
    <xf numFmtId="0" fontId="41" fillId="5"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0" fontId="40" fillId="40"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0" fontId="40" fillId="40" borderId="0" applyNumberFormat="0" applyBorder="0" applyAlignment="0" applyProtection="0"/>
    <xf numFmtId="0" fontId="2" fillId="69" borderId="3" applyNumberFormat="0" applyFont="0" applyBorder="0" applyProtection="0">
      <alignment horizontal="center" vertical="center"/>
    </xf>
    <xf numFmtId="0" fontId="43" fillId="0" borderId="33" applyNumberFormat="0" applyAlignment="0" applyProtection="0">
      <alignment horizontal="left" vertical="center"/>
    </xf>
    <xf numFmtId="0" fontId="43" fillId="0" borderId="33" applyNumberFormat="0" applyAlignment="0" applyProtection="0">
      <alignment horizontal="left" vertical="center"/>
    </xf>
    <xf numFmtId="168" fontId="43" fillId="0" borderId="33" applyNumberFormat="0" applyAlignment="0" applyProtection="0">
      <alignment horizontal="left" vertical="center"/>
    </xf>
    <xf numFmtId="0" fontId="43" fillId="0" borderId="9">
      <alignment horizontal="left" vertical="center"/>
    </xf>
    <xf numFmtId="0" fontId="43" fillId="0" borderId="9">
      <alignment horizontal="left" vertical="center"/>
    </xf>
    <xf numFmtId="168" fontId="43" fillId="0" borderId="9">
      <alignment horizontal="left" vertical="center"/>
    </xf>
    <xf numFmtId="0" fontId="44" fillId="0" borderId="46" applyNumberFormat="0" applyFill="0" applyAlignment="0" applyProtection="0"/>
    <xf numFmtId="169" fontId="44" fillId="0" borderId="46" applyNumberFormat="0" applyFill="0" applyAlignment="0" applyProtection="0"/>
    <xf numFmtId="0"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0" fontId="44" fillId="0" borderId="46" applyNumberFormat="0" applyFill="0" applyAlignment="0" applyProtection="0"/>
    <xf numFmtId="0" fontId="45" fillId="0" borderId="47" applyNumberFormat="0" applyFill="0" applyAlignment="0" applyProtection="0"/>
    <xf numFmtId="169" fontId="45" fillId="0" borderId="47" applyNumberFormat="0" applyFill="0" applyAlignment="0" applyProtection="0"/>
    <xf numFmtId="0"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0" fontId="45" fillId="0" borderId="47" applyNumberFormat="0" applyFill="0" applyAlignment="0" applyProtection="0"/>
    <xf numFmtId="0" fontId="46" fillId="0" borderId="48" applyNumberFormat="0" applyFill="0" applyAlignment="0" applyProtection="0"/>
    <xf numFmtId="169" fontId="46" fillId="0" borderId="48"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0" fontId="46" fillId="0" borderId="0" applyNumberFormat="0" applyFill="0" applyBorder="0" applyAlignment="0" applyProtection="0"/>
    <xf numFmtId="169" fontId="46" fillId="0" borderId="0" applyNumberFormat="0" applyFill="0" applyBorder="0" applyAlignment="0" applyProtection="0"/>
    <xf numFmtId="0"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0" fontId="46" fillId="0" borderId="0" applyNumberFormat="0" applyFill="0" applyBorder="0" applyAlignment="0" applyProtection="0"/>
    <xf numFmtId="37" fontId="47" fillId="0" borderId="0"/>
    <xf numFmtId="168" fontId="48" fillId="0" borderId="0"/>
    <xf numFmtId="0" fontId="48" fillId="0" borderId="0"/>
    <xf numFmtId="168" fontId="48" fillId="0" borderId="0"/>
    <xf numFmtId="168" fontId="43" fillId="0" borderId="0"/>
    <xf numFmtId="0" fontId="43" fillId="0" borderId="0"/>
    <xf numFmtId="168" fontId="43"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168" fontId="52" fillId="0" borderId="0"/>
    <xf numFmtId="0" fontId="52" fillId="0" borderId="0"/>
    <xf numFmtId="168" fontId="52" fillId="0" borderId="0"/>
    <xf numFmtId="0" fontId="5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3" fillId="0" borderId="0" applyNumberFormat="0" applyFill="0" applyBorder="0" applyAlignment="0" applyProtection="0">
      <alignment vertical="top"/>
      <protection locked="0"/>
    </xf>
    <xf numFmtId="169" fontId="53" fillId="0" borderId="0" applyNumberFormat="0" applyFill="0" applyBorder="0" applyAlignment="0" applyProtection="0">
      <alignment vertical="top"/>
      <protection locked="0"/>
    </xf>
    <xf numFmtId="168" fontId="53" fillId="0" borderId="0" applyNumberFormat="0" applyFill="0" applyBorder="0" applyAlignment="0" applyProtection="0">
      <alignment vertical="top"/>
      <protection locked="0"/>
    </xf>
    <xf numFmtId="168" fontId="54" fillId="0" borderId="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8" fontId="57"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8" fontId="57"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9" fontId="57"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0" fontId="55" fillId="43" borderId="43" applyNumberFormat="0" applyAlignment="0" applyProtection="0"/>
    <xf numFmtId="3" fontId="2" fillId="72" borderId="3" applyFont="0">
      <alignment horizontal="right" vertical="center"/>
      <protection locked="0"/>
    </xf>
    <xf numFmtId="171" fontId="26" fillId="0" borderId="0" applyFill="0" applyBorder="0" applyAlignment="0"/>
    <xf numFmtId="172"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0" fontId="58" fillId="0" borderId="49" applyNumberFormat="0" applyFill="0" applyAlignment="0" applyProtection="0"/>
    <xf numFmtId="0" fontId="59" fillId="0" borderId="38"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0" fontId="58" fillId="0" borderId="49"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58"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1" fillId="73" borderId="0" applyNumberFormat="0" applyBorder="0" applyAlignment="0" applyProtection="0"/>
    <xf numFmtId="0" fontId="62" fillId="7"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0" fontId="61" fillId="73"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0" fontId="61" fillId="73" borderId="0" applyNumberFormat="0" applyBorder="0" applyAlignment="0" applyProtection="0"/>
    <xf numFmtId="1" fontId="64" fillId="0" borderId="0" applyProtection="0"/>
    <xf numFmtId="168" fontId="15" fillId="0" borderId="50"/>
    <xf numFmtId="169" fontId="15" fillId="0" borderId="50"/>
    <xf numFmtId="168" fontId="15"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5" fillId="0" borderId="0"/>
    <xf numFmtId="181" fontId="2" fillId="0" borderId="0"/>
    <xf numFmtId="179" fontId="17"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0" fontId="66" fillId="0" borderId="0"/>
    <xf numFmtId="0" fontId="65" fillId="0" borderId="0"/>
    <xf numFmtId="179" fontId="17" fillId="0" borderId="0"/>
    <xf numFmtId="179" fontId="2" fillId="0" borderId="0"/>
    <xf numFmtId="179" fontId="2" fillId="0" borderId="0"/>
    <xf numFmtId="0" fontId="2" fillId="0" borderId="0"/>
    <xf numFmtId="0" fontId="2" fillId="0" borderId="0"/>
    <xf numFmtId="179"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0" borderId="0"/>
    <xf numFmtId="0" fontId="17" fillId="0" borderId="0"/>
    <xf numFmtId="0" fontId="2" fillId="0" borderId="0"/>
    <xf numFmtId="0" fontId="17" fillId="0" borderId="0"/>
    <xf numFmtId="0" fontId="2" fillId="0" borderId="0"/>
    <xf numFmtId="0" fontId="17" fillId="0" borderId="0"/>
    <xf numFmtId="0" fontId="2" fillId="0" borderId="0"/>
    <xf numFmtId="0" fontId="17" fillId="0" borderId="0"/>
    <xf numFmtId="0" fontId="2" fillId="0" borderId="0"/>
    <xf numFmtId="0" fontId="1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7" fillId="0" borderId="0"/>
    <xf numFmtId="0" fontId="17" fillId="0" borderId="0"/>
    <xf numFmtId="168" fontId="17" fillId="0" borderId="0"/>
    <xf numFmtId="0" fontId="1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7" fillId="0" borderId="0"/>
    <xf numFmtId="168" fontId="17" fillId="0" borderId="0"/>
    <xf numFmtId="0" fontId="17" fillId="0" borderId="0"/>
    <xf numFmtId="0" fontId="17" fillId="0" borderId="0"/>
    <xf numFmtId="0" fontId="2" fillId="0" borderId="0"/>
    <xf numFmtId="17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6" fillId="0" borderId="0"/>
    <xf numFmtId="179" fontId="17" fillId="0" borderId="0"/>
    <xf numFmtId="179" fontId="1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7" fillId="0" borderId="0"/>
    <xf numFmtId="179" fontId="17" fillId="0" borderId="0"/>
    <xf numFmtId="179" fontId="17" fillId="0" borderId="0"/>
    <xf numFmtId="1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7" fillId="0" borderId="0"/>
    <xf numFmtId="179"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7" fillId="0" borderId="0"/>
    <xf numFmtId="0" fontId="2" fillId="0" borderId="0"/>
    <xf numFmtId="0" fontId="16" fillId="0" borderId="0"/>
    <xf numFmtId="168" fontId="14" fillId="0" borderId="0"/>
    <xf numFmtId="0" fontId="2" fillId="0" borderId="0"/>
    <xf numFmtId="0" fontId="1" fillId="0" borderId="0"/>
    <xf numFmtId="0" fontId="1" fillId="0" borderId="0"/>
    <xf numFmtId="179"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7" fillId="0" borderId="0"/>
    <xf numFmtId="0" fontId="17" fillId="0" borderId="0"/>
    <xf numFmtId="168" fontId="14" fillId="0" borderId="0"/>
    <xf numFmtId="0" fontId="54" fillId="0" borderId="0"/>
    <xf numFmtId="0" fontId="2" fillId="0" borderId="0"/>
    <xf numFmtId="168" fontId="14" fillId="0" borderId="0"/>
    <xf numFmtId="0" fontId="1" fillId="0" borderId="0"/>
    <xf numFmtId="17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168" fontId="14" fillId="0" borderId="0"/>
    <xf numFmtId="168" fontId="14" fillId="0" borderId="0"/>
    <xf numFmtId="0" fontId="1" fillId="0" borderId="0"/>
    <xf numFmtId="179" fontId="17" fillId="0" borderId="0"/>
    <xf numFmtId="179" fontId="17" fillId="0" borderId="0"/>
    <xf numFmtId="179" fontId="2" fillId="0" borderId="0"/>
    <xf numFmtId="0" fontId="2" fillId="0" borderId="0"/>
    <xf numFmtId="179" fontId="2" fillId="0" borderId="0"/>
    <xf numFmtId="0" fontId="2" fillId="0" borderId="0"/>
    <xf numFmtId="179" fontId="2"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7" fillId="0" borderId="0"/>
    <xf numFmtId="168" fontId="14" fillId="0" borderId="0"/>
    <xf numFmtId="168" fontId="14" fillId="0" borderId="0"/>
    <xf numFmtId="0" fontId="1" fillId="0" borderId="0"/>
    <xf numFmtId="179" fontId="17" fillId="0" borderId="0"/>
    <xf numFmtId="179" fontId="17"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7" fillId="0" borderId="0"/>
    <xf numFmtId="179" fontId="17"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179" fontId="17"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79" fontId="2"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5" fillId="0" borderId="0"/>
    <xf numFmtId="0" fontId="5"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179" fontId="5" fillId="0" borderId="0"/>
    <xf numFmtId="0" fontId="15" fillId="0" borderId="0"/>
    <xf numFmtId="179" fontId="15" fillId="0" borderId="0"/>
    <xf numFmtId="0" fontId="15" fillId="0" borderId="0"/>
    <xf numFmtId="0" fontId="2"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5" fillId="0" borderId="0"/>
    <xf numFmtId="179" fontId="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5" fillId="0" borderId="0"/>
    <xf numFmtId="0" fontId="15" fillId="0" borderId="0"/>
    <xf numFmtId="168" fontId="15" fillId="0" borderId="0"/>
    <xf numFmtId="0" fontId="65"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5" fillId="0" borderId="0"/>
    <xf numFmtId="0" fontId="5" fillId="0" borderId="0"/>
    <xf numFmtId="0" fontId="65" fillId="0" borderId="0"/>
    <xf numFmtId="168" fontId="5" fillId="0" borderId="0"/>
    <xf numFmtId="0" fontId="65" fillId="0" borderId="0"/>
    <xf numFmtId="168" fontId="5"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179" fontId="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179"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179" fontId="15"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3" fillId="0" borderId="0"/>
    <xf numFmtId="0" fontId="2" fillId="0" borderId="0"/>
    <xf numFmtId="0" fontId="65" fillId="0" borderId="0"/>
    <xf numFmtId="168" fontId="3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5" fillId="0" borderId="0"/>
    <xf numFmtId="0" fontId="2"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9" fontId="2"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169"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8" fontId="2"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168" fontId="2"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8" fontId="2"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9" fillId="0" borderId="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168" fontId="2" fillId="0" borderId="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16" fillId="74" borderId="51" applyNumberFormat="0" applyFont="0" applyAlignment="0" applyProtection="0"/>
    <xf numFmtId="168" fontId="2" fillId="0" borderId="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169" fontId="2" fillId="0" borderId="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2" fillId="0" borderId="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1" fillId="0" borderId="0"/>
    <xf numFmtId="0" fontId="71" fillId="0" borderId="0"/>
    <xf numFmtId="168" fontId="71" fillId="0" borderId="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8" fontId="74"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8" fontId="74"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9" fontId="74"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0" fontId="72" fillId="64" borderId="52" applyNumberFormat="0" applyAlignment="0" applyProtection="0"/>
    <xf numFmtId="0" fontId="14" fillId="0" borderId="0"/>
    <xf numFmtId="175" fontId="26" fillId="0" borderId="0" applyFont="0" applyFill="0" applyBorder="0" applyAlignment="0" applyProtection="0"/>
    <xf numFmtId="186"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6" fillId="0" borderId="0" applyFill="0" applyBorder="0" applyAlignment="0"/>
    <xf numFmtId="172"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168" fontId="2" fillId="0" borderId="0"/>
    <xf numFmtId="0" fontId="2" fillId="0" borderId="0"/>
    <xf numFmtId="168" fontId="2" fillId="0" borderId="0"/>
    <xf numFmtId="187" fontId="54" fillId="0" borderId="3" applyNumberFormat="0">
      <alignment horizontal="center" vertical="top" wrapText="1"/>
    </xf>
    <xf numFmtId="0" fontId="7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7" fillId="0" borderId="0"/>
    <xf numFmtId="0" fontId="14" fillId="0" borderId="0"/>
    <xf numFmtId="0" fontId="78" fillId="0" borderId="0"/>
    <xf numFmtId="0" fontId="78" fillId="0" borderId="0"/>
    <xf numFmtId="168" fontId="14" fillId="0" borderId="0"/>
    <xf numFmtId="168" fontId="14"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49" fontId="35" fillId="0" borderId="0" applyFill="0" applyBorder="0" applyAlignment="0"/>
    <xf numFmtId="189" fontId="26" fillId="0" borderId="0" applyFill="0" applyBorder="0" applyAlignment="0"/>
    <xf numFmtId="190" fontId="26" fillId="0" borderId="0" applyFill="0" applyBorder="0" applyAlignment="0"/>
    <xf numFmtId="0" fontId="81" fillId="0" borderId="0">
      <alignment horizontal="center" vertical="top"/>
    </xf>
    <xf numFmtId="0" fontId="82" fillId="0" borderId="0" applyNumberFormat="0" applyFill="0" applyBorder="0" applyAlignment="0" applyProtection="0"/>
    <xf numFmtId="169" fontId="82" fillId="0" borderId="0" applyNumberFormat="0" applyFill="0" applyBorder="0" applyAlignment="0" applyProtection="0"/>
    <xf numFmtId="0"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2" fillId="0" borderId="0" applyNumberFormat="0" applyFill="0" applyBorder="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8" fontId="83"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8" fontId="83"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9" fontId="83"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0" fontId="36" fillId="0" borderId="53" applyNumberFormat="0" applyFill="0" applyAlignment="0" applyProtection="0"/>
    <xf numFmtId="0" fontId="14" fillId="0" borderId="54"/>
    <xf numFmtId="185" fontId="7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5" fillId="0" borderId="0" applyFont="0" applyFill="0" applyBorder="0" applyAlignment="0" applyProtection="0"/>
    <xf numFmtId="192" fontId="2" fillId="0" borderId="0" applyFon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 fontId="86" fillId="0" borderId="0" applyFill="0" applyProtection="0">
      <alignment horizontal="right"/>
    </xf>
    <xf numFmtId="42" fontId="87" fillId="0" borderId="0" applyFont="0" applyFill="0" applyBorder="0" applyAlignment="0" applyProtection="0"/>
    <xf numFmtId="44" fontId="87" fillId="0" borderId="0" applyFont="0" applyFill="0" applyBorder="0" applyAlignment="0" applyProtection="0"/>
    <xf numFmtId="0" fontId="88" fillId="0" borderId="0"/>
    <xf numFmtId="0" fontId="89" fillId="0" borderId="0"/>
    <xf numFmtId="38" fontId="15" fillId="0" borderId="0" applyFont="0" applyFill="0" applyBorder="0" applyAlignment="0" applyProtection="0"/>
    <xf numFmtId="40" fontId="15" fillId="0" borderId="0" applyFont="0" applyFill="0" applyBorder="0" applyAlignment="0" applyProtection="0"/>
    <xf numFmtId="41" fontId="87" fillId="0" borderId="0" applyFont="0" applyFill="0" applyBorder="0" applyAlignment="0" applyProtection="0"/>
    <xf numFmtId="43" fontId="87" fillId="0" borderId="0" applyFont="0" applyFill="0" applyBorder="0" applyAlignment="0" applyProtection="0"/>
    <xf numFmtId="0" fontId="2" fillId="0" borderId="0"/>
    <xf numFmtId="9" fontId="1" fillId="0" borderId="0" applyFont="0" applyFill="0" applyBorder="0" applyAlignment="0" applyProtection="0"/>
  </cellStyleXfs>
  <cellXfs count="447">
    <xf numFmtId="0" fontId="0" fillId="0" borderId="0" xfId="0"/>
    <xf numFmtId="0" fontId="6" fillId="0" borderId="0" xfId="11" applyFont="1" applyFill="1" applyBorder="1" applyProtection="1"/>
    <xf numFmtId="0" fontId="6" fillId="0" borderId="0" xfId="0" applyFont="1"/>
    <xf numFmtId="0" fontId="6" fillId="0" borderId="0" xfId="11" applyFont="1" applyFill="1" applyBorder="1" applyAlignment="1" applyProtection="1"/>
    <xf numFmtId="0" fontId="7" fillId="0" borderId="0" xfId="11" applyFont="1" applyFill="1" applyBorder="1" applyAlignment="1" applyProtection="1"/>
    <xf numFmtId="0" fontId="12" fillId="0" borderId="0" xfId="0" applyFont="1"/>
    <xf numFmtId="0" fontId="12" fillId="0" borderId="35" xfId="0" applyFont="1" applyBorder="1" applyAlignment="1">
      <alignment wrapText="1"/>
    </xf>
    <xf numFmtId="0" fontId="12" fillId="0" borderId="11" xfId="0" applyFont="1" applyBorder="1" applyAlignment="1">
      <alignment wrapText="1"/>
    </xf>
    <xf numFmtId="0" fontId="10" fillId="0" borderId="11" xfId="0" applyFont="1" applyBorder="1" applyAlignment="1">
      <alignment wrapText="1"/>
    </xf>
    <xf numFmtId="0" fontId="10" fillId="0" borderId="11" xfId="0" applyFont="1" applyBorder="1" applyAlignment="1">
      <alignment horizontal="right" wrapText="1"/>
    </xf>
    <xf numFmtId="0" fontId="12" fillId="0" borderId="12" xfId="0" applyFont="1" applyBorder="1" applyAlignment="1">
      <alignment wrapText="1"/>
    </xf>
    <xf numFmtId="0" fontId="10" fillId="0" borderId="12" xfId="0" applyFont="1" applyBorder="1" applyAlignment="1">
      <alignment horizontal="right" wrapText="1"/>
    </xf>
    <xf numFmtId="0" fontId="11" fillId="36" borderId="15" xfId="0" applyFont="1" applyFill="1" applyBorder="1" applyAlignment="1">
      <alignment wrapText="1"/>
    </xf>
    <xf numFmtId="0" fontId="12" fillId="0" borderId="21" xfId="0" applyFont="1" applyBorder="1" applyAlignment="1">
      <alignment horizontal="center"/>
    </xf>
    <xf numFmtId="167" fontId="12" fillId="0" borderId="68" xfId="0" applyNumberFormat="1" applyFont="1" applyBorder="1" applyAlignment="1">
      <alignment horizontal="center"/>
    </xf>
    <xf numFmtId="167" fontId="12" fillId="0" borderId="66" xfId="0" applyNumberFormat="1" applyFont="1" applyBorder="1" applyAlignment="1">
      <alignment horizontal="center"/>
    </xf>
    <xf numFmtId="167" fontId="10" fillId="0" borderId="66" xfId="0" applyNumberFormat="1" applyFont="1" applyBorder="1" applyAlignment="1">
      <alignment horizontal="center"/>
    </xf>
    <xf numFmtId="167" fontId="12" fillId="0" borderId="69" xfId="0" applyNumberFormat="1" applyFont="1" applyBorder="1" applyAlignment="1">
      <alignment horizontal="center"/>
    </xf>
    <xf numFmtId="167" fontId="11" fillId="36" borderId="61" xfId="0" applyNumberFormat="1" applyFont="1" applyFill="1" applyBorder="1" applyAlignment="1">
      <alignment horizontal="center"/>
    </xf>
    <xf numFmtId="167" fontId="12" fillId="0" borderId="65" xfId="0" applyNumberFormat="1" applyFont="1" applyBorder="1" applyAlignment="1">
      <alignment horizontal="center"/>
    </xf>
    <xf numFmtId="0" fontId="12" fillId="0" borderId="24" xfId="0" applyFont="1" applyBorder="1" applyAlignment="1">
      <alignment horizontal="center"/>
    </xf>
    <xf numFmtId="0" fontId="11" fillId="36" borderId="62" xfId="0" applyFont="1" applyFill="1" applyBorder="1" applyAlignment="1">
      <alignment wrapText="1"/>
    </xf>
    <xf numFmtId="167" fontId="11"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7"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9" fillId="0" borderId="0" xfId="0" applyFont="1" applyFill="1" applyBorder="1" applyAlignment="1" applyProtection="1">
      <alignment horizontal="right"/>
      <protection locked="0"/>
    </xf>
    <xf numFmtId="167" fontId="9" fillId="76" borderId="66" xfId="0" applyNumberFormat="1" applyFont="1" applyFill="1" applyBorder="1" applyAlignment="1">
      <alignment horizontal="center"/>
    </xf>
    <xf numFmtId="193" fontId="12" fillId="0" borderId="34" xfId="0" applyNumberFormat="1" applyFont="1" applyBorder="1" applyAlignment="1">
      <alignment vertical="center"/>
    </xf>
    <xf numFmtId="193" fontId="12" fillId="0" borderId="13" xfId="0" applyNumberFormat="1" applyFont="1" applyBorder="1" applyAlignment="1">
      <alignment vertical="center"/>
    </xf>
    <xf numFmtId="193" fontId="10" fillId="0" borderId="13" xfId="0" applyNumberFormat="1" applyFont="1" applyBorder="1" applyAlignment="1">
      <alignment vertical="center"/>
    </xf>
    <xf numFmtId="193" fontId="12" fillId="0" borderId="14" xfId="0" applyNumberFormat="1" applyFont="1" applyBorder="1" applyAlignment="1">
      <alignment vertical="center"/>
    </xf>
    <xf numFmtId="193" fontId="11" fillId="36" borderId="16" xfId="0" applyNumberFormat="1" applyFont="1" applyFill="1" applyBorder="1" applyAlignment="1">
      <alignment vertical="center"/>
    </xf>
    <xf numFmtId="193" fontId="12" fillId="0" borderId="17" xfId="0" applyNumberFormat="1" applyFont="1" applyBorder="1" applyAlignment="1">
      <alignment vertical="center"/>
    </xf>
    <xf numFmtId="193" fontId="10" fillId="0" borderId="14" xfId="0" applyNumberFormat="1" applyFont="1" applyBorder="1" applyAlignment="1">
      <alignment vertical="center"/>
    </xf>
    <xf numFmtId="193" fontId="11" fillId="36" borderId="63" xfId="0" applyNumberFormat="1" applyFont="1" applyFill="1" applyBorder="1" applyAlignment="1">
      <alignment vertical="center"/>
    </xf>
    <xf numFmtId="193" fontId="12" fillId="36" borderId="13" xfId="0" applyNumberFormat="1" applyFont="1" applyFill="1" applyBorder="1" applyAlignment="1">
      <alignment vertical="center"/>
    </xf>
    <xf numFmtId="167" fontId="9" fillId="76" borderId="22" xfId="0" applyNumberFormat="1" applyFont="1" applyFill="1" applyBorder="1" applyAlignment="1">
      <alignment horizontal="center"/>
    </xf>
    <xf numFmtId="167" fontId="12" fillId="0" borderId="22" xfId="0" applyNumberFormat="1" applyFont="1" applyBorder="1" applyAlignment="1">
      <alignment horizontal="center"/>
    </xf>
    <xf numFmtId="0" fontId="12" fillId="0" borderId="3" xfId="0" applyFont="1" applyBorder="1" applyAlignment="1">
      <alignment wrapText="1"/>
    </xf>
    <xf numFmtId="193" fontId="12" fillId="0" borderId="3" xfId="0" applyNumberFormat="1" applyFont="1" applyBorder="1" applyAlignment="1">
      <alignment vertical="center"/>
    </xf>
    <xf numFmtId="0" fontId="10" fillId="0" borderId="3" xfId="0" applyFont="1" applyBorder="1" applyAlignment="1">
      <alignment horizontal="right" wrapText="1"/>
    </xf>
    <xf numFmtId="3" fontId="90" fillId="36" borderId="26" xfId="5" applyNumberFormat="1" applyFont="1" applyFill="1" applyBorder="1" applyProtection="1">
      <protection locked="0"/>
    </xf>
    <xf numFmtId="193" fontId="90" fillId="36" borderId="3" xfId="7" applyNumberFormat="1" applyFont="1" applyFill="1" applyBorder="1" applyAlignment="1" applyProtection="1">
      <alignment horizontal="right"/>
    </xf>
    <xf numFmtId="193" fontId="90" fillId="36" borderId="22" xfId="0" applyNumberFormat="1" applyFont="1" applyFill="1" applyBorder="1" applyAlignment="1" applyProtection="1">
      <alignment horizontal="right"/>
    </xf>
    <xf numFmtId="193" fontId="90" fillId="36" borderId="25" xfId="7" applyNumberFormat="1" applyFont="1" applyFill="1" applyBorder="1" applyAlignment="1" applyProtection="1">
      <alignment horizontal="right"/>
    </xf>
    <xf numFmtId="193" fontId="90" fillId="36" borderId="26" xfId="0" applyNumberFormat="1" applyFont="1" applyFill="1" applyBorder="1" applyAlignment="1" applyProtection="1">
      <alignment horizontal="right"/>
    </xf>
    <xf numFmtId="193" fontId="91" fillId="0" borderId="3" xfId="0" applyNumberFormat="1" applyFont="1" applyFill="1" applyBorder="1" applyAlignment="1" applyProtection="1">
      <alignment horizontal="right"/>
      <protection locked="0"/>
    </xf>
    <xf numFmtId="193" fontId="91" fillId="36" borderId="3" xfId="7" applyNumberFormat="1" applyFont="1" applyFill="1" applyBorder="1" applyAlignment="1" applyProtection="1">
      <alignment horizontal="right"/>
    </xf>
    <xf numFmtId="193" fontId="91" fillId="36" borderId="22" xfId="7" applyNumberFormat="1" applyFont="1" applyFill="1" applyBorder="1" applyAlignment="1" applyProtection="1">
      <alignment horizontal="right"/>
    </xf>
    <xf numFmtId="193" fontId="91" fillId="36" borderId="3" xfId="0" applyNumberFormat="1" applyFont="1" applyFill="1" applyBorder="1" applyAlignment="1">
      <alignment horizontal="right"/>
    </xf>
    <xf numFmtId="193" fontId="90" fillId="36" borderId="3" xfId="0" applyNumberFormat="1" applyFont="1" applyFill="1" applyBorder="1" applyAlignment="1">
      <alignment horizontal="right"/>
    </xf>
    <xf numFmtId="193" fontId="90" fillId="36" borderId="22" xfId="7" applyNumberFormat="1" applyFont="1" applyFill="1" applyBorder="1" applyAlignment="1" applyProtection="1">
      <alignment horizontal="right"/>
    </xf>
    <xf numFmtId="193" fontId="91" fillId="0" borderId="3" xfId="7" applyNumberFormat="1" applyFont="1" applyFill="1" applyBorder="1" applyAlignment="1" applyProtection="1">
      <alignment horizontal="right"/>
    </xf>
    <xf numFmtId="193" fontId="91" fillId="0" borderId="22" xfId="7" applyNumberFormat="1" applyFont="1" applyFill="1" applyBorder="1" applyAlignment="1" applyProtection="1">
      <alignment horizontal="right"/>
    </xf>
    <xf numFmtId="193" fontId="90" fillId="0" borderId="3" xfId="0" applyNumberFormat="1" applyFont="1" applyFill="1" applyBorder="1" applyAlignment="1">
      <alignment horizontal="center"/>
    </xf>
    <xf numFmtId="193" fontId="90" fillId="0" borderId="22" xfId="0" applyNumberFormat="1" applyFont="1" applyFill="1" applyBorder="1" applyAlignment="1">
      <alignment horizontal="center"/>
    </xf>
    <xf numFmtId="193" fontId="91" fillId="36" borderId="3" xfId="0" applyNumberFormat="1" applyFont="1" applyFill="1" applyBorder="1" applyAlignment="1" applyProtection="1">
      <alignment horizontal="right"/>
    </xf>
    <xf numFmtId="193" fontId="91" fillId="0" borderId="22" xfId="0" applyNumberFormat="1" applyFont="1" applyFill="1" applyBorder="1" applyAlignment="1" applyProtection="1">
      <alignment horizontal="right"/>
      <protection locked="0"/>
    </xf>
    <xf numFmtId="193" fontId="91" fillId="36" borderId="3" xfId="7" applyNumberFormat="1" applyFont="1" applyFill="1" applyBorder="1" applyAlignment="1" applyProtection="1"/>
    <xf numFmtId="193" fontId="91" fillId="0" borderId="3" xfId="0" applyNumberFormat="1" applyFont="1" applyFill="1" applyBorder="1" applyAlignment="1" applyProtection="1">
      <protection locked="0"/>
    </xf>
    <xf numFmtId="193" fontId="91" fillId="36" borderId="22" xfId="7" applyNumberFormat="1" applyFont="1" applyFill="1" applyBorder="1" applyAlignment="1" applyProtection="1"/>
    <xf numFmtId="193" fontId="91" fillId="0" borderId="3" xfId="0" applyNumberFormat="1" applyFont="1" applyFill="1" applyBorder="1" applyAlignment="1" applyProtection="1">
      <alignment horizontal="right" vertical="center"/>
      <protection locked="0"/>
    </xf>
    <xf numFmtId="193" fontId="90" fillId="36" borderId="25" xfId="0" applyNumberFormat="1" applyFont="1" applyFill="1" applyBorder="1" applyAlignment="1">
      <alignment horizontal="right"/>
    </xf>
    <xf numFmtId="193" fontId="90" fillId="36" borderId="26" xfId="7" applyNumberFormat="1" applyFont="1" applyFill="1" applyBorder="1" applyAlignment="1" applyProtection="1">
      <alignment horizontal="right"/>
    </xf>
    <xf numFmtId="0" fontId="92" fillId="0" borderId="0" xfId="0" applyFont="1" applyFill="1"/>
    <xf numFmtId="0" fontId="92" fillId="0" borderId="0" xfId="0" applyFont="1"/>
    <xf numFmtId="0" fontId="93" fillId="0" borderId="0" xfId="0" applyFont="1"/>
    <xf numFmtId="0" fontId="91" fillId="0" borderId="0" xfId="11" applyFont="1" applyFill="1" applyBorder="1" applyProtection="1"/>
    <xf numFmtId="0" fontId="91" fillId="0" borderId="0" xfId="0" applyFont="1" applyFill="1" applyBorder="1" applyProtection="1"/>
    <xf numFmtId="0" fontId="90" fillId="0" borderId="0" xfId="0" applyFont="1" applyFill="1" applyBorder="1" applyAlignment="1" applyProtection="1">
      <alignment horizontal="center" vertical="center"/>
    </xf>
    <xf numFmtId="10" fontId="91" fillId="0" borderId="0" xfId="6" applyNumberFormat="1" applyFont="1" applyFill="1" applyBorder="1" applyProtection="1">
      <protection locked="0"/>
    </xf>
    <xf numFmtId="0" fontId="91" fillId="0" borderId="0" xfId="0" applyFont="1" applyFill="1" applyBorder="1" applyProtection="1">
      <protection locked="0"/>
    </xf>
    <xf numFmtId="0" fontId="94" fillId="0" borderId="0" xfId="0" applyFont="1" applyFill="1" applyBorder="1" applyProtection="1">
      <protection locked="0"/>
    </xf>
    <xf numFmtId="0" fontId="90" fillId="0" borderId="18" xfId="0" applyFont="1" applyFill="1" applyBorder="1" applyAlignment="1" applyProtection="1">
      <alignment horizontal="center" vertical="center"/>
    </xf>
    <xf numFmtId="0" fontId="91" fillId="0" borderId="19" xfId="0" applyFont="1" applyFill="1" applyBorder="1" applyProtection="1"/>
    <xf numFmtId="0" fontId="91" fillId="0" borderId="21" xfId="0" applyFont="1" applyFill="1" applyBorder="1" applyAlignment="1" applyProtection="1">
      <alignment horizontal="left" indent="1"/>
    </xf>
    <xf numFmtId="0" fontId="90" fillId="0" borderId="8" xfId="0" applyFont="1" applyFill="1" applyBorder="1" applyAlignment="1" applyProtection="1">
      <alignment horizontal="center"/>
    </xf>
    <xf numFmtId="0" fontId="91" fillId="0" borderId="3" xfId="0" applyFont="1" applyFill="1" applyBorder="1" applyAlignment="1" applyProtection="1">
      <alignment horizontal="center" vertical="center" wrapText="1"/>
    </xf>
    <xf numFmtId="0" fontId="91" fillId="0" borderId="22" xfId="0" applyFont="1" applyFill="1" applyBorder="1" applyAlignment="1" applyProtection="1">
      <alignment horizontal="center" vertical="center" wrapText="1"/>
    </xf>
    <xf numFmtId="0" fontId="91" fillId="0" borderId="8" xfId="0" applyFont="1" applyFill="1" applyBorder="1" applyAlignment="1" applyProtection="1">
      <alignment horizontal="left" indent="1"/>
    </xf>
    <xf numFmtId="193" fontId="91" fillId="0" borderId="10" xfId="0" applyNumberFormat="1" applyFont="1" applyFill="1" applyBorder="1" applyAlignment="1" applyProtection="1">
      <alignment horizontal="right"/>
    </xf>
    <xf numFmtId="193" fontId="91" fillId="0" borderId="3" xfId="0" applyNumberFormat="1" applyFont="1" applyFill="1" applyBorder="1" applyAlignment="1" applyProtection="1">
      <alignment horizontal="right"/>
    </xf>
    <xf numFmtId="193" fontId="91" fillId="36" borderId="22" xfId="0" applyNumberFormat="1" applyFont="1" applyFill="1" applyBorder="1" applyAlignment="1" applyProtection="1">
      <alignment horizontal="right"/>
    </xf>
    <xf numFmtId="0" fontId="91" fillId="0" borderId="8" xfId="0" applyFont="1" applyFill="1" applyBorder="1" applyAlignment="1" applyProtection="1">
      <alignment horizontal="left" indent="2"/>
    </xf>
    <xf numFmtId="0" fontId="90" fillId="0" borderId="8" xfId="0" applyFont="1" applyFill="1" applyBorder="1" applyAlignment="1" applyProtection="1"/>
    <xf numFmtId="193" fontId="91" fillId="0" borderId="3" xfId="7" applyNumberFormat="1" applyFont="1" applyFill="1" applyBorder="1" applyAlignment="1" applyProtection="1">
      <alignment horizontal="right"/>
      <protection locked="0"/>
    </xf>
    <xf numFmtId="193" fontId="91" fillId="0" borderId="10" xfId="0" applyNumberFormat="1" applyFont="1" applyFill="1" applyBorder="1" applyAlignment="1" applyProtection="1">
      <alignment horizontal="right"/>
      <protection locked="0"/>
    </xf>
    <xf numFmtId="193" fontId="91" fillId="0" borderId="22" xfId="0" applyNumberFormat="1" applyFont="1" applyFill="1" applyBorder="1" applyAlignment="1" applyProtection="1">
      <alignment horizontal="right"/>
    </xf>
    <xf numFmtId="0" fontId="91" fillId="0" borderId="24" xfId="0" applyFont="1" applyFill="1" applyBorder="1" applyAlignment="1" applyProtection="1">
      <alignment horizontal="left" indent="1"/>
    </xf>
    <xf numFmtId="0" fontId="90" fillId="0" borderId="27" xfId="0" applyFont="1" applyFill="1" applyBorder="1" applyAlignment="1" applyProtection="1"/>
    <xf numFmtId="0" fontId="95" fillId="0" borderId="0" xfId="0" applyFont="1" applyAlignment="1">
      <alignment vertical="center"/>
    </xf>
    <xf numFmtId="0" fontId="91" fillId="0" borderId="0" xfId="0" applyFont="1"/>
    <xf numFmtId="0" fontId="91" fillId="0" borderId="0" xfId="0" applyFont="1" applyBorder="1"/>
    <xf numFmtId="0" fontId="92" fillId="0" borderId="0" xfId="0" applyFont="1" applyBorder="1"/>
    <xf numFmtId="0" fontId="91" fillId="0" borderId="1" xfId="0" applyFont="1" applyBorder="1"/>
    <xf numFmtId="0" fontId="90" fillId="0" borderId="1" xfId="0" applyFont="1" applyBorder="1" applyAlignment="1">
      <alignment horizontal="center"/>
    </xf>
    <xf numFmtId="0" fontId="90" fillId="0" borderId="1" xfId="0" applyFont="1" applyBorder="1" applyAlignment="1">
      <alignment horizontal="center" vertical="center"/>
    </xf>
    <xf numFmtId="0" fontId="93" fillId="0" borderId="1" xfId="0" applyFont="1" applyBorder="1" applyAlignment="1">
      <alignment horizontal="center" vertical="center"/>
    </xf>
    <xf numFmtId="0" fontId="91" fillId="0" borderId="76" xfId="0" applyFont="1" applyFill="1" applyBorder="1" applyAlignment="1">
      <alignment horizontal="right" vertical="center" wrapText="1"/>
    </xf>
    <xf numFmtId="0" fontId="91" fillId="0" borderId="7" xfId="0" applyFont="1" applyFill="1" applyBorder="1" applyAlignment="1">
      <alignment vertical="center" wrapText="1"/>
    </xf>
    <xf numFmtId="0" fontId="91" fillId="0" borderId="7" xfId="0" applyFont="1" applyFill="1" applyBorder="1" applyAlignment="1">
      <alignment horizontal="center" vertical="center" wrapText="1"/>
    </xf>
    <xf numFmtId="0" fontId="91" fillId="0" borderId="21" xfId="0" applyFont="1" applyFill="1" applyBorder="1" applyAlignment="1">
      <alignment horizontal="center" vertical="center" wrapText="1"/>
    </xf>
    <xf numFmtId="0" fontId="90" fillId="0" borderId="3" xfId="0" applyFont="1" applyFill="1" applyBorder="1" applyAlignment="1">
      <alignment horizontal="center" vertical="center" wrapText="1"/>
    </xf>
    <xf numFmtId="193" fontId="90" fillId="0" borderId="3" xfId="0" applyNumberFormat="1" applyFont="1" applyFill="1" applyBorder="1" applyAlignment="1" applyProtection="1">
      <alignment horizontal="center" vertical="center" wrapText="1"/>
      <protection locked="0"/>
    </xf>
    <xf numFmtId="193" fontId="92" fillId="0" borderId="3" xfId="0" applyNumberFormat="1" applyFont="1" applyFill="1" applyBorder="1" applyAlignment="1" applyProtection="1">
      <alignment horizontal="center" vertical="center" wrapText="1"/>
      <protection locked="0"/>
    </xf>
    <xf numFmtId="193" fontId="92" fillId="0" borderId="22" xfId="0" applyNumberFormat="1" applyFont="1" applyFill="1" applyBorder="1" applyAlignment="1" applyProtection="1">
      <alignment horizontal="center" vertical="center" wrapText="1"/>
      <protection locked="0"/>
    </xf>
    <xf numFmtId="0" fontId="96" fillId="0" borderId="3" xfId="0" applyFont="1" applyFill="1" applyBorder="1" applyAlignment="1">
      <alignment horizontal="left" vertical="center" wrapText="1"/>
    </xf>
    <xf numFmtId="0" fontId="91" fillId="0" borderId="21" xfId="0" applyFont="1" applyFill="1" applyBorder="1" applyAlignment="1">
      <alignment horizontal="right" vertical="center" wrapText="1"/>
    </xf>
    <xf numFmtId="0" fontId="91" fillId="0" borderId="3" xfId="0" applyFont="1" applyFill="1" applyBorder="1" applyAlignment="1">
      <alignment vertical="center" wrapText="1"/>
    </xf>
    <xf numFmtId="193" fontId="91" fillId="0" borderId="3" xfId="0" applyNumberFormat="1" applyFont="1" applyFill="1" applyBorder="1" applyAlignment="1" applyProtection="1">
      <alignment vertical="center" wrapText="1"/>
      <protection locked="0"/>
    </xf>
    <xf numFmtId="193" fontId="92" fillId="0" borderId="3" xfId="0" applyNumberFormat="1" applyFont="1" applyFill="1" applyBorder="1" applyAlignment="1" applyProtection="1">
      <alignment vertical="center" wrapText="1"/>
      <protection locked="0"/>
    </xf>
    <xf numFmtId="193" fontId="92" fillId="0" borderId="22" xfId="0" applyNumberFormat="1" applyFont="1" applyFill="1" applyBorder="1" applyAlignment="1" applyProtection="1">
      <alignment vertical="center" wrapText="1"/>
      <protection locked="0"/>
    </xf>
    <xf numFmtId="193" fontId="90" fillId="0" borderId="3" xfId="0" applyNumberFormat="1" applyFont="1" applyFill="1" applyBorder="1" applyAlignment="1" applyProtection="1">
      <alignment vertical="center" wrapText="1"/>
      <protection locked="0"/>
    </xf>
    <xf numFmtId="0" fontId="91" fillId="0" borderId="21" xfId="0" applyFont="1" applyBorder="1" applyAlignment="1">
      <alignment horizontal="right" vertical="center" wrapText="1"/>
    </xf>
    <xf numFmtId="0" fontId="91" fillId="0" borderId="3" xfId="0" applyFont="1" applyBorder="1" applyAlignment="1">
      <alignment vertical="center" wrapText="1"/>
    </xf>
    <xf numFmtId="0" fontId="91" fillId="2" borderId="21" xfId="0" applyFont="1" applyFill="1" applyBorder="1" applyAlignment="1">
      <alignment horizontal="right" vertical="center"/>
    </xf>
    <xf numFmtId="0" fontId="91" fillId="2" borderId="3" xfId="0" applyFont="1" applyFill="1" applyBorder="1" applyAlignment="1">
      <alignment vertical="center"/>
    </xf>
    <xf numFmtId="0" fontId="91" fillId="2" borderId="24" xfId="0" applyFont="1" applyFill="1" applyBorder="1" applyAlignment="1">
      <alignment horizontal="right" vertical="center"/>
    </xf>
    <xf numFmtId="0" fontId="91" fillId="2" borderId="25" xfId="0" applyFont="1" applyFill="1" applyBorder="1" applyAlignment="1">
      <alignment vertical="center"/>
    </xf>
    <xf numFmtId="0" fontId="91" fillId="0" borderId="0" xfId="0" applyFont="1" applyAlignment="1">
      <alignment horizontal="right"/>
    </xf>
    <xf numFmtId="0" fontId="92" fillId="0" borderId="3" xfId="0" applyFont="1" applyBorder="1"/>
    <xf numFmtId="0" fontId="98" fillId="0" borderId="3" xfId="20960" applyFont="1" applyFill="1" applyBorder="1" applyAlignment="1" applyProtection="1">
      <alignment horizontal="center" vertical="center"/>
    </xf>
    <xf numFmtId="0" fontId="91" fillId="3" borderId="3" xfId="20960" applyFont="1" applyFill="1" applyBorder="1" applyAlignment="1" applyProtection="1">
      <alignment horizontal="right" indent="1"/>
    </xf>
    <xf numFmtId="0" fontId="91" fillId="3" borderId="3" xfId="20960" applyFont="1" applyFill="1" applyBorder="1" applyAlignment="1" applyProtection="1">
      <alignment horizontal="left" wrapText="1" indent="1"/>
    </xf>
    <xf numFmtId="0" fontId="91" fillId="0" borderId="3" xfId="20960" applyFont="1" applyFill="1" applyBorder="1" applyAlignment="1" applyProtection="1">
      <alignment horizontal="left" wrapText="1" indent="1"/>
    </xf>
    <xf numFmtId="0" fontId="91" fillId="3" borderId="2" xfId="20960" applyFont="1" applyFill="1" applyBorder="1" applyAlignment="1" applyProtection="1">
      <alignment horizontal="right" indent="1"/>
    </xf>
    <xf numFmtId="0" fontId="91" fillId="0" borderId="2" xfId="20960" applyFont="1" applyFill="1" applyBorder="1" applyAlignment="1" applyProtection="1">
      <alignment horizontal="left" wrapText="1" indent="1"/>
    </xf>
    <xf numFmtId="0" fontId="91" fillId="3" borderId="3" xfId="20960" applyFont="1" applyFill="1" applyBorder="1" applyAlignment="1" applyProtection="1"/>
    <xf numFmtId="0" fontId="100" fillId="0" borderId="3" xfId="17" applyFont="1" applyFill="1" applyBorder="1" applyAlignment="1" applyProtection="1"/>
    <xf numFmtId="0" fontId="100" fillId="0" borderId="3" xfId="17" applyFont="1" applyFill="1" applyBorder="1" applyAlignment="1" applyProtection="1">
      <alignment horizontal="left" vertical="center" wrapText="1"/>
    </xf>
    <xf numFmtId="0" fontId="100" fillId="0" borderId="3" xfId="17" applyFont="1" applyFill="1" applyBorder="1" applyAlignment="1" applyProtection="1">
      <alignment horizontal="left" vertical="center"/>
    </xf>
    <xf numFmtId="0" fontId="92" fillId="0" borderId="3" xfId="0" applyFont="1" applyFill="1" applyBorder="1"/>
    <xf numFmtId="0" fontId="91" fillId="0" borderId="0" xfId="0" applyFont="1" applyFill="1" applyBorder="1" applyAlignment="1">
      <alignment horizontal="center"/>
    </xf>
    <xf numFmtId="0" fontId="91" fillId="0" borderId="0" xfId="0" applyFont="1" applyFill="1" applyAlignment="1">
      <alignment horizontal="center"/>
    </xf>
    <xf numFmtId="0" fontId="94" fillId="0" borderId="0" xfId="0" applyFont="1" applyFill="1" applyAlignment="1">
      <alignment horizontal="center"/>
    </xf>
    <xf numFmtId="0" fontId="92" fillId="0" borderId="21" xfId="0" applyFont="1" applyFill="1" applyBorder="1" applyAlignment="1">
      <alignment horizontal="center" vertical="center"/>
    </xf>
    <xf numFmtId="0" fontId="90" fillId="0" borderId="10" xfId="0" applyNumberFormat="1" applyFont="1" applyFill="1" applyBorder="1" applyAlignment="1">
      <alignment vertical="center" wrapText="1"/>
    </xf>
    <xf numFmtId="0" fontId="91" fillId="0" borderId="10" xfId="0" applyNumberFormat="1" applyFont="1" applyFill="1" applyBorder="1" applyAlignment="1">
      <alignment horizontal="left" vertical="center" wrapText="1"/>
    </xf>
    <xf numFmtId="0" fontId="94" fillId="0" borderId="10" xfId="0" applyFont="1" applyFill="1" applyBorder="1" applyAlignment="1" applyProtection="1">
      <alignment horizontal="left" vertical="center" indent="1"/>
      <protection locked="0"/>
    </xf>
    <xf numFmtId="0" fontId="94" fillId="0" borderId="10" xfId="0" applyFont="1" applyFill="1" applyBorder="1" applyAlignment="1" applyProtection="1">
      <alignment horizontal="left" vertical="center"/>
      <protection locked="0"/>
    </xf>
    <xf numFmtId="0" fontId="92" fillId="0" borderId="24" xfId="0" applyFont="1" applyFill="1" applyBorder="1" applyAlignment="1">
      <alignment horizontal="center" vertical="center"/>
    </xf>
    <xf numFmtId="0" fontId="90" fillId="0" borderId="28" xfId="0" applyNumberFormat="1" applyFont="1" applyFill="1" applyBorder="1" applyAlignment="1">
      <alignment vertical="center" wrapText="1"/>
    </xf>
    <xf numFmtId="193" fontId="91" fillId="0" borderId="25" xfId="0" applyNumberFormat="1" applyFont="1" applyFill="1" applyBorder="1" applyAlignment="1" applyProtection="1">
      <alignment horizontal="right"/>
    </xf>
    <xf numFmtId="193" fontId="91" fillId="36" borderId="25" xfId="0" applyNumberFormat="1" applyFont="1" applyFill="1" applyBorder="1" applyAlignment="1" applyProtection="1">
      <alignment horizontal="right"/>
    </xf>
    <xf numFmtId="193" fontId="91" fillId="36" borderId="26" xfId="0" applyNumberFormat="1" applyFont="1" applyFill="1" applyBorder="1" applyAlignment="1" applyProtection="1">
      <alignment horizontal="right"/>
    </xf>
    <xf numFmtId="0" fontId="91" fillId="0" borderId="0" xfId="0" applyFont="1" applyBorder="1" applyAlignment="1">
      <alignment horizontal="left" wrapText="1"/>
    </xf>
    <xf numFmtId="0" fontId="91" fillId="0" borderId="18" xfId="0" applyFont="1" applyBorder="1"/>
    <xf numFmtId="0" fontId="91" fillId="0" borderId="21" xfId="0" applyFont="1" applyBorder="1" applyAlignment="1">
      <alignment vertical="center"/>
    </xf>
    <xf numFmtId="0" fontId="91" fillId="0" borderId="8" xfId="0" applyFont="1" applyBorder="1" applyAlignment="1">
      <alignment wrapText="1"/>
    </xf>
    <xf numFmtId="0" fontId="92" fillId="0" borderId="23" xfId="0" applyFont="1" applyBorder="1" applyAlignment="1"/>
    <xf numFmtId="0" fontId="91" fillId="0" borderId="23" xfId="0" applyFont="1" applyBorder="1" applyAlignment="1"/>
    <xf numFmtId="0" fontId="91" fillId="0" borderId="23" xfId="0" applyFont="1" applyBorder="1" applyAlignment="1">
      <alignment wrapText="1"/>
    </xf>
    <xf numFmtId="10" fontId="92" fillId="0" borderId="23" xfId="20961" applyNumberFormat="1" applyFont="1" applyBorder="1" applyAlignment="1"/>
    <xf numFmtId="0" fontId="91" fillId="0" borderId="79" xfId="0" applyFont="1" applyBorder="1" applyAlignment="1">
      <alignment vertical="center"/>
    </xf>
    <xf numFmtId="0" fontId="91" fillId="0" borderId="24" xfId="0" applyFont="1" applyBorder="1"/>
    <xf numFmtId="0" fontId="91" fillId="0" borderId="27" xfId="0" applyFont="1" applyBorder="1" applyAlignment="1">
      <alignment wrapText="1"/>
    </xf>
    <xf numFmtId="0" fontId="92" fillId="0" borderId="42" xfId="0" applyFont="1" applyBorder="1" applyAlignment="1"/>
    <xf numFmtId="0" fontId="92" fillId="0" borderId="0" xfId="0" applyFont="1" applyAlignment="1">
      <alignment horizontal="center" vertical="center"/>
    </xf>
    <xf numFmtId="0" fontId="93" fillId="0" borderId="0" xfId="0" applyFont="1" applyFill="1" applyBorder="1" applyAlignment="1">
      <alignment horizontal="center" wrapText="1"/>
    </xf>
    <xf numFmtId="0" fontId="92" fillId="0" borderId="59" xfId="0" applyFont="1" applyBorder="1"/>
    <xf numFmtId="0" fontId="92" fillId="0" borderId="60" xfId="0" applyFont="1" applyBorder="1"/>
    <xf numFmtId="0" fontId="92" fillId="0" borderId="19" xfId="0" applyFont="1" applyBorder="1" applyAlignment="1">
      <alignment horizontal="center" vertical="center"/>
    </xf>
    <xf numFmtId="0" fontId="92" fillId="0" borderId="29" xfId="0" applyFont="1" applyBorder="1" applyAlignment="1">
      <alignment horizontal="center" vertical="center"/>
    </xf>
    <xf numFmtId="0" fontId="92" fillId="0" borderId="20" xfId="0" applyFont="1" applyBorder="1" applyAlignment="1">
      <alignment horizontal="center" vertical="center"/>
    </xf>
    <xf numFmtId="0" fontId="92" fillId="0" borderId="70" xfId="0" applyFont="1" applyBorder="1"/>
    <xf numFmtId="0" fontId="92" fillId="0" borderId="21" xfId="0" applyFont="1" applyBorder="1" applyAlignment="1">
      <alignment vertical="center"/>
    </xf>
    <xf numFmtId="0" fontId="91" fillId="3" borderId="3" xfId="13" applyFont="1" applyFill="1" applyBorder="1" applyAlignment="1" applyProtection="1">
      <alignment horizontal="left" vertical="center"/>
      <protection locked="0"/>
    </xf>
    <xf numFmtId="193" fontId="92" fillId="0" borderId="3" xfId="0" applyNumberFormat="1" applyFont="1" applyBorder="1" applyAlignment="1"/>
    <xf numFmtId="193" fontId="92" fillId="0" borderId="8" xfId="0" applyNumberFormat="1" applyFont="1" applyBorder="1" applyAlignment="1"/>
    <xf numFmtId="167" fontId="92" fillId="0" borderId="22" xfId="0" applyNumberFormat="1" applyFont="1" applyBorder="1" applyAlignment="1"/>
    <xf numFmtId="0" fontId="91" fillId="3" borderId="24" xfId="9" applyFont="1" applyFill="1" applyBorder="1" applyAlignment="1" applyProtection="1">
      <alignment horizontal="left" vertical="center"/>
      <protection locked="0"/>
    </xf>
    <xf numFmtId="0" fontId="90" fillId="3" borderId="25" xfId="16" applyFont="1" applyFill="1" applyBorder="1" applyAlignment="1" applyProtection="1">
      <protection locked="0"/>
    </xf>
    <xf numFmtId="193" fontId="93" fillId="36" borderId="25" xfId="0" applyNumberFormat="1" applyFont="1" applyFill="1" applyBorder="1"/>
    <xf numFmtId="164" fontId="93" fillId="36" borderId="26" xfId="7" applyNumberFormat="1" applyFont="1" applyFill="1" applyBorder="1"/>
    <xf numFmtId="0" fontId="93" fillId="0" borderId="0" xfId="0" applyFont="1" applyFill="1" applyAlignment="1">
      <alignment horizontal="center" wrapText="1"/>
    </xf>
    <xf numFmtId="0" fontId="94" fillId="0" borderId="0" xfId="0" applyFont="1" applyFill="1" applyBorder="1" applyAlignment="1" applyProtection="1">
      <alignment horizontal="right"/>
      <protection locked="0"/>
    </xf>
    <xf numFmtId="0" fontId="92" fillId="0" borderId="18" xfId="0" applyFont="1" applyBorder="1"/>
    <xf numFmtId="0" fontId="92" fillId="0" borderId="20" xfId="0" applyFont="1" applyBorder="1"/>
    <xf numFmtId="0" fontId="92" fillId="0" borderId="21" xfId="0" applyFont="1" applyBorder="1" applyAlignment="1">
      <alignment horizontal="center" vertical="center"/>
    </xf>
    <xf numFmtId="0" fontId="92" fillId="0" borderId="22" xfId="0" applyFont="1" applyBorder="1" applyAlignment="1">
      <alignment horizontal="center" vertical="center"/>
    </xf>
    <xf numFmtId="164" fontId="91" fillId="3" borderId="21" xfId="1" applyNumberFormat="1" applyFont="1" applyFill="1" applyBorder="1" applyAlignment="1" applyProtection="1">
      <alignment horizontal="center" vertical="center" wrapText="1"/>
      <protection locked="0"/>
    </xf>
    <xf numFmtId="164" fontId="91" fillId="3" borderId="3" xfId="1" applyNumberFormat="1" applyFont="1" applyFill="1" applyBorder="1" applyAlignment="1" applyProtection="1">
      <alignment horizontal="center" vertical="center" wrapText="1"/>
      <protection locked="0"/>
    </xf>
    <xf numFmtId="0" fontId="91" fillId="0" borderId="3" xfId="13" applyFont="1" applyBorder="1" applyAlignment="1" applyProtection="1">
      <alignment horizontal="center" vertical="center" wrapText="1"/>
      <protection locked="0"/>
    </xf>
    <xf numFmtId="0" fontId="91" fillId="0" borderId="3" xfId="13" applyFont="1" applyFill="1" applyBorder="1" applyAlignment="1" applyProtection="1">
      <alignment horizontal="center" vertical="center" wrapText="1"/>
      <protection locked="0"/>
    </xf>
    <xf numFmtId="164" fontId="91" fillId="3" borderId="22" xfId="1" applyNumberFormat="1" applyFont="1" applyFill="1" applyBorder="1" applyAlignment="1" applyProtection="1">
      <alignment horizontal="center" vertical="center" wrapText="1"/>
      <protection locked="0"/>
    </xf>
    <xf numFmtId="0" fontId="91" fillId="3" borderId="21" xfId="5" applyFont="1" applyFill="1" applyBorder="1" applyAlignment="1" applyProtection="1">
      <alignment horizontal="right" vertical="center"/>
      <protection locked="0"/>
    </xf>
    <xf numFmtId="0" fontId="91" fillId="3" borderId="22" xfId="13" applyFont="1" applyFill="1" applyBorder="1" applyAlignment="1" applyProtection="1">
      <alignment horizontal="left" vertical="center"/>
      <protection locked="0"/>
    </xf>
    <xf numFmtId="193" fontId="92" fillId="0" borderId="21" xfId="0" applyNumberFormat="1" applyFont="1" applyBorder="1" applyAlignment="1"/>
    <xf numFmtId="193" fontId="92" fillId="0" borderId="22" xfId="0" applyNumberFormat="1" applyFont="1" applyBorder="1" applyAlignment="1"/>
    <xf numFmtId="193" fontId="92" fillId="0" borderId="23" xfId="0" applyNumberFormat="1" applyFont="1" applyBorder="1" applyAlignment="1">
      <alignment wrapText="1"/>
    </xf>
    <xf numFmtId="193" fontId="92" fillId="0" borderId="23" xfId="0" applyNumberFormat="1" applyFont="1" applyBorder="1" applyAlignment="1"/>
    <xf numFmtId="193" fontId="92" fillId="36" borderId="56" xfId="0" applyNumberFormat="1" applyFont="1" applyFill="1" applyBorder="1" applyAlignment="1"/>
    <xf numFmtId="0" fontId="90" fillId="3" borderId="26" xfId="16" applyFont="1" applyFill="1" applyBorder="1" applyAlignment="1" applyProtection="1">
      <protection locked="0"/>
    </xf>
    <xf numFmtId="193" fontId="93" fillId="36" borderId="24" xfId="0" applyNumberFormat="1" applyFont="1" applyFill="1" applyBorder="1"/>
    <xf numFmtId="193" fontId="93" fillId="36" borderId="26" xfId="0" applyNumberFormat="1" applyFont="1" applyFill="1" applyBorder="1"/>
    <xf numFmtId="193" fontId="93" fillId="36" borderId="57" xfId="0" applyNumberFormat="1" applyFont="1" applyFill="1" applyBorder="1"/>
    <xf numFmtId="0" fontId="92" fillId="0" borderId="0" xfId="0" applyFont="1" applyBorder="1" applyAlignment="1">
      <alignment horizontal="center" vertical="center" wrapText="1"/>
    </xf>
    <xf numFmtId="0" fontId="92" fillId="0" borderId="0" xfId="0" applyFont="1" applyBorder="1" applyAlignment="1">
      <alignment vertical="center"/>
    </xf>
    <xf numFmtId="0" fontId="92" fillId="0" borderId="0" xfId="0" applyFont="1" applyBorder="1" applyAlignment="1">
      <alignment vertical="center" wrapText="1"/>
    </xf>
    <xf numFmtId="0" fontId="93" fillId="0" borderId="0" xfId="0" applyFont="1" applyFill="1" applyAlignment="1">
      <alignment horizontal="center"/>
    </xf>
    <xf numFmtId="0" fontId="92" fillId="0" borderId="19" xfId="0" applyFont="1" applyBorder="1"/>
    <xf numFmtId="0" fontId="92" fillId="0" borderId="19" xfId="0" applyFont="1" applyBorder="1" applyAlignment="1">
      <alignment wrapText="1"/>
    </xf>
    <xf numFmtId="0" fontId="92" fillId="0" borderId="29" xfId="0" applyFont="1" applyBorder="1" applyAlignment="1">
      <alignment wrapText="1"/>
    </xf>
    <xf numFmtId="0" fontId="92" fillId="0" borderId="20" xfId="0" applyFont="1" applyBorder="1" applyAlignment="1">
      <alignment wrapText="1"/>
    </xf>
    <xf numFmtId="0" fontId="92" fillId="0" borderId="7" xfId="0" applyFont="1" applyBorder="1"/>
    <xf numFmtId="0" fontId="92" fillId="0" borderId="3" xfId="0" applyFont="1" applyFill="1" applyBorder="1" applyAlignment="1">
      <alignment horizontal="center" vertical="center" wrapText="1"/>
    </xf>
    <xf numFmtId="0" fontId="92" fillId="0" borderId="21" xfId="0" applyFont="1" applyBorder="1"/>
    <xf numFmtId="0" fontId="91" fillId="3" borderId="3" xfId="13" applyFont="1" applyFill="1" applyBorder="1" applyAlignment="1" applyProtection="1">
      <alignment horizontal="left" vertical="center" wrapText="1"/>
      <protection locked="0"/>
    </xf>
    <xf numFmtId="193" fontId="92" fillId="0" borderId="3" xfId="0" applyNumberFormat="1" applyFont="1" applyBorder="1"/>
    <xf numFmtId="193" fontId="92" fillId="0" borderId="3" xfId="0" applyNumberFormat="1" applyFont="1" applyFill="1" applyBorder="1"/>
    <xf numFmtId="193" fontId="92" fillId="0" borderId="8" xfId="0" applyNumberFormat="1" applyFont="1" applyBorder="1"/>
    <xf numFmtId="165" fontId="92" fillId="0" borderId="22" xfId="20961" applyNumberFormat="1" applyFont="1" applyBorder="1" applyAlignment="1">
      <alignment horizontal="right"/>
    </xf>
    <xf numFmtId="0" fontId="92" fillId="0" borderId="24" xfId="0" applyFont="1" applyBorder="1"/>
    <xf numFmtId="0" fontId="93" fillId="0" borderId="25" xfId="0" applyFont="1" applyBorder="1"/>
    <xf numFmtId="165" fontId="93" fillId="36" borderId="26" xfId="20961" applyNumberFormat="1" applyFont="1" applyFill="1" applyBorder="1"/>
    <xf numFmtId="0" fontId="90" fillId="0" borderId="0" xfId="8" applyFont="1" applyFill="1" applyBorder="1" applyAlignment="1" applyProtection="1">
      <protection locked="0"/>
    </xf>
    <xf numFmtId="0" fontId="91" fillId="0" borderId="0" xfId="5" applyFont="1" applyFill="1" applyProtection="1">
      <protection locked="0"/>
    </xf>
    <xf numFmtId="0" fontId="90" fillId="0" borderId="59" xfId="8" applyFont="1" applyFill="1" applyBorder="1" applyAlignment="1" applyProtection="1">
      <protection locked="0"/>
    </xf>
    <xf numFmtId="0" fontId="91" fillId="0" borderId="19" xfId="8" applyFont="1" applyFill="1" applyBorder="1" applyAlignment="1" applyProtection="1">
      <alignment horizontal="center"/>
      <protection locked="0"/>
    </xf>
    <xf numFmtId="0" fontId="91" fillId="0" borderId="20" xfId="5" applyFont="1" applyFill="1" applyBorder="1" applyAlignment="1" applyProtection="1">
      <alignment horizontal="center"/>
      <protection locked="0"/>
    </xf>
    <xf numFmtId="0" fontId="91" fillId="3" borderId="21" xfId="15" applyFont="1" applyFill="1" applyBorder="1" applyAlignment="1" applyProtection="1">
      <alignment horizontal="left" vertical="center"/>
      <protection locked="0"/>
    </xf>
    <xf numFmtId="0" fontId="90" fillId="3" borderId="3" xfId="15" applyFont="1" applyFill="1" applyBorder="1" applyAlignment="1" applyProtection="1">
      <alignment horizontal="center" vertical="center"/>
      <protection locked="0"/>
    </xf>
    <xf numFmtId="0" fontId="92" fillId="3" borderId="3" xfId="15" applyFont="1" applyFill="1" applyBorder="1" applyAlignment="1" applyProtection="1">
      <alignment horizontal="center" vertical="center" wrapText="1"/>
      <protection locked="0"/>
    </xf>
    <xf numFmtId="0" fontId="91" fillId="3" borderId="22" xfId="5" applyFont="1" applyFill="1" applyBorder="1" applyAlignment="1" applyProtection="1">
      <alignment horizontal="center" vertical="center" wrapText="1"/>
      <protection locked="0"/>
    </xf>
    <xf numFmtId="0" fontId="91" fillId="3" borderId="21" xfId="9" applyFont="1" applyFill="1" applyBorder="1" applyAlignment="1" applyProtection="1">
      <alignment horizontal="right" vertical="center"/>
      <protection locked="0"/>
    </xf>
    <xf numFmtId="193" fontId="91" fillId="0" borderId="3" xfId="8" applyNumberFormat="1" applyFont="1" applyFill="1" applyBorder="1" applyAlignment="1">
      <alignment horizontal="right" wrapText="1"/>
    </xf>
    <xf numFmtId="193" fontId="91" fillId="36" borderId="22" xfId="1" applyNumberFormat="1" applyFont="1" applyFill="1" applyBorder="1" applyProtection="1">
      <protection locked="0"/>
    </xf>
    <xf numFmtId="193" fontId="91" fillId="0" borderId="0" xfId="5" applyNumberFormat="1" applyFont="1" applyFill="1" applyBorder="1" applyProtection="1">
      <protection locked="0"/>
    </xf>
    <xf numFmtId="193" fontId="91" fillId="0" borderId="3" xfId="8" applyNumberFormat="1" applyFont="1" applyFill="1" applyBorder="1" applyAlignment="1" applyProtection="1">
      <alignment horizontal="right" wrapText="1"/>
      <protection locked="0"/>
    </xf>
    <xf numFmtId="3" fontId="91" fillId="3" borderId="3" xfId="16" applyNumberFormat="1" applyFont="1" applyFill="1" applyBorder="1" applyAlignment="1" applyProtection="1">
      <alignment horizontal="left" wrapText="1"/>
      <protection locked="0"/>
    </xf>
    <xf numFmtId="0" fontId="91" fillId="3" borderId="24" xfId="9" applyFont="1" applyFill="1" applyBorder="1" applyAlignment="1" applyProtection="1">
      <alignment horizontal="right" vertical="center"/>
      <protection locked="0"/>
    </xf>
    <xf numFmtId="193" fontId="90" fillId="36" borderId="25" xfId="16" applyNumberFormat="1" applyFont="1" applyFill="1" applyBorder="1" applyAlignment="1" applyProtection="1">
      <protection locked="0"/>
    </xf>
    <xf numFmtId="193" fontId="90" fillId="36" borderId="26" xfId="1" applyNumberFormat="1" applyFont="1" applyFill="1" applyBorder="1" applyProtection="1">
      <protection locked="0"/>
    </xf>
    <xf numFmtId="193" fontId="90" fillId="0" borderId="3" xfId="7" applyNumberFormat="1" applyFont="1" applyFill="1" applyBorder="1" applyAlignment="1" applyProtection="1">
      <alignment horizontal="right"/>
    </xf>
    <xf numFmtId="193" fontId="90" fillId="0" borderId="3" xfId="7" applyNumberFormat="1" applyFont="1" applyFill="1" applyBorder="1" applyAlignment="1" applyProtection="1">
      <alignment horizontal="right"/>
      <protection locked="0"/>
    </xf>
    <xf numFmtId="193" fontId="90" fillId="0" borderId="10" xfId="0" applyNumberFormat="1" applyFont="1" applyFill="1" applyBorder="1" applyAlignment="1" applyProtection="1">
      <alignment horizontal="right"/>
    </xf>
    <xf numFmtId="193" fontId="90" fillId="0" borderId="3" xfId="0" applyNumberFormat="1" applyFont="1" applyFill="1" applyBorder="1" applyAlignment="1" applyProtection="1">
      <alignment horizontal="right"/>
      <protection locked="0"/>
    </xf>
    <xf numFmtId="10" fontId="91" fillId="0" borderId="3" xfId="20961" applyNumberFormat="1" applyFont="1" applyBorder="1" applyAlignment="1" applyProtection="1">
      <alignment vertical="center" wrapText="1"/>
      <protection locked="0"/>
    </xf>
    <xf numFmtId="10" fontId="92" fillId="0" borderId="3" xfId="20961" applyNumberFormat="1" applyFont="1" applyBorder="1" applyAlignment="1" applyProtection="1">
      <alignment vertical="center" wrapText="1"/>
      <protection locked="0"/>
    </xf>
    <xf numFmtId="10" fontId="92" fillId="0" borderId="22" xfId="20961" applyNumberFormat="1" applyFont="1" applyBorder="1" applyAlignment="1" applyProtection="1">
      <alignment vertical="center" wrapText="1"/>
      <protection locked="0"/>
    </xf>
    <xf numFmtId="10" fontId="90" fillId="0" borderId="3" xfId="20961" applyNumberFormat="1" applyFont="1" applyFill="1" applyBorder="1" applyAlignment="1" applyProtection="1">
      <alignment vertical="center" wrapText="1"/>
      <protection locked="0"/>
    </xf>
    <xf numFmtId="10" fontId="92" fillId="0" borderId="3" xfId="20961" applyNumberFormat="1" applyFont="1" applyFill="1" applyBorder="1" applyAlignment="1" applyProtection="1">
      <alignment vertical="center" wrapText="1"/>
      <protection locked="0"/>
    </xf>
    <xf numFmtId="10" fontId="92" fillId="0" borderId="22" xfId="20961" applyNumberFormat="1" applyFont="1" applyFill="1" applyBorder="1" applyAlignment="1" applyProtection="1">
      <alignment vertical="center" wrapText="1"/>
      <protection locked="0"/>
    </xf>
    <xf numFmtId="10" fontId="90" fillId="0" borderId="3" xfId="20961" applyNumberFormat="1" applyFont="1" applyFill="1" applyBorder="1" applyAlignment="1" applyProtection="1">
      <alignment horizontal="center" vertical="center" wrapText="1"/>
      <protection locked="0"/>
    </xf>
    <xf numFmtId="10" fontId="92" fillId="0" borderId="3" xfId="20961" applyNumberFormat="1" applyFont="1" applyFill="1" applyBorder="1" applyAlignment="1" applyProtection="1">
      <alignment horizontal="center" vertical="center" wrapText="1"/>
      <protection locked="0"/>
    </xf>
    <xf numFmtId="10" fontId="92" fillId="0" borderId="22" xfId="20961" applyNumberFormat="1" applyFont="1" applyFill="1" applyBorder="1" applyAlignment="1" applyProtection="1">
      <alignment horizontal="center" vertical="center" wrapText="1"/>
      <protection locked="0"/>
    </xf>
    <xf numFmtId="10" fontId="91" fillId="2" borderId="3" xfId="20961" applyNumberFormat="1" applyFont="1" applyFill="1" applyBorder="1" applyAlignment="1" applyProtection="1">
      <alignment vertical="center"/>
      <protection locked="0"/>
    </xf>
    <xf numFmtId="10" fontId="97" fillId="2" borderId="3" xfId="20961" applyNumberFormat="1" applyFont="1" applyFill="1" applyBorder="1" applyAlignment="1" applyProtection="1">
      <alignment vertical="center"/>
      <protection locked="0"/>
    </xf>
    <xf numFmtId="10" fontId="97" fillId="2" borderId="22" xfId="20961" applyNumberFormat="1" applyFont="1" applyFill="1" applyBorder="1" applyAlignment="1" applyProtection="1">
      <alignment vertical="center"/>
      <protection locked="0"/>
    </xf>
    <xf numFmtId="10" fontId="91" fillId="2" borderId="25" xfId="20961" applyNumberFormat="1" applyFont="1" applyFill="1" applyBorder="1" applyAlignment="1" applyProtection="1">
      <alignment vertical="center"/>
      <protection locked="0"/>
    </xf>
    <xf numFmtId="10" fontId="97" fillId="2" borderId="25" xfId="20961" applyNumberFormat="1" applyFont="1" applyFill="1" applyBorder="1" applyAlignment="1" applyProtection="1">
      <alignment vertical="center"/>
      <protection locked="0"/>
    </xf>
    <xf numFmtId="10" fontId="97" fillId="2" borderId="26" xfId="20961" applyNumberFormat="1" applyFont="1" applyFill="1" applyBorder="1" applyAlignment="1" applyProtection="1">
      <alignment vertical="center"/>
      <protection locked="0"/>
    </xf>
    <xf numFmtId="193" fontId="92" fillId="0" borderId="0" xfId="0" applyNumberFormat="1" applyFont="1"/>
    <xf numFmtId="0" fontId="91" fillId="0" borderId="8" xfId="0" applyFont="1" applyFill="1" applyBorder="1" applyAlignment="1">
      <alignment wrapText="1"/>
    </xf>
    <xf numFmtId="10" fontId="92" fillId="0" borderId="23" xfId="20961" applyNumberFormat="1" applyFont="1" applyFill="1" applyBorder="1" applyAlignment="1"/>
    <xf numFmtId="0" fontId="91" fillId="0" borderId="73" xfId="0" applyFont="1" applyFill="1" applyBorder="1" applyAlignment="1">
      <alignment wrapText="1"/>
    </xf>
    <xf numFmtId="10" fontId="92" fillId="0" borderId="80" xfId="20961" applyNumberFormat="1" applyFont="1" applyFill="1" applyBorder="1" applyAlignment="1"/>
    <xf numFmtId="0" fontId="92" fillId="0" borderId="7" xfId="0" applyFont="1" applyBorder="1" applyAlignment="1">
      <alignment horizontal="center" vertical="center" wrapText="1"/>
    </xf>
    <xf numFmtId="0" fontId="92" fillId="0" borderId="7" xfId="0" applyFont="1" applyFill="1" applyBorder="1" applyAlignment="1">
      <alignment horizontal="center" vertical="center" wrapText="1"/>
    </xf>
    <xf numFmtId="0" fontId="92" fillId="0" borderId="71" xfId="0" applyFont="1" applyFill="1" applyBorder="1" applyAlignment="1">
      <alignment horizontal="center" vertical="center" wrapText="1"/>
    </xf>
    <xf numFmtId="0" fontId="92" fillId="0" borderId="59" xfId="0" applyFont="1" applyBorder="1" applyAlignment="1">
      <alignment horizontal="center"/>
    </xf>
    <xf numFmtId="0" fontId="92" fillId="0" borderId="60" xfId="0" applyFont="1" applyBorder="1" applyAlignment="1">
      <alignment horizontal="center"/>
    </xf>
    <xf numFmtId="0" fontId="92" fillId="0" borderId="19" xfId="0" applyFont="1" applyBorder="1" applyAlignment="1">
      <alignment horizontal="center"/>
    </xf>
    <xf numFmtId="0" fontId="92" fillId="0" borderId="20" xfId="0" applyFont="1" applyBorder="1" applyAlignment="1">
      <alignment horizontal="center"/>
    </xf>
    <xf numFmtId="0" fontId="91" fillId="3" borderId="21" xfId="5" applyFont="1" applyFill="1" applyBorder="1" applyAlignment="1" applyProtection="1">
      <alignment horizontal="left" vertical="center"/>
      <protection locked="0"/>
    </xf>
    <xf numFmtId="0" fontId="91" fillId="3" borderId="3" xfId="5" applyFont="1" applyFill="1" applyBorder="1" applyProtection="1">
      <protection locked="0"/>
    </xf>
    <xf numFmtId="0" fontId="91" fillId="3" borderId="3" xfId="13" applyFont="1" applyFill="1" applyBorder="1" applyAlignment="1" applyProtection="1">
      <alignment horizontal="center" vertical="center" wrapText="1"/>
      <protection locked="0"/>
    </xf>
    <xf numFmtId="3" fontId="91" fillId="3" borderId="3" xfId="1" applyNumberFormat="1" applyFont="1" applyFill="1" applyBorder="1" applyAlignment="1" applyProtection="1">
      <alignment horizontal="center" vertical="center" wrapText="1"/>
      <protection locked="0"/>
    </xf>
    <xf numFmtId="9" fontId="91" fillId="3" borderId="3" xfId="15" applyNumberFormat="1" applyFont="1" applyFill="1" applyBorder="1" applyAlignment="1" applyProtection="1">
      <alignment horizontal="center" vertical="center"/>
      <protection locked="0"/>
    </xf>
    <xf numFmtId="0" fontId="91" fillId="3" borderId="22" xfId="13" applyFont="1" applyFill="1" applyBorder="1" applyAlignment="1" applyProtection="1">
      <alignment horizontal="center" vertical="center" wrapText="1"/>
      <protection locked="0"/>
    </xf>
    <xf numFmtId="0" fontId="90" fillId="3" borderId="3" xfId="13" applyFont="1" applyFill="1" applyBorder="1" applyAlignment="1" applyProtection="1">
      <alignment wrapText="1"/>
      <protection locked="0"/>
    </xf>
    <xf numFmtId="193" fontId="91" fillId="36" borderId="3" xfId="5" applyNumberFormat="1" applyFont="1" applyFill="1" applyBorder="1" applyProtection="1">
      <protection locked="0"/>
    </xf>
    <xf numFmtId="193" fontId="91" fillId="36" borderId="3" xfId="1" applyNumberFormat="1" applyFont="1" applyFill="1" applyBorder="1" applyProtection="1">
      <protection locked="0"/>
    </xf>
    <xf numFmtId="193" fontId="91" fillId="0" borderId="3" xfId="1" applyNumberFormat="1" applyFont="1" applyFill="1" applyBorder="1" applyProtection="1">
      <protection locked="0"/>
    </xf>
    <xf numFmtId="3" fontId="91" fillId="36" borderId="22" xfId="5" applyNumberFormat="1" applyFont="1" applyFill="1" applyBorder="1" applyProtection="1">
      <protection locked="0"/>
    </xf>
    <xf numFmtId="193" fontId="91" fillId="3" borderId="3" xfId="5" applyNumberFormat="1" applyFont="1" applyFill="1" applyBorder="1" applyProtection="1">
      <protection locked="0"/>
    </xf>
    <xf numFmtId="165" fontId="91" fillId="3" borderId="3" xfId="8" applyNumberFormat="1" applyFont="1" applyFill="1" applyBorder="1" applyAlignment="1" applyProtection="1">
      <alignment horizontal="right" wrapText="1"/>
      <protection locked="0"/>
    </xf>
    <xf numFmtId="0" fontId="91" fillId="0" borderId="3" xfId="13" applyFont="1" applyFill="1" applyBorder="1" applyAlignment="1" applyProtection="1">
      <alignment horizontal="left" vertical="center" wrapText="1"/>
      <protection locked="0"/>
    </xf>
    <xf numFmtId="165" fontId="91" fillId="4" borderId="3" xfId="8" applyNumberFormat="1" applyFont="1" applyFill="1" applyBorder="1" applyAlignment="1" applyProtection="1">
      <alignment horizontal="right" wrapText="1"/>
      <protection locked="0"/>
    </xf>
    <xf numFmtId="0" fontId="90" fillId="0" borderId="3" xfId="13" applyFont="1" applyFill="1" applyBorder="1" applyAlignment="1" applyProtection="1">
      <alignment wrapText="1"/>
      <protection locked="0"/>
    </xf>
    <xf numFmtId="3" fontId="90" fillId="36" borderId="25" xfId="16" applyNumberFormat="1" applyFont="1" applyFill="1" applyBorder="1" applyAlignment="1" applyProtection="1">
      <protection locked="0"/>
    </xf>
    <xf numFmtId="193" fontId="90" fillId="36" borderId="25" xfId="1" applyNumberFormat="1" applyFont="1" applyFill="1" applyBorder="1" applyAlignment="1" applyProtection="1">
      <protection locked="0"/>
    </xf>
    <xf numFmtId="193" fontId="90" fillId="0" borderId="25" xfId="1" applyNumberFormat="1" applyFont="1" applyFill="1" applyBorder="1" applyAlignment="1" applyProtection="1">
      <protection locked="0"/>
    </xf>
    <xf numFmtId="0" fontId="92" fillId="0" borderId="0" xfId="0" applyFont="1" applyAlignment="1">
      <alignment horizontal="center"/>
    </xf>
    <xf numFmtId="0" fontId="92" fillId="0" borderId="0" xfId="0" applyFont="1" applyAlignment="1">
      <alignment wrapText="1"/>
    </xf>
    <xf numFmtId="0" fontId="92" fillId="0" borderId="0" xfId="0" applyFont="1" applyAlignment="1"/>
    <xf numFmtId="9" fontId="92" fillId="0" borderId="3" xfId="0" applyNumberFormat="1" applyFont="1" applyFill="1" applyBorder="1" applyAlignment="1">
      <alignment horizontal="center" vertical="center"/>
    </xf>
    <xf numFmtId="167" fontId="92" fillId="0" borderId="0" xfId="0" applyNumberFormat="1" applyFont="1" applyAlignment="1"/>
    <xf numFmtId="0" fontId="91" fillId="0" borderId="0" xfId="11" applyFont="1" applyFill="1" applyBorder="1" applyAlignment="1" applyProtection="1"/>
    <xf numFmtId="0" fontId="93" fillId="0" borderId="0" xfId="0" applyFont="1" applyAlignment="1">
      <alignment horizontal="center"/>
    </xf>
    <xf numFmtId="0" fontId="91" fillId="0" borderId="18" xfId="9" applyFont="1" applyFill="1" applyBorder="1" applyAlignment="1" applyProtection="1">
      <alignment horizontal="center" vertical="center"/>
      <protection locked="0"/>
    </xf>
    <xf numFmtId="0" fontId="90" fillId="3" borderId="5" xfId="9" applyFont="1" applyFill="1" applyBorder="1" applyAlignment="1" applyProtection="1">
      <alignment horizontal="center" vertical="center" wrapText="1"/>
      <protection locked="0"/>
    </xf>
    <xf numFmtId="164" fontId="91" fillId="3" borderId="20" xfId="2" applyNumberFormat="1" applyFont="1" applyFill="1" applyBorder="1" applyAlignment="1" applyProtection="1">
      <alignment horizontal="center" vertical="center"/>
      <protection locked="0"/>
    </xf>
    <xf numFmtId="0" fontId="91" fillId="0" borderId="21" xfId="9" applyFont="1" applyFill="1" applyBorder="1" applyAlignment="1" applyProtection="1">
      <alignment horizontal="center" vertical="center"/>
      <protection locked="0"/>
    </xf>
    <xf numFmtId="0" fontId="93" fillId="36" borderId="3" xfId="0" applyFont="1" applyFill="1" applyBorder="1" applyAlignment="1">
      <alignment horizontal="left" vertical="top" wrapText="1"/>
    </xf>
    <xf numFmtId="193" fontId="90" fillId="36" borderId="22" xfId="2" applyNumberFormat="1" applyFont="1" applyFill="1" applyBorder="1" applyAlignment="1" applyProtection="1">
      <alignment vertical="top"/>
    </xf>
    <xf numFmtId="0" fontId="91" fillId="3" borderId="7" xfId="13" applyFont="1" applyFill="1" applyBorder="1" applyAlignment="1" applyProtection="1">
      <alignment vertical="center" wrapText="1"/>
      <protection locked="0"/>
    </xf>
    <xf numFmtId="193" fontId="91" fillId="3" borderId="22" xfId="2" applyNumberFormat="1" applyFont="1" applyFill="1" applyBorder="1" applyAlignment="1" applyProtection="1">
      <alignment vertical="top"/>
      <protection locked="0"/>
    </xf>
    <xf numFmtId="0" fontId="91" fillId="3" borderId="3" xfId="13" applyFont="1" applyFill="1" applyBorder="1" applyAlignment="1" applyProtection="1">
      <alignment vertical="center" wrapText="1"/>
      <protection locked="0"/>
    </xf>
    <xf numFmtId="0" fontId="91" fillId="3" borderId="2" xfId="13" applyFont="1" applyFill="1" applyBorder="1" applyAlignment="1" applyProtection="1">
      <alignment vertical="center" wrapText="1"/>
      <protection locked="0"/>
    </xf>
    <xf numFmtId="193" fontId="90" fillId="36" borderId="22" xfId="2" applyNumberFormat="1" applyFont="1" applyFill="1" applyBorder="1" applyAlignment="1" applyProtection="1">
      <alignment vertical="top" wrapText="1"/>
    </xf>
    <xf numFmtId="0" fontId="91" fillId="3" borderId="7" xfId="13" applyFont="1" applyFill="1" applyBorder="1" applyAlignment="1" applyProtection="1">
      <alignment horizontal="left" vertical="center" wrapText="1"/>
      <protection locked="0"/>
    </xf>
    <xf numFmtId="193" fontId="91" fillId="3" borderId="22" xfId="2" applyNumberFormat="1" applyFont="1" applyFill="1" applyBorder="1" applyAlignment="1" applyProtection="1">
      <alignment vertical="top" wrapText="1"/>
      <protection locked="0"/>
    </xf>
    <xf numFmtId="0" fontId="91" fillId="3" borderId="3" xfId="9" applyFont="1" applyFill="1" applyBorder="1" applyAlignment="1" applyProtection="1">
      <alignment horizontal="left" vertical="center" wrapText="1"/>
      <protection locked="0"/>
    </xf>
    <xf numFmtId="0" fontId="91" fillId="0" borderId="3" xfId="13" applyFont="1" applyBorder="1" applyAlignment="1" applyProtection="1">
      <alignment horizontal="left" vertical="center" wrapText="1"/>
      <protection locked="0"/>
    </xf>
    <xf numFmtId="0" fontId="91" fillId="0" borderId="0" xfId="13" applyFont="1" applyBorder="1" applyAlignment="1" applyProtection="1">
      <alignment wrapText="1"/>
      <protection locked="0"/>
    </xf>
    <xf numFmtId="1" fontId="90" fillId="36" borderId="3" xfId="2" applyNumberFormat="1" applyFont="1" applyFill="1" applyBorder="1" applyAlignment="1" applyProtection="1">
      <alignment horizontal="left" vertical="top" wrapText="1"/>
    </xf>
    <xf numFmtId="0" fontId="91" fillId="0" borderId="21" xfId="9" applyFont="1" applyFill="1" applyBorder="1" applyAlignment="1" applyProtection="1">
      <alignment horizontal="center" vertical="center" wrapText="1"/>
      <protection locked="0"/>
    </xf>
    <xf numFmtId="0" fontId="90" fillId="3" borderId="3" xfId="13" applyFont="1" applyFill="1" applyBorder="1" applyAlignment="1" applyProtection="1">
      <alignment vertical="center" wrapText="1"/>
      <protection locked="0"/>
    </xf>
    <xf numFmtId="193" fontId="91" fillId="36" borderId="22" xfId="2" applyNumberFormat="1" applyFont="1" applyFill="1" applyBorder="1" applyAlignment="1" applyProtection="1">
      <alignment vertical="top" wrapText="1"/>
      <protection locked="0"/>
    </xf>
    <xf numFmtId="0" fontId="91" fillId="3" borderId="3" xfId="13" applyFont="1" applyFill="1" applyBorder="1" applyAlignment="1" applyProtection="1">
      <alignment horizontal="left" vertical="center" wrapText="1" indent="3"/>
      <protection locked="0"/>
    </xf>
    <xf numFmtId="0" fontId="90" fillId="36" borderId="3" xfId="13" applyFont="1" applyFill="1" applyBorder="1" applyAlignment="1" applyProtection="1">
      <alignment vertical="center" wrapText="1"/>
      <protection locked="0"/>
    </xf>
    <xf numFmtId="0" fontId="91" fillId="0" borderId="24" xfId="9" applyFont="1" applyFill="1" applyBorder="1" applyAlignment="1" applyProtection="1">
      <alignment horizontal="center" vertical="center" wrapText="1"/>
      <protection locked="0"/>
    </xf>
    <xf numFmtId="0" fontId="90" fillId="36" borderId="25" xfId="13" applyFont="1" applyFill="1" applyBorder="1" applyAlignment="1" applyProtection="1">
      <alignment vertical="center" wrapText="1"/>
      <protection locked="0"/>
    </xf>
    <xf numFmtId="193" fontId="90" fillId="36" borderId="26" xfId="2" applyNumberFormat="1" applyFont="1" applyFill="1" applyBorder="1" applyAlignment="1" applyProtection="1">
      <alignment vertical="top" wrapText="1"/>
    </xf>
    <xf numFmtId="0" fontId="92" fillId="0" borderId="0" xfId="0" applyFont="1" applyFill="1" applyAlignment="1">
      <alignment wrapText="1"/>
    </xf>
    <xf numFmtId="0" fontId="90" fillId="0" borderId="0" xfId="11" applyFont="1" applyFill="1" applyBorder="1" applyAlignment="1" applyProtection="1">
      <alignment horizontal="center" vertical="center" wrapText="1"/>
    </xf>
    <xf numFmtId="0" fontId="94" fillId="0" borderId="0" xfId="11" applyFont="1" applyFill="1" applyBorder="1" applyAlignment="1" applyProtection="1">
      <alignment horizontal="right"/>
    </xf>
    <xf numFmtId="0" fontId="93" fillId="36" borderId="30" xfId="0" applyFont="1" applyFill="1" applyBorder="1" applyAlignment="1">
      <alignment wrapText="1"/>
    </xf>
    <xf numFmtId="0" fontId="92" fillId="0" borderId="9" xfId="0" applyFont="1" applyFill="1" applyBorder="1" applyAlignment="1"/>
    <xf numFmtId="0" fontId="92" fillId="0" borderId="21" xfId="0" applyFont="1" applyBorder="1" applyAlignment="1">
      <alignment horizontal="center" vertical="center" wrapText="1"/>
    </xf>
    <xf numFmtId="0" fontId="92" fillId="0" borderId="9" xfId="0" applyFont="1" applyFill="1" applyBorder="1" applyAlignment="1">
      <alignment vertical="center" wrapText="1"/>
    </xf>
    <xf numFmtId="0" fontId="93" fillId="36" borderId="9" xfId="0" applyFont="1" applyFill="1" applyBorder="1" applyAlignment="1">
      <alignment wrapText="1"/>
    </xf>
    <xf numFmtId="0" fontId="92" fillId="0" borderId="9" xfId="0" applyFont="1" applyFill="1" applyBorder="1" applyAlignment="1">
      <alignment vertical="center"/>
    </xf>
    <xf numFmtId="0" fontId="92" fillId="0" borderId="9" xfId="0" applyFont="1" applyBorder="1" applyAlignment="1">
      <alignment wrapText="1"/>
    </xf>
    <xf numFmtId="0" fontId="92" fillId="0" borderId="24" xfId="0" applyFont="1" applyBorder="1" applyAlignment="1">
      <alignment horizontal="center" vertical="center" wrapText="1"/>
    </xf>
    <xf numFmtId="0" fontId="93" fillId="36" borderId="75" xfId="0" applyFont="1" applyFill="1" applyBorder="1" applyAlignment="1">
      <alignment wrapText="1"/>
    </xf>
    <xf numFmtId="0" fontId="92" fillId="0" borderId="0" xfId="0" applyFont="1" applyAlignment="1">
      <alignment vertical="center"/>
    </xf>
    <xf numFmtId="0" fontId="92" fillId="0" borderId="18" xfId="0" applyFont="1" applyBorder="1" applyAlignment="1">
      <alignment horizontal="center" vertical="center"/>
    </xf>
    <xf numFmtId="193" fontId="93" fillId="36" borderId="20" xfId="0" applyNumberFormat="1" applyFont="1" applyFill="1" applyBorder="1" applyAlignment="1">
      <alignment horizontal="center" vertical="center"/>
    </xf>
    <xf numFmtId="193" fontId="92" fillId="0" borderId="22" xfId="0" applyNumberFormat="1" applyFont="1" applyBorder="1" applyAlignment="1">
      <alignment wrapText="1"/>
    </xf>
    <xf numFmtId="193" fontId="93" fillId="36" borderId="22" xfId="0" applyNumberFormat="1" applyFont="1" applyFill="1" applyBorder="1" applyAlignment="1">
      <alignment horizontal="center" vertical="center" wrapText="1"/>
    </xf>
    <xf numFmtId="193" fontId="93" fillId="36" borderId="26" xfId="0" applyNumberFormat="1" applyFont="1" applyFill="1" applyBorder="1" applyAlignment="1">
      <alignment horizontal="center" vertical="center" wrapText="1"/>
    </xf>
    <xf numFmtId="43" fontId="92" fillId="0" borderId="0" xfId="7" applyFont="1"/>
    <xf numFmtId="0" fontId="91" fillId="0" borderId="1" xfId="11" applyFont="1" applyFill="1" applyBorder="1" applyAlignment="1" applyProtection="1"/>
    <xf numFmtId="0" fontId="90" fillId="0" borderId="1" xfId="11" applyFont="1" applyFill="1" applyBorder="1" applyAlignment="1" applyProtection="1">
      <alignment horizontal="left" vertical="center"/>
    </xf>
    <xf numFmtId="0" fontId="91" fillId="0" borderId="0" xfId="11" applyFont="1" applyFill="1" applyBorder="1" applyAlignment="1" applyProtection="1">
      <alignment horizontal="left"/>
    </xf>
    <xf numFmtId="0" fontId="91" fillId="0" borderId="7" xfId="11" applyFont="1" applyFill="1" applyBorder="1" applyAlignment="1" applyProtection="1">
      <alignment vertical="center"/>
    </xf>
    <xf numFmtId="0" fontId="90" fillId="0" borderId="19" xfId="11" applyFont="1" applyFill="1" applyBorder="1" applyAlignment="1" applyProtection="1">
      <alignment horizontal="center" vertical="center"/>
    </xf>
    <xf numFmtId="0" fontId="90" fillId="0" borderId="20" xfId="11" applyFont="1" applyFill="1" applyBorder="1" applyAlignment="1" applyProtection="1">
      <alignment horizontal="center" vertical="center"/>
    </xf>
    <xf numFmtId="0" fontId="91" fillId="0" borderId="0" xfId="11" applyFont="1" applyFill="1" applyBorder="1" applyAlignment="1" applyProtection="1">
      <alignment vertical="center"/>
    </xf>
    <xf numFmtId="0" fontId="92" fillId="0" borderId="58" xfId="0" applyFont="1" applyFill="1" applyBorder="1" applyAlignment="1">
      <alignment horizontal="center" vertical="center" wrapText="1"/>
    </xf>
    <xf numFmtId="0" fontId="92" fillId="0" borderId="10" xfId="0" applyFont="1" applyBorder="1" applyAlignment="1">
      <alignment vertical="center" wrapText="1"/>
    </xf>
    <xf numFmtId="167" fontId="92" fillId="0" borderId="3" xfId="0" applyNumberFormat="1" applyFont="1" applyBorder="1" applyAlignment="1">
      <alignment horizontal="center" vertical="center"/>
    </xf>
    <xf numFmtId="167" fontId="92" fillId="0" borderId="8" xfId="0" applyNumberFormat="1" applyFont="1" applyBorder="1" applyAlignment="1">
      <alignment horizontal="center" vertical="center"/>
    </xf>
    <xf numFmtId="167" fontId="95" fillId="0" borderId="3" xfId="0" applyNumberFormat="1" applyFont="1" applyBorder="1" applyAlignment="1">
      <alignment horizontal="center" vertical="center"/>
    </xf>
    <xf numFmtId="0" fontId="95" fillId="0" borderId="10" xfId="0" applyFont="1" applyBorder="1" applyAlignment="1">
      <alignment vertical="center" wrapText="1"/>
    </xf>
    <xf numFmtId="167" fontId="101" fillId="0" borderId="3" xfId="0" applyNumberFormat="1" applyFont="1" applyBorder="1" applyAlignment="1">
      <alignment horizontal="center" vertical="center"/>
    </xf>
    <xf numFmtId="167" fontId="102" fillId="0" borderId="3" xfId="0" applyNumberFormat="1" applyFont="1" applyBorder="1" applyAlignment="1">
      <alignment horizontal="center" vertical="center"/>
    </xf>
    <xf numFmtId="167" fontId="102" fillId="0" borderId="8" xfId="0" applyNumberFormat="1" applyFont="1" applyBorder="1" applyAlignment="1">
      <alignment horizontal="center" vertical="center"/>
    </xf>
    <xf numFmtId="0" fontId="93" fillId="36" borderId="28" xfId="0" applyFont="1" applyFill="1" applyBorder="1" applyAlignment="1">
      <alignment vertical="center" wrapText="1"/>
    </xf>
    <xf numFmtId="167" fontId="93" fillId="36" borderId="25" xfId="0" applyNumberFormat="1" applyFont="1" applyFill="1" applyBorder="1" applyAlignment="1">
      <alignment horizontal="center" vertical="center"/>
    </xf>
    <xf numFmtId="167" fontId="92" fillId="0" borderId="0" xfId="0" applyNumberFormat="1" applyFont="1"/>
    <xf numFmtId="0" fontId="92" fillId="0" borderId="3" xfId="0" applyFont="1" applyBorder="1" applyAlignment="1">
      <alignment horizontal="center"/>
    </xf>
    <xf numFmtId="167" fontId="92" fillId="0" borderId="22" xfId="0" applyNumberFormat="1" applyFont="1" applyFill="1" applyBorder="1" applyAlignment="1">
      <alignment horizontal="center"/>
    </xf>
    <xf numFmtId="167" fontId="102" fillId="0" borderId="22" xfId="0" applyNumberFormat="1" applyFont="1" applyFill="1" applyBorder="1" applyAlignment="1">
      <alignment horizontal="center"/>
    </xf>
    <xf numFmtId="0" fontId="92" fillId="0" borderId="28" xfId="0" applyFont="1" applyBorder="1"/>
    <xf numFmtId="0" fontId="92" fillId="0" borderId="1" xfId="0" applyFont="1" applyBorder="1"/>
    <xf numFmtId="0" fontId="93" fillId="0" borderId="1" xfId="0" applyFont="1" applyBorder="1" applyAlignment="1">
      <alignment horizontal="center"/>
    </xf>
    <xf numFmtId="0" fontId="94" fillId="0" borderId="1" xfId="0" applyFont="1" applyFill="1" applyBorder="1" applyAlignment="1">
      <alignment horizontal="center"/>
    </xf>
    <xf numFmtId="0" fontId="92" fillId="0" borderId="76" xfId="0" applyFont="1" applyBorder="1" applyAlignment="1">
      <alignment vertical="center" wrapText="1"/>
    </xf>
    <xf numFmtId="0" fontId="93" fillId="0" borderId="7" xfId="0" applyFont="1" applyBorder="1" applyAlignment="1">
      <alignment vertical="center" wrapText="1"/>
    </xf>
    <xf numFmtId="0" fontId="92" fillId="0" borderId="71" xfId="0" applyFont="1" applyBorder="1" applyAlignment="1">
      <alignment horizontal="center" vertical="center" wrapText="1"/>
    </xf>
    <xf numFmtId="0" fontId="92" fillId="0" borderId="3" xfId="0" applyFont="1" applyBorder="1" applyAlignment="1">
      <alignment vertical="center" wrapText="1"/>
    </xf>
    <xf numFmtId="3" fontId="92" fillId="36" borderId="3" xfId="0" applyNumberFormat="1" applyFont="1" applyFill="1" applyBorder="1" applyAlignment="1">
      <alignment vertical="center" wrapText="1"/>
    </xf>
    <xf numFmtId="3" fontId="92" fillId="36" borderId="22" xfId="0" applyNumberFormat="1" applyFont="1" applyFill="1" applyBorder="1" applyAlignment="1">
      <alignment vertical="center" wrapText="1"/>
    </xf>
    <xf numFmtId="14" fontId="91" fillId="3" borderId="3" xfId="8" quotePrefix="1" applyNumberFormat="1" applyFont="1" applyFill="1" applyBorder="1" applyAlignment="1" applyProtection="1">
      <alignment horizontal="left" vertical="center" wrapText="1" indent="2"/>
      <protection locked="0"/>
    </xf>
    <xf numFmtId="3" fontId="92" fillId="0" borderId="3" xfId="0" applyNumberFormat="1" applyFont="1" applyBorder="1" applyAlignment="1">
      <alignment vertical="center" wrapText="1"/>
    </xf>
    <xf numFmtId="3" fontId="92" fillId="0" borderId="22" xfId="0" applyNumberFormat="1" applyFont="1" applyBorder="1" applyAlignment="1">
      <alignment vertical="center" wrapText="1"/>
    </xf>
    <xf numFmtId="14" fontId="91" fillId="3" borderId="3" xfId="8" quotePrefix="1" applyNumberFormat="1" applyFont="1" applyFill="1" applyBorder="1" applyAlignment="1" applyProtection="1">
      <alignment horizontal="left" vertical="center" wrapText="1" indent="3"/>
      <protection locked="0"/>
    </xf>
    <xf numFmtId="3" fontId="92" fillId="0" borderId="3" xfId="0" applyNumberFormat="1" applyFont="1" applyFill="1" applyBorder="1" applyAlignment="1">
      <alignment vertical="center" wrapText="1"/>
    </xf>
    <xf numFmtId="0" fontId="92" fillId="0" borderId="3" xfId="0" applyFont="1" applyFill="1" applyBorder="1" applyAlignment="1">
      <alignment horizontal="left" vertical="center" wrapText="1" indent="2"/>
    </xf>
    <xf numFmtId="0" fontId="92" fillId="0" borderId="25" xfId="0" applyFont="1" applyBorder="1" applyAlignment="1">
      <alignment vertical="center" wrapText="1"/>
    </xf>
    <xf numFmtId="3" fontId="92" fillId="36" borderId="25" xfId="0" applyNumberFormat="1" applyFont="1" applyFill="1" applyBorder="1" applyAlignment="1">
      <alignment vertical="center" wrapText="1"/>
    </xf>
    <xf numFmtId="3" fontId="92" fillId="36" borderId="26" xfId="0" applyNumberFormat="1" applyFont="1" applyFill="1" applyBorder="1" applyAlignment="1">
      <alignment vertical="center" wrapText="1"/>
    </xf>
    <xf numFmtId="0" fontId="92" fillId="0" borderId="0" xfId="0" applyFont="1" applyFill="1" applyBorder="1" applyAlignment="1">
      <alignment wrapText="1"/>
    </xf>
    <xf numFmtId="0" fontId="91" fillId="0" borderId="0" xfId="0" applyFont="1" applyFill="1" applyBorder="1"/>
    <xf numFmtId="0" fontId="90" fillId="0" borderId="0" xfId="0" applyFont="1" applyAlignment="1">
      <alignment horizontal="center"/>
    </xf>
    <xf numFmtId="0" fontId="94" fillId="0" borderId="0" xfId="0" applyFont="1" applyFill="1"/>
    <xf numFmtId="0" fontId="91" fillId="0" borderId="18" xfId="0" applyFont="1" applyFill="1" applyBorder="1" applyAlignment="1">
      <alignment horizontal="left" vertical="center" indent="1"/>
    </xf>
    <xf numFmtId="0" fontId="91" fillId="0" borderId="19" xfId="0" applyFont="1" applyFill="1" applyBorder="1" applyAlignment="1">
      <alignment horizontal="left" vertical="center"/>
    </xf>
    <xf numFmtId="0" fontId="91" fillId="0" borderId="21" xfId="0" applyFont="1" applyFill="1" applyBorder="1" applyAlignment="1">
      <alignment horizontal="left" vertical="center" indent="1"/>
    </xf>
    <xf numFmtId="0" fontId="91" fillId="0" borderId="3" xfId="0" applyFont="1" applyFill="1" applyBorder="1" applyAlignment="1">
      <alignment horizontal="left" vertical="center"/>
    </xf>
    <xf numFmtId="0" fontId="91" fillId="0" borderId="3" xfId="0" applyFont="1" applyFill="1" applyBorder="1" applyAlignment="1">
      <alignment horizontal="center" vertical="center" wrapText="1"/>
    </xf>
    <xf numFmtId="0" fontId="91" fillId="0" borderId="22" xfId="0" applyFont="1" applyFill="1" applyBorder="1" applyAlignment="1">
      <alignment horizontal="center" vertical="center" wrapText="1"/>
    </xf>
    <xf numFmtId="0" fontId="91" fillId="0" borderId="21" xfId="0" applyFont="1" applyFill="1" applyBorder="1" applyAlignment="1">
      <alignment horizontal="left" indent="1"/>
    </xf>
    <xf numFmtId="0" fontId="90" fillId="0" borderId="3" xfId="0" applyFont="1" applyFill="1" applyBorder="1" applyAlignment="1">
      <alignment horizontal="center"/>
    </xf>
    <xf numFmtId="38" fontId="91" fillId="0" borderId="3" xfId="0" applyNumberFormat="1" applyFont="1" applyFill="1" applyBorder="1" applyAlignment="1" applyProtection="1">
      <alignment horizontal="right"/>
      <protection locked="0"/>
    </xf>
    <xf numFmtId="38" fontId="91" fillId="0" borderId="22" xfId="0" applyNumberFormat="1" applyFont="1" applyFill="1" applyBorder="1" applyAlignment="1" applyProtection="1">
      <alignment horizontal="right"/>
      <protection locked="0"/>
    </xf>
    <xf numFmtId="0" fontId="91" fillId="0" borderId="3" xfId="0" applyFont="1" applyFill="1" applyBorder="1" applyAlignment="1">
      <alignment horizontal="left" wrapText="1" indent="1"/>
    </xf>
    <xf numFmtId="0" fontId="91" fillId="0" borderId="3" xfId="0" applyFont="1" applyFill="1" applyBorder="1" applyAlignment="1">
      <alignment horizontal="left" wrapText="1" indent="2"/>
    </xf>
    <xf numFmtId="0" fontId="90" fillId="0" borderId="3" xfId="0" applyFont="1" applyFill="1" applyBorder="1" applyAlignment="1"/>
    <xf numFmtId="0" fontId="90" fillId="0" borderId="3" xfId="0" applyFont="1" applyFill="1" applyBorder="1" applyAlignment="1">
      <alignment horizontal="left"/>
    </xf>
    <xf numFmtId="0" fontId="91" fillId="0" borderId="3" xfId="0" applyFont="1" applyFill="1" applyBorder="1" applyAlignment="1">
      <alignment horizontal="left" indent="1"/>
    </xf>
    <xf numFmtId="0" fontId="90" fillId="0" borderId="3" xfId="0" applyFont="1" applyFill="1" applyBorder="1" applyAlignment="1">
      <alignment horizontal="left" indent="1"/>
    </xf>
    <xf numFmtId="0" fontId="90" fillId="0" borderId="3" xfId="0" applyFont="1" applyFill="1" applyBorder="1" applyAlignment="1">
      <alignment horizontal="left" vertical="center" wrapText="1"/>
    </xf>
    <xf numFmtId="0" fontId="91" fillId="0" borderId="24" xfId="0" applyFont="1" applyFill="1" applyBorder="1" applyAlignment="1">
      <alignment horizontal="left" vertical="center" indent="1"/>
    </xf>
    <xf numFmtId="0" fontId="90" fillId="0" borderId="25" xfId="0" applyFont="1" applyFill="1" applyBorder="1" applyAlignment="1"/>
    <xf numFmtId="0" fontId="92" fillId="0" borderId="0" xfId="0" applyFont="1" applyAlignment="1">
      <alignment horizontal="left" indent="1"/>
    </xf>
    <xf numFmtId="10" fontId="92" fillId="0" borderId="0" xfId="20961" applyNumberFormat="1" applyFont="1"/>
    <xf numFmtId="0" fontId="99" fillId="0" borderId="0" xfId="0" applyFont="1" applyBorder="1" applyAlignment="1">
      <alignment wrapText="1"/>
    </xf>
    <xf numFmtId="0" fontId="99" fillId="0" borderId="73" xfId="0" applyFont="1" applyBorder="1" applyAlignment="1">
      <alignment horizontal="left" wrapText="1"/>
    </xf>
    <xf numFmtId="0" fontId="99" fillId="0" borderId="72" xfId="0" applyFont="1" applyBorder="1" applyAlignment="1">
      <alignment horizontal="left" wrapText="1"/>
    </xf>
    <xf numFmtId="0" fontId="91" fillId="0" borderId="29" xfId="0" applyFont="1" applyFill="1" applyBorder="1" applyAlignment="1" applyProtection="1">
      <alignment horizontal="center"/>
    </xf>
    <xf numFmtId="0" fontId="91" fillId="0" borderId="30" xfId="0" applyFont="1" applyFill="1" applyBorder="1" applyAlignment="1" applyProtection="1">
      <alignment horizontal="center"/>
    </xf>
    <xf numFmtId="0" fontId="91" fillId="0" borderId="32" xfId="0" applyFont="1" applyFill="1" applyBorder="1" applyAlignment="1" applyProtection="1">
      <alignment horizontal="center"/>
    </xf>
    <xf numFmtId="0" fontId="91" fillId="0" borderId="31" xfId="0" applyFont="1" applyFill="1" applyBorder="1" applyAlignment="1" applyProtection="1">
      <alignment horizontal="center"/>
    </xf>
    <xf numFmtId="0" fontId="93" fillId="0" borderId="4" xfId="0" applyFont="1" applyBorder="1" applyAlignment="1">
      <alignment horizontal="center" vertical="center"/>
    </xf>
    <xf numFmtId="0" fontId="93" fillId="0" borderId="76" xfId="0" applyFont="1" applyBorder="1" applyAlignment="1">
      <alignment horizontal="center" vertical="center"/>
    </xf>
    <xf numFmtId="0" fontId="90" fillId="0" borderId="5" xfId="0" applyFont="1" applyFill="1" applyBorder="1" applyAlignment="1">
      <alignment horizontal="center" vertical="center"/>
    </xf>
    <xf numFmtId="0" fontId="90" fillId="0" borderId="7" xfId="0" applyFont="1" applyFill="1" applyBorder="1" applyAlignment="1">
      <alignment horizontal="center" vertical="center"/>
    </xf>
    <xf numFmtId="0" fontId="90" fillId="0" borderId="19" xfId="0" applyFont="1" applyFill="1" applyBorder="1" applyAlignment="1" applyProtection="1">
      <alignment horizontal="center"/>
    </xf>
    <xf numFmtId="0" fontId="90" fillId="0" borderId="20" xfId="0" applyFont="1" applyFill="1" applyBorder="1" applyAlignment="1" applyProtection="1">
      <alignment horizontal="center"/>
    </xf>
    <xf numFmtId="0" fontId="90" fillId="0" borderId="1" xfId="0" applyFont="1" applyFill="1" applyBorder="1" applyAlignment="1">
      <alignment horizontal="center" wrapText="1"/>
    </xf>
    <xf numFmtId="0" fontId="90" fillId="0" borderId="29" xfId="0" applyFont="1" applyBorder="1" applyAlignment="1">
      <alignment horizontal="center" wrapText="1"/>
    </xf>
    <xf numFmtId="0" fontId="91" fillId="0" borderId="31" xfId="0" applyFont="1" applyBorder="1" applyAlignment="1">
      <alignment horizontal="center"/>
    </xf>
    <xf numFmtId="0" fontId="91" fillId="0" borderId="3" xfId="0" applyFont="1" applyBorder="1" applyAlignment="1">
      <alignment wrapText="1"/>
    </xf>
    <xf numFmtId="0" fontId="92" fillId="0" borderId="22" xfId="0" applyFont="1" applyBorder="1" applyAlignment="1"/>
    <xf numFmtId="0" fontId="90" fillId="0" borderId="8" xfId="0" applyFont="1" applyBorder="1" applyAlignment="1">
      <alignment horizontal="center" wrapText="1"/>
    </xf>
    <xf numFmtId="0" fontId="91" fillId="0" borderId="23" xfId="0" applyFont="1" applyBorder="1" applyAlignment="1">
      <alignment horizontal="center"/>
    </xf>
    <xf numFmtId="0" fontId="90" fillId="0" borderId="8" xfId="0" applyFont="1" applyBorder="1" applyAlignment="1">
      <alignment horizontal="center" vertical="center" wrapText="1"/>
    </xf>
    <xf numFmtId="0" fontId="90" fillId="0" borderId="23" xfId="0" applyFont="1" applyBorder="1" applyAlignment="1">
      <alignment horizontal="center" vertical="center" wrapText="1"/>
    </xf>
    <xf numFmtId="0" fontId="92" fillId="0" borderId="3" xfId="0" applyFont="1" applyFill="1" applyBorder="1" applyAlignment="1">
      <alignment horizontal="center" vertical="center" wrapText="1"/>
    </xf>
    <xf numFmtId="0" fontId="92" fillId="0" borderId="8" xfId="0" applyFont="1" applyFill="1" applyBorder="1" applyAlignment="1">
      <alignment horizontal="center"/>
    </xf>
    <xf numFmtId="0" fontId="92" fillId="0" borderId="9" xfId="0" applyFont="1" applyFill="1" applyBorder="1" applyAlignment="1">
      <alignment horizontal="center"/>
    </xf>
    <xf numFmtId="0" fontId="92" fillId="0" borderId="74" xfId="0" applyFont="1" applyFill="1" applyBorder="1" applyAlignment="1">
      <alignment horizontal="center" vertical="center" wrapText="1"/>
    </xf>
    <xf numFmtId="0" fontId="92" fillId="0" borderId="71" xfId="0" applyFont="1" applyFill="1" applyBorder="1" applyAlignment="1">
      <alignment horizontal="center" vertical="center" wrapText="1"/>
    </xf>
    <xf numFmtId="0" fontId="91" fillId="3" borderId="74" xfId="13" applyFont="1" applyFill="1" applyBorder="1" applyAlignment="1" applyProtection="1">
      <alignment horizontal="center" vertical="center" wrapText="1"/>
      <protection locked="0"/>
    </xf>
    <xf numFmtId="0" fontId="91" fillId="3" borderId="71" xfId="13" applyFont="1" applyFill="1" applyBorder="1" applyAlignment="1" applyProtection="1">
      <alignment horizontal="center" vertical="center" wrapText="1"/>
      <protection locked="0"/>
    </xf>
    <xf numFmtId="9" fontId="92" fillId="0" borderId="8" xfId="0" applyNumberFormat="1" applyFont="1" applyBorder="1" applyAlignment="1">
      <alignment horizontal="center" vertical="center"/>
    </xf>
    <xf numFmtId="9" fontId="92" fillId="0" borderId="10" xfId="0" applyNumberFormat="1" applyFont="1" applyBorder="1" applyAlignment="1">
      <alignment horizontal="center" vertical="center"/>
    </xf>
    <xf numFmtId="0" fontId="92" fillId="0" borderId="2" xfId="0" applyFont="1" applyBorder="1" applyAlignment="1">
      <alignment horizontal="center" vertical="center" wrapText="1"/>
    </xf>
    <xf numFmtId="0" fontId="92" fillId="0" borderId="7" xfId="0" applyFont="1" applyBorder="1" applyAlignment="1">
      <alignment horizontal="center" vertical="center" wrapText="1"/>
    </xf>
    <xf numFmtId="164" fontId="90" fillId="3" borderId="18" xfId="1" applyNumberFormat="1" applyFont="1" applyFill="1" applyBorder="1" applyAlignment="1" applyProtection="1">
      <alignment horizontal="center"/>
      <protection locked="0"/>
    </xf>
    <xf numFmtId="164" fontId="90" fillId="3" borderId="19" xfId="1" applyNumberFormat="1" applyFont="1" applyFill="1" applyBorder="1" applyAlignment="1" applyProtection="1">
      <alignment horizontal="center"/>
      <protection locked="0"/>
    </xf>
    <xf numFmtId="164" fontId="90" fillId="3" borderId="20" xfId="1" applyNumberFormat="1" applyFont="1" applyFill="1" applyBorder="1" applyAlignment="1" applyProtection="1">
      <alignment horizontal="center"/>
      <protection locked="0"/>
    </xf>
    <xf numFmtId="0" fontId="93" fillId="0" borderId="55" xfId="0" applyFont="1" applyBorder="1" applyAlignment="1">
      <alignment horizontal="center" vertical="center" wrapText="1"/>
    </xf>
    <xf numFmtId="0" fontId="93" fillId="0" borderId="56" xfId="0" applyFont="1" applyBorder="1" applyAlignment="1">
      <alignment horizontal="center" vertical="center" wrapText="1"/>
    </xf>
    <xf numFmtId="164" fontId="90" fillId="0" borderId="77" xfId="1" applyNumberFormat="1" applyFont="1" applyFill="1" applyBorder="1" applyAlignment="1" applyProtection="1">
      <alignment horizontal="center" vertical="center" wrapText="1"/>
      <protection locked="0"/>
    </xf>
    <xf numFmtId="164" fontId="90" fillId="0" borderId="78" xfId="1" applyNumberFormat="1" applyFont="1" applyFill="1" applyBorder="1" applyAlignment="1" applyProtection="1">
      <alignment horizontal="center" vertical="center" wrapText="1"/>
      <protection locked="0"/>
    </xf>
    <xf numFmtId="0" fontId="92" fillId="0" borderId="2"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8" xfId="0" applyFont="1" applyFill="1" applyBorder="1" applyAlignment="1">
      <alignment horizontal="center" wrapText="1"/>
    </xf>
    <xf numFmtId="0" fontId="92"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68" customWidth="1"/>
    <col min="2" max="2" width="129.28515625" style="68" customWidth="1"/>
    <col min="3" max="3" width="29.42578125" style="68" customWidth="1"/>
    <col min="4" max="6" width="9.140625" style="68"/>
    <col min="7" max="7" width="25" style="68" customWidth="1"/>
    <col min="8" max="16384" width="9.140625" style="68"/>
  </cols>
  <sheetData>
    <row r="1" spans="1:3">
      <c r="A1" s="123"/>
      <c r="B1" s="124" t="s">
        <v>266</v>
      </c>
      <c r="C1" s="123"/>
    </row>
    <row r="2" spans="1:3">
      <c r="A2" s="125">
        <v>1</v>
      </c>
      <c r="B2" s="126" t="s">
        <v>267</v>
      </c>
      <c r="C2" s="123" t="s">
        <v>390</v>
      </c>
    </row>
    <row r="3" spans="1:3">
      <c r="A3" s="125">
        <v>2</v>
      </c>
      <c r="B3" s="127" t="s">
        <v>268</v>
      </c>
      <c r="C3" s="123" t="s">
        <v>391</v>
      </c>
    </row>
    <row r="4" spans="1:3">
      <c r="A4" s="125">
        <v>3</v>
      </c>
      <c r="B4" s="127" t="s">
        <v>269</v>
      </c>
      <c r="C4" s="123" t="s">
        <v>392</v>
      </c>
    </row>
    <row r="5" spans="1:3">
      <c r="A5" s="128">
        <v>4</v>
      </c>
      <c r="B5" s="129" t="s">
        <v>270</v>
      </c>
      <c r="C5" s="123" t="s">
        <v>393</v>
      </c>
    </row>
    <row r="6" spans="1:3" s="403" customFormat="1" ht="65.25" customHeight="1">
      <c r="A6" s="404" t="s">
        <v>438</v>
      </c>
      <c r="B6" s="405"/>
      <c r="C6" s="405"/>
    </row>
    <row r="7" spans="1:3">
      <c r="A7" s="130" t="s">
        <v>342</v>
      </c>
      <c r="B7" s="124" t="s">
        <v>271</v>
      </c>
    </row>
    <row r="8" spans="1:3">
      <c r="A8" s="123">
        <v>1</v>
      </c>
      <c r="B8" s="131" t="s">
        <v>235</v>
      </c>
    </row>
    <row r="9" spans="1:3">
      <c r="A9" s="123">
        <v>2</v>
      </c>
      <c r="B9" s="131" t="s">
        <v>272</v>
      </c>
    </row>
    <row r="10" spans="1:3">
      <c r="A10" s="123">
        <v>3</v>
      </c>
      <c r="B10" s="131" t="s">
        <v>273</v>
      </c>
    </row>
    <row r="11" spans="1:3">
      <c r="A11" s="123">
        <v>4</v>
      </c>
      <c r="B11" s="131" t="s">
        <v>274</v>
      </c>
      <c r="C11" s="288"/>
    </row>
    <row r="12" spans="1:3">
      <c r="A12" s="123">
        <v>5</v>
      </c>
      <c r="B12" s="131" t="s">
        <v>196</v>
      </c>
    </row>
    <row r="13" spans="1:3">
      <c r="A13" s="123">
        <v>6</v>
      </c>
      <c r="B13" s="132" t="s">
        <v>157</v>
      </c>
    </row>
    <row r="14" spans="1:3">
      <c r="A14" s="123">
        <v>7</v>
      </c>
      <c r="B14" s="131" t="s">
        <v>276</v>
      </c>
    </row>
    <row r="15" spans="1:3">
      <c r="A15" s="123">
        <v>8</v>
      </c>
      <c r="B15" s="131" t="s">
        <v>280</v>
      </c>
    </row>
    <row r="16" spans="1:3">
      <c r="A16" s="123">
        <v>9</v>
      </c>
      <c r="B16" s="131" t="s">
        <v>95</v>
      </c>
    </row>
    <row r="17" spans="1:2">
      <c r="A17" s="123">
        <v>10</v>
      </c>
      <c r="B17" s="131" t="s">
        <v>284</v>
      </c>
    </row>
    <row r="18" spans="1:2">
      <c r="A18" s="123">
        <v>11</v>
      </c>
      <c r="B18" s="132" t="s">
        <v>260</v>
      </c>
    </row>
    <row r="19" spans="1:2">
      <c r="A19" s="123">
        <v>12</v>
      </c>
      <c r="B19" s="132" t="s">
        <v>257</v>
      </c>
    </row>
    <row r="20" spans="1:2">
      <c r="A20" s="123">
        <v>13</v>
      </c>
      <c r="B20" s="133" t="s">
        <v>380</v>
      </c>
    </row>
    <row r="21" spans="1:2">
      <c r="A21" s="123">
        <v>14</v>
      </c>
      <c r="B21" s="132" t="s">
        <v>77</v>
      </c>
    </row>
    <row r="22" spans="1:2">
      <c r="A22" s="134">
        <v>15</v>
      </c>
      <c r="B22" s="132" t="s">
        <v>84</v>
      </c>
    </row>
    <row r="23" spans="1:2">
      <c r="A23" s="67"/>
      <c r="B23" s="67"/>
    </row>
    <row r="24" spans="1:2">
      <c r="A24" s="67"/>
      <c r="B24" s="67"/>
    </row>
    <row r="25" spans="1:2">
      <c r="A25" s="67"/>
      <c r="B25" s="67"/>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9"/>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67" bestFit="1" customWidth="1"/>
    <col min="2" max="2" width="132.42578125" style="68" customWidth="1"/>
    <col min="3" max="3" width="18.42578125" style="68" customWidth="1"/>
    <col min="4" max="16384" width="9.140625" style="68"/>
  </cols>
  <sheetData>
    <row r="1" spans="1:6">
      <c r="A1" s="70" t="s">
        <v>199</v>
      </c>
      <c r="B1" s="94" t="str">
        <f>'1. key ratios'!B1</f>
        <v>სს ”ლიბერთი ბანკი”</v>
      </c>
    </row>
    <row r="2" spans="1:6" s="291" customFormat="1" ht="15.75" customHeight="1">
      <c r="A2" s="291" t="s">
        <v>200</v>
      </c>
      <c r="B2" s="94" t="str">
        <f>'1. key ratios'!B2</f>
        <v>30 სექტემბერი 2017</v>
      </c>
    </row>
    <row r="3" spans="1:6" s="291" customFormat="1" ht="15.75" customHeight="1"/>
    <row r="4" spans="1:6" ht="15.75" thickBot="1">
      <c r="A4" s="67" t="s">
        <v>351</v>
      </c>
      <c r="B4" s="292" t="s">
        <v>95</v>
      </c>
    </row>
    <row r="5" spans="1:6">
      <c r="A5" s="293" t="s">
        <v>29</v>
      </c>
      <c r="B5" s="294"/>
      <c r="C5" s="295" t="s">
        <v>30</v>
      </c>
    </row>
    <row r="6" spans="1:6">
      <c r="A6" s="296">
        <v>1</v>
      </c>
      <c r="B6" s="297" t="s">
        <v>31</v>
      </c>
      <c r="C6" s="298">
        <f>SUM(C7:C11)</f>
        <v>202233065</v>
      </c>
    </row>
    <row r="7" spans="1:6">
      <c r="A7" s="296">
        <v>2</v>
      </c>
      <c r="B7" s="299" t="s">
        <v>32</v>
      </c>
      <c r="C7" s="300">
        <v>43930218</v>
      </c>
      <c r="D7" s="67"/>
      <c r="E7" s="67"/>
    </row>
    <row r="8" spans="1:6">
      <c r="A8" s="296">
        <v>3</v>
      </c>
      <c r="B8" s="301" t="s">
        <v>33</v>
      </c>
      <c r="C8" s="300">
        <v>33874576</v>
      </c>
      <c r="D8" s="67"/>
      <c r="E8" s="67"/>
    </row>
    <row r="9" spans="1:6">
      <c r="A9" s="296">
        <v>4</v>
      </c>
      <c r="B9" s="301" t="s">
        <v>34</v>
      </c>
      <c r="C9" s="300">
        <v>29009502</v>
      </c>
      <c r="D9" s="67"/>
      <c r="E9" s="67"/>
    </row>
    <row r="10" spans="1:6">
      <c r="A10" s="296">
        <v>5</v>
      </c>
      <c r="B10" s="301" t="s">
        <v>35</v>
      </c>
      <c r="C10" s="300">
        <v>1694028</v>
      </c>
      <c r="D10" s="67"/>
      <c r="E10" s="67"/>
    </row>
    <row r="11" spans="1:6">
      <c r="A11" s="296">
        <v>6</v>
      </c>
      <c r="B11" s="302" t="s">
        <v>36</v>
      </c>
      <c r="C11" s="300">
        <v>93724741</v>
      </c>
      <c r="D11" s="67"/>
      <c r="E11" s="67"/>
    </row>
    <row r="12" spans="1:6" s="287" customFormat="1">
      <c r="A12" s="296">
        <v>7</v>
      </c>
      <c r="B12" s="297" t="s">
        <v>37</v>
      </c>
      <c r="C12" s="303">
        <f>SUM(C13:C27)</f>
        <v>55352768.433731392</v>
      </c>
      <c r="D12" s="318"/>
      <c r="E12" s="67"/>
      <c r="F12" s="68"/>
    </row>
    <row r="13" spans="1:6" s="287" customFormat="1">
      <c r="A13" s="296">
        <v>8</v>
      </c>
      <c r="B13" s="304" t="s">
        <v>38</v>
      </c>
      <c r="C13" s="305">
        <v>29009502</v>
      </c>
      <c r="D13" s="318"/>
      <c r="E13" s="67"/>
      <c r="F13" s="68"/>
    </row>
    <row r="14" spans="1:6" s="287" customFormat="1" ht="30">
      <c r="A14" s="296">
        <v>9</v>
      </c>
      <c r="B14" s="210" t="s">
        <v>39</v>
      </c>
      <c r="C14" s="305">
        <v>2035330.4337313883</v>
      </c>
      <c r="D14" s="318"/>
      <c r="E14" s="67"/>
      <c r="F14" s="68"/>
    </row>
    <row r="15" spans="1:6" s="287" customFormat="1">
      <c r="A15" s="296">
        <v>10</v>
      </c>
      <c r="B15" s="306" t="s">
        <v>40</v>
      </c>
      <c r="C15" s="305">
        <v>24055788</v>
      </c>
      <c r="D15" s="318"/>
      <c r="E15" s="67"/>
      <c r="F15" s="68"/>
    </row>
    <row r="16" spans="1:6" s="287" customFormat="1">
      <c r="A16" s="296">
        <v>11</v>
      </c>
      <c r="B16" s="307" t="s">
        <v>41</v>
      </c>
      <c r="C16" s="305">
        <v>0</v>
      </c>
      <c r="D16" s="318"/>
      <c r="E16" s="67"/>
      <c r="F16" s="68"/>
    </row>
    <row r="17" spans="1:6" s="287" customFormat="1">
      <c r="A17" s="296">
        <v>12</v>
      </c>
      <c r="B17" s="306" t="s">
        <v>42</v>
      </c>
      <c r="C17" s="305">
        <v>0</v>
      </c>
      <c r="D17" s="318"/>
      <c r="E17" s="67"/>
      <c r="F17" s="68"/>
    </row>
    <row r="18" spans="1:6" s="287" customFormat="1">
      <c r="A18" s="296">
        <v>13</v>
      </c>
      <c r="B18" s="306" t="s">
        <v>43</v>
      </c>
      <c r="C18" s="305">
        <v>0</v>
      </c>
      <c r="D18" s="318"/>
      <c r="E18" s="67"/>
      <c r="F18" s="68"/>
    </row>
    <row r="19" spans="1:6" s="287" customFormat="1">
      <c r="A19" s="296">
        <v>14</v>
      </c>
      <c r="B19" s="306" t="s">
        <v>44</v>
      </c>
      <c r="C19" s="305">
        <v>0</v>
      </c>
      <c r="D19" s="318"/>
      <c r="E19" s="67"/>
      <c r="F19" s="68"/>
    </row>
    <row r="20" spans="1:6" s="287" customFormat="1" ht="30">
      <c r="A20" s="296">
        <v>15</v>
      </c>
      <c r="B20" s="306" t="s">
        <v>45</v>
      </c>
      <c r="C20" s="305">
        <v>0</v>
      </c>
      <c r="D20" s="318"/>
      <c r="E20" s="67"/>
      <c r="F20" s="68"/>
    </row>
    <row r="21" spans="1:6" s="287" customFormat="1" ht="30">
      <c r="A21" s="296">
        <v>16</v>
      </c>
      <c r="B21" s="210" t="s">
        <v>46</v>
      </c>
      <c r="C21" s="305">
        <v>0</v>
      </c>
      <c r="D21" s="318"/>
      <c r="E21" s="67"/>
      <c r="F21" s="68"/>
    </row>
    <row r="22" spans="1:6" s="287" customFormat="1">
      <c r="A22" s="296">
        <v>17</v>
      </c>
      <c r="B22" s="308" t="s">
        <v>47</v>
      </c>
      <c r="C22" s="305">
        <v>252148</v>
      </c>
      <c r="D22" s="318"/>
      <c r="E22" s="67"/>
      <c r="F22" s="68"/>
    </row>
    <row r="23" spans="1:6" s="287" customFormat="1" ht="30">
      <c r="A23" s="296">
        <v>18</v>
      </c>
      <c r="B23" s="210" t="s">
        <v>48</v>
      </c>
      <c r="C23" s="305">
        <v>0</v>
      </c>
      <c r="D23" s="318"/>
      <c r="E23" s="67"/>
      <c r="F23" s="68"/>
    </row>
    <row r="24" spans="1:6" s="287" customFormat="1" ht="30">
      <c r="A24" s="296">
        <v>19</v>
      </c>
      <c r="B24" s="210" t="s">
        <v>49</v>
      </c>
      <c r="C24" s="305">
        <v>0</v>
      </c>
      <c r="D24" s="318"/>
      <c r="E24" s="67"/>
      <c r="F24" s="68"/>
    </row>
    <row r="25" spans="1:6" s="287" customFormat="1" ht="30">
      <c r="A25" s="296">
        <v>20</v>
      </c>
      <c r="B25" s="280" t="s">
        <v>50</v>
      </c>
      <c r="C25" s="305">
        <v>0</v>
      </c>
      <c r="D25" s="318"/>
      <c r="E25" s="67"/>
      <c r="F25" s="68"/>
    </row>
    <row r="26" spans="1:6" s="287" customFormat="1">
      <c r="A26" s="296">
        <v>21</v>
      </c>
      <c r="B26" s="280" t="s">
        <v>51</v>
      </c>
      <c r="C26" s="305">
        <v>0</v>
      </c>
      <c r="D26" s="318"/>
      <c r="E26" s="67"/>
      <c r="F26" s="68"/>
    </row>
    <row r="27" spans="1:6" s="287" customFormat="1" ht="30">
      <c r="A27" s="296">
        <v>22</v>
      </c>
      <c r="B27" s="280" t="s">
        <v>52</v>
      </c>
      <c r="C27" s="305">
        <v>0</v>
      </c>
      <c r="D27" s="318"/>
      <c r="E27" s="67"/>
      <c r="F27" s="68"/>
    </row>
    <row r="28" spans="1:6" s="287" customFormat="1">
      <c r="A28" s="296">
        <v>23</v>
      </c>
      <c r="B28" s="309" t="s">
        <v>26</v>
      </c>
      <c r="C28" s="303">
        <f>C6-C12</f>
        <v>146880296.56626862</v>
      </c>
      <c r="D28" s="318"/>
      <c r="E28" s="67"/>
      <c r="F28" s="68"/>
    </row>
    <row r="29" spans="1:6" s="287" customFormat="1">
      <c r="A29" s="310"/>
      <c r="B29" s="311"/>
      <c r="C29" s="305"/>
      <c r="D29" s="318"/>
      <c r="E29" s="67"/>
      <c r="F29" s="68"/>
    </row>
    <row r="30" spans="1:6" s="287" customFormat="1">
      <c r="A30" s="310">
        <v>24</v>
      </c>
      <c r="B30" s="309" t="s">
        <v>53</v>
      </c>
      <c r="C30" s="303">
        <f>C31+C34</f>
        <v>6139064</v>
      </c>
      <c r="D30" s="318"/>
      <c r="E30" s="67"/>
      <c r="F30" s="68"/>
    </row>
    <row r="31" spans="1:6" s="287" customFormat="1">
      <c r="A31" s="310">
        <v>25</v>
      </c>
      <c r="B31" s="301" t="s">
        <v>54</v>
      </c>
      <c r="C31" s="312">
        <f>C32+C33</f>
        <v>61391</v>
      </c>
      <c r="D31" s="318"/>
      <c r="E31" s="67"/>
      <c r="F31" s="68"/>
    </row>
    <row r="32" spans="1:6" s="287" customFormat="1">
      <c r="A32" s="310">
        <v>26</v>
      </c>
      <c r="B32" s="313" t="s">
        <v>55</v>
      </c>
      <c r="C32" s="305">
        <v>61391</v>
      </c>
      <c r="D32" s="318"/>
      <c r="E32" s="67"/>
      <c r="F32" s="68"/>
    </row>
    <row r="33" spans="1:6" s="287" customFormat="1">
      <c r="A33" s="310">
        <v>27</v>
      </c>
      <c r="B33" s="313" t="s">
        <v>56</v>
      </c>
      <c r="C33" s="305">
        <v>0</v>
      </c>
      <c r="D33" s="318"/>
      <c r="E33" s="67"/>
      <c r="F33" s="68"/>
    </row>
    <row r="34" spans="1:6" s="287" customFormat="1">
      <c r="A34" s="310">
        <v>28</v>
      </c>
      <c r="B34" s="301" t="s">
        <v>57</v>
      </c>
      <c r="C34" s="305">
        <v>6077673</v>
      </c>
      <c r="D34" s="318"/>
      <c r="E34" s="67"/>
      <c r="F34" s="68"/>
    </row>
    <row r="35" spans="1:6" s="287" customFormat="1">
      <c r="A35" s="310">
        <v>29</v>
      </c>
      <c r="B35" s="309" t="s">
        <v>58</v>
      </c>
      <c r="C35" s="303">
        <f>SUM(C36:C40)</f>
        <v>0</v>
      </c>
      <c r="D35" s="318"/>
      <c r="E35" s="67"/>
      <c r="F35" s="68"/>
    </row>
    <row r="36" spans="1:6" s="287" customFormat="1">
      <c r="A36" s="310">
        <v>30</v>
      </c>
      <c r="B36" s="210" t="s">
        <v>59</v>
      </c>
      <c r="C36" s="305">
        <v>0</v>
      </c>
      <c r="D36" s="318"/>
      <c r="E36" s="67"/>
      <c r="F36" s="68"/>
    </row>
    <row r="37" spans="1:6" s="287" customFormat="1">
      <c r="A37" s="310">
        <v>31</v>
      </c>
      <c r="B37" s="306" t="s">
        <v>60</v>
      </c>
      <c r="C37" s="305">
        <v>0</v>
      </c>
      <c r="D37" s="318"/>
      <c r="E37" s="67"/>
      <c r="F37" s="68"/>
    </row>
    <row r="38" spans="1:6" s="287" customFormat="1" ht="30">
      <c r="A38" s="310">
        <v>32</v>
      </c>
      <c r="B38" s="210" t="s">
        <v>61</v>
      </c>
      <c r="C38" s="305">
        <v>0</v>
      </c>
      <c r="D38" s="318"/>
      <c r="E38" s="67"/>
      <c r="F38" s="68"/>
    </row>
    <row r="39" spans="1:6" s="287" customFormat="1" ht="30">
      <c r="A39" s="310">
        <v>33</v>
      </c>
      <c r="B39" s="210" t="s">
        <v>49</v>
      </c>
      <c r="C39" s="305">
        <v>0</v>
      </c>
      <c r="D39" s="318"/>
      <c r="E39" s="67"/>
      <c r="F39" s="68"/>
    </row>
    <row r="40" spans="1:6" s="287" customFormat="1" ht="30">
      <c r="A40" s="310">
        <v>34</v>
      </c>
      <c r="B40" s="280" t="s">
        <v>62</v>
      </c>
      <c r="C40" s="305">
        <v>0</v>
      </c>
      <c r="D40" s="318"/>
      <c r="E40" s="67"/>
      <c r="F40" s="68"/>
    </row>
    <row r="41" spans="1:6" s="287" customFormat="1">
      <c r="A41" s="310">
        <v>35</v>
      </c>
      <c r="B41" s="309" t="s">
        <v>27</v>
      </c>
      <c r="C41" s="303">
        <f>C30-C35</f>
        <v>6139064</v>
      </c>
      <c r="D41" s="318"/>
      <c r="E41" s="67"/>
      <c r="F41" s="68"/>
    </row>
    <row r="42" spans="1:6" s="287" customFormat="1">
      <c r="A42" s="310"/>
      <c r="B42" s="311"/>
      <c r="C42" s="305"/>
      <c r="D42" s="318"/>
      <c r="E42" s="67"/>
      <c r="F42" s="68"/>
    </row>
    <row r="43" spans="1:6" s="287" customFormat="1">
      <c r="A43" s="310">
        <v>36</v>
      </c>
      <c r="B43" s="314" t="s">
        <v>63</v>
      </c>
      <c r="C43" s="303">
        <f>SUM(C44:C46)</f>
        <v>63420586.37340048</v>
      </c>
      <c r="D43" s="318"/>
      <c r="E43" s="67"/>
      <c r="F43" s="68"/>
    </row>
    <row r="44" spans="1:6" s="287" customFormat="1">
      <c r="A44" s="310">
        <v>37</v>
      </c>
      <c r="B44" s="301" t="s">
        <v>64</v>
      </c>
      <c r="C44" s="305">
        <v>51966367.219999999</v>
      </c>
      <c r="D44" s="318"/>
      <c r="E44" s="67"/>
      <c r="F44" s="68"/>
    </row>
    <row r="45" spans="1:6" s="287" customFormat="1">
      <c r="A45" s="310">
        <v>38</v>
      </c>
      <c r="B45" s="301" t="s">
        <v>65</v>
      </c>
      <c r="C45" s="305">
        <v>0</v>
      </c>
      <c r="D45" s="318"/>
      <c r="E45" s="67"/>
      <c r="F45" s="68"/>
    </row>
    <row r="46" spans="1:6" s="287" customFormat="1">
      <c r="A46" s="310">
        <v>39</v>
      </c>
      <c r="B46" s="301" t="s">
        <v>66</v>
      </c>
      <c r="C46" s="305">
        <v>11454219.153400484</v>
      </c>
      <c r="D46" s="318"/>
      <c r="E46" s="67"/>
      <c r="F46" s="68"/>
    </row>
    <row r="47" spans="1:6" s="287" customFormat="1">
      <c r="A47" s="310">
        <v>40</v>
      </c>
      <c r="B47" s="314" t="s">
        <v>67</v>
      </c>
      <c r="C47" s="303">
        <f>SUM(C48:C51)</f>
        <v>0</v>
      </c>
      <c r="D47" s="318"/>
      <c r="E47" s="67"/>
      <c r="F47" s="68"/>
    </row>
    <row r="48" spans="1:6" s="287" customFormat="1">
      <c r="A48" s="310">
        <v>41</v>
      </c>
      <c r="B48" s="210" t="s">
        <v>68</v>
      </c>
      <c r="C48" s="305">
        <v>0</v>
      </c>
      <c r="D48" s="318"/>
      <c r="E48" s="67"/>
      <c r="F48" s="68"/>
    </row>
    <row r="49" spans="1:6" s="287" customFormat="1">
      <c r="A49" s="310">
        <v>42</v>
      </c>
      <c r="B49" s="306" t="s">
        <v>69</v>
      </c>
      <c r="C49" s="305">
        <v>0</v>
      </c>
      <c r="D49" s="318"/>
      <c r="E49" s="67"/>
      <c r="F49" s="68"/>
    </row>
    <row r="50" spans="1:6" s="287" customFormat="1" ht="30">
      <c r="A50" s="310">
        <v>43</v>
      </c>
      <c r="B50" s="210" t="s">
        <v>70</v>
      </c>
      <c r="C50" s="305">
        <v>0</v>
      </c>
      <c r="D50" s="318"/>
      <c r="E50" s="67"/>
      <c r="F50" s="68"/>
    </row>
    <row r="51" spans="1:6" s="287" customFormat="1" ht="30">
      <c r="A51" s="310">
        <v>44</v>
      </c>
      <c r="B51" s="210" t="s">
        <v>49</v>
      </c>
      <c r="C51" s="305">
        <v>0</v>
      </c>
      <c r="D51" s="318"/>
      <c r="E51" s="67"/>
      <c r="F51" s="68"/>
    </row>
    <row r="52" spans="1:6" s="287" customFormat="1" ht="15.75" thickBot="1">
      <c r="A52" s="315">
        <v>45</v>
      </c>
      <c r="B52" s="316" t="s">
        <v>28</v>
      </c>
      <c r="C52" s="317">
        <f>C43-C47</f>
        <v>63420586.37340048</v>
      </c>
      <c r="D52" s="318"/>
      <c r="E52" s="67"/>
      <c r="F52" s="68"/>
    </row>
    <row r="53" spans="1:6">
      <c r="D53" s="67"/>
      <c r="E53" s="67"/>
    </row>
    <row r="54" spans="1:6">
      <c r="D54" s="67"/>
      <c r="E54" s="67"/>
    </row>
    <row r="55" spans="1:6">
      <c r="B55" s="68" t="s">
        <v>237</v>
      </c>
      <c r="D55" s="67"/>
      <c r="E55" s="67"/>
    </row>
    <row r="56" spans="1:6">
      <c r="D56" s="67"/>
      <c r="E56" s="67"/>
    </row>
    <row r="57" spans="1:6">
      <c r="D57" s="67"/>
      <c r="E57" s="67"/>
    </row>
    <row r="58" spans="1:6">
      <c r="D58" s="67"/>
      <c r="E58" s="67"/>
    </row>
    <row r="59" spans="1:6">
      <c r="D59" s="67"/>
      <c r="E59" s="67"/>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51"/>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5" customWidth="1"/>
    <col min="2" max="2" width="91.85546875" style="5" customWidth="1"/>
    <col min="3" max="3" width="45.7109375" style="5" customWidth="1"/>
    <col min="4" max="4" width="26.7109375" style="5" bestFit="1" customWidth="1"/>
    <col min="5" max="5" width="9.42578125" customWidth="1"/>
  </cols>
  <sheetData>
    <row r="1" spans="1:5">
      <c r="A1" s="1" t="s">
        <v>199</v>
      </c>
      <c r="B1" s="2" t="str">
        <f>'1. key ratios'!B1</f>
        <v>სს ”ლიბერთი ბანკი”</v>
      </c>
    </row>
    <row r="2" spans="1:5" s="3" customFormat="1" ht="15.75" customHeight="1">
      <c r="A2" s="3" t="s">
        <v>200</v>
      </c>
      <c r="B2" s="2" t="str">
        <f>'1. key ratios'!B2</f>
        <v>30 სექტემბერი 2017</v>
      </c>
      <c r="E2"/>
    </row>
    <row r="3" spans="1:5" s="3" customFormat="1" ht="15.75" customHeight="1">
      <c r="A3" s="4"/>
      <c r="E3"/>
    </row>
    <row r="4" spans="1:5" s="3" customFormat="1" ht="15.75" customHeight="1" thickBot="1">
      <c r="A4" s="3" t="s">
        <v>352</v>
      </c>
      <c r="B4" s="26" t="s">
        <v>284</v>
      </c>
      <c r="D4" s="28" t="s">
        <v>101</v>
      </c>
      <c r="E4"/>
    </row>
    <row r="5" spans="1:5" ht="51">
      <c r="A5" s="23" t="s">
        <v>29</v>
      </c>
      <c r="B5" s="24" t="s">
        <v>244</v>
      </c>
      <c r="C5" s="25" t="s">
        <v>248</v>
      </c>
      <c r="D5" s="27" t="s">
        <v>285</v>
      </c>
    </row>
    <row r="6" spans="1:5">
      <c r="A6" s="13">
        <v>1</v>
      </c>
      <c r="B6" s="6" t="s">
        <v>162</v>
      </c>
      <c r="C6" s="30">
        <v>132800108</v>
      </c>
      <c r="D6" s="14"/>
    </row>
    <row r="7" spans="1:5">
      <c r="A7" s="13">
        <v>2</v>
      </c>
      <c r="B7" s="7" t="s">
        <v>163</v>
      </c>
      <c r="C7" s="31">
        <v>121904080</v>
      </c>
      <c r="D7" s="15"/>
    </row>
    <row r="8" spans="1:5">
      <c r="A8" s="13">
        <v>3</v>
      </c>
      <c r="B8" s="7" t="s">
        <v>164</v>
      </c>
      <c r="C8" s="31">
        <v>212591987</v>
      </c>
      <c r="D8" s="15"/>
    </row>
    <row r="9" spans="1:5">
      <c r="A9" s="13">
        <v>4</v>
      </c>
      <c r="B9" s="7" t="s">
        <v>193</v>
      </c>
      <c r="C9" s="31">
        <v>0</v>
      </c>
      <c r="D9" s="15"/>
    </row>
    <row r="10" spans="1:5">
      <c r="A10" s="13">
        <v>5</v>
      </c>
      <c r="B10" s="7" t="s">
        <v>165</v>
      </c>
      <c r="C10" s="31">
        <v>236431259</v>
      </c>
      <c r="D10" s="15"/>
    </row>
    <row r="11" spans="1:5">
      <c r="A11" s="13">
        <v>6.1</v>
      </c>
      <c r="B11" s="7" t="s">
        <v>166</v>
      </c>
      <c r="C11" s="32">
        <v>898664041.99829447</v>
      </c>
      <c r="D11" s="16"/>
    </row>
    <row r="12" spans="1:5">
      <c r="A12" s="13">
        <v>6.2</v>
      </c>
      <c r="B12" s="8" t="s">
        <v>167</v>
      </c>
      <c r="C12" s="32">
        <v>-100779657.96705963</v>
      </c>
      <c r="D12" s="16"/>
    </row>
    <row r="13" spans="1:5">
      <c r="A13" s="13" t="s">
        <v>387</v>
      </c>
      <c r="B13" s="9" t="s">
        <v>388</v>
      </c>
      <c r="C13" s="32">
        <v>11454219.153400484</v>
      </c>
      <c r="D13" s="29" t="s">
        <v>421</v>
      </c>
    </row>
    <row r="14" spans="1:5">
      <c r="A14" s="13">
        <v>6</v>
      </c>
      <c r="B14" s="7" t="s">
        <v>168</v>
      </c>
      <c r="C14" s="38">
        <f>C11+C12</f>
        <v>797884384.03123486</v>
      </c>
      <c r="D14" s="16"/>
    </row>
    <row r="15" spans="1:5">
      <c r="A15" s="13">
        <v>7</v>
      </c>
      <c r="B15" s="7" t="s">
        <v>169</v>
      </c>
      <c r="C15" s="31">
        <v>11418130</v>
      </c>
      <c r="D15" s="15"/>
    </row>
    <row r="16" spans="1:5">
      <c r="A16" s="13">
        <v>8</v>
      </c>
      <c r="B16" s="7" t="s">
        <v>170</v>
      </c>
      <c r="C16" s="31">
        <v>119620</v>
      </c>
      <c r="D16" s="15"/>
    </row>
    <row r="17" spans="1:4">
      <c r="A17" s="13">
        <v>9</v>
      </c>
      <c r="B17" s="7" t="s">
        <v>171</v>
      </c>
      <c r="C17" s="31">
        <v>283879</v>
      </c>
      <c r="D17" s="15"/>
    </row>
    <row r="18" spans="1:4" ht="30">
      <c r="A18" s="13">
        <v>9.1</v>
      </c>
      <c r="B18" s="9" t="s">
        <v>410</v>
      </c>
      <c r="C18" s="32">
        <v>252148</v>
      </c>
      <c r="D18" s="29" t="s">
        <v>422</v>
      </c>
    </row>
    <row r="19" spans="1:4">
      <c r="A19" s="13">
        <v>10</v>
      </c>
      <c r="B19" s="7" t="s">
        <v>172</v>
      </c>
      <c r="C19" s="31">
        <v>160677573</v>
      </c>
      <c r="D19" s="15"/>
    </row>
    <row r="20" spans="1:4">
      <c r="A20" s="13">
        <v>10.1</v>
      </c>
      <c r="B20" s="9" t="s">
        <v>247</v>
      </c>
      <c r="C20" s="31">
        <v>24055788</v>
      </c>
      <c r="D20" s="29" t="s">
        <v>362</v>
      </c>
    </row>
    <row r="21" spans="1:4">
      <c r="A21" s="13">
        <v>11</v>
      </c>
      <c r="B21" s="10" t="s">
        <v>173</v>
      </c>
      <c r="C21" s="33">
        <v>46864269</v>
      </c>
      <c r="D21" s="17"/>
    </row>
    <row r="22" spans="1:4">
      <c r="A22" s="13">
        <v>12</v>
      </c>
      <c r="B22" s="12" t="s">
        <v>174</v>
      </c>
      <c r="C22" s="34">
        <f>SUM(C6:C10,C14:C17,C19,C21)</f>
        <v>1720975289.0312347</v>
      </c>
      <c r="D22" s="18"/>
    </row>
    <row r="23" spans="1:4">
      <c r="A23" s="13">
        <v>13</v>
      </c>
      <c r="B23" s="7" t="s">
        <v>175</v>
      </c>
      <c r="C23" s="35">
        <v>3429357</v>
      </c>
      <c r="D23" s="19"/>
    </row>
    <row r="24" spans="1:4">
      <c r="A24" s="13">
        <v>14</v>
      </c>
      <c r="B24" s="7" t="s">
        <v>176</v>
      </c>
      <c r="C24" s="31">
        <v>469664118</v>
      </c>
      <c r="D24" s="15"/>
    </row>
    <row r="25" spans="1:4">
      <c r="A25" s="13">
        <v>15</v>
      </c>
      <c r="B25" s="7" t="s">
        <v>177</v>
      </c>
      <c r="C25" s="31">
        <v>168569340</v>
      </c>
      <c r="D25" s="15"/>
    </row>
    <row r="26" spans="1:4">
      <c r="A26" s="13">
        <v>16</v>
      </c>
      <c r="B26" s="7" t="s">
        <v>178</v>
      </c>
      <c r="C26" s="31">
        <v>645432639</v>
      </c>
      <c r="D26" s="15"/>
    </row>
    <row r="27" spans="1:4">
      <c r="A27" s="13">
        <v>17</v>
      </c>
      <c r="B27" s="7" t="s">
        <v>179</v>
      </c>
      <c r="C27" s="31">
        <v>1888979.0000000049</v>
      </c>
      <c r="D27" s="15"/>
    </row>
    <row r="28" spans="1:4">
      <c r="A28" s="13">
        <v>18</v>
      </c>
      <c r="B28" s="7" t="s">
        <v>180</v>
      </c>
      <c r="C28" s="31">
        <v>0</v>
      </c>
      <c r="D28" s="15"/>
    </row>
    <row r="29" spans="1:4">
      <c r="A29" s="13">
        <v>19</v>
      </c>
      <c r="B29" s="7" t="s">
        <v>181</v>
      </c>
      <c r="C29" s="31">
        <v>6484712</v>
      </c>
      <c r="D29" s="15"/>
    </row>
    <row r="30" spans="1:4">
      <c r="A30" s="13">
        <v>20</v>
      </c>
      <c r="B30" s="7" t="s">
        <v>103</v>
      </c>
      <c r="C30" s="31">
        <v>119203228</v>
      </c>
      <c r="D30" s="15"/>
    </row>
    <row r="31" spans="1:4">
      <c r="A31" s="13">
        <v>21</v>
      </c>
      <c r="B31" s="10" t="s">
        <v>182</v>
      </c>
      <c r="C31" s="33">
        <v>97930785.999999985</v>
      </c>
      <c r="D31" s="17"/>
    </row>
    <row r="32" spans="1:4">
      <c r="A32" s="13">
        <v>21.1</v>
      </c>
      <c r="B32" s="11" t="s">
        <v>246</v>
      </c>
      <c r="C32" s="36">
        <v>51966367.219999999</v>
      </c>
      <c r="D32" s="29" t="s">
        <v>423</v>
      </c>
    </row>
    <row r="33" spans="1:4">
      <c r="A33" s="13">
        <v>22</v>
      </c>
      <c r="B33" s="12" t="s">
        <v>183</v>
      </c>
      <c r="C33" s="34">
        <f>SUM(C23:C31)</f>
        <v>1512603159</v>
      </c>
      <c r="D33" s="18"/>
    </row>
    <row r="34" spans="1:4">
      <c r="A34" s="13">
        <v>23</v>
      </c>
      <c r="B34" s="41" t="s">
        <v>184</v>
      </c>
      <c r="C34" s="42">
        <v>54384501</v>
      </c>
      <c r="D34" s="40"/>
    </row>
    <row r="35" spans="1:4" ht="30">
      <c r="A35" s="13">
        <v>23.1</v>
      </c>
      <c r="B35" s="43" t="s">
        <v>411</v>
      </c>
      <c r="C35" s="42">
        <v>54384501</v>
      </c>
      <c r="D35" s="39" t="s">
        <v>424</v>
      </c>
    </row>
    <row r="36" spans="1:4">
      <c r="A36" s="13">
        <v>24</v>
      </c>
      <c r="B36" s="41" t="s">
        <v>185</v>
      </c>
      <c r="C36" s="42">
        <v>61391</v>
      </c>
      <c r="D36" s="40"/>
    </row>
    <row r="37" spans="1:4" ht="30">
      <c r="A37" s="13">
        <v>24.1</v>
      </c>
      <c r="B37" s="43" t="s">
        <v>412</v>
      </c>
      <c r="C37" s="42">
        <v>61391</v>
      </c>
      <c r="D37" s="39" t="s">
        <v>425</v>
      </c>
    </row>
    <row r="38" spans="1:4">
      <c r="A38" s="13">
        <v>25</v>
      </c>
      <c r="B38" s="41" t="s">
        <v>245</v>
      </c>
      <c r="C38" s="42">
        <v>-10454283</v>
      </c>
      <c r="D38" s="40"/>
    </row>
    <row r="39" spans="1:4">
      <c r="A39" s="13">
        <v>25.1</v>
      </c>
      <c r="B39" s="43" t="s">
        <v>413</v>
      </c>
      <c r="C39" s="42">
        <v>-10454283</v>
      </c>
      <c r="D39" s="39" t="s">
        <v>424</v>
      </c>
    </row>
    <row r="40" spans="1:4">
      <c r="A40" s="13">
        <v>26</v>
      </c>
      <c r="B40" s="41" t="s">
        <v>187</v>
      </c>
      <c r="C40" s="42">
        <v>39952249</v>
      </c>
      <c r="D40" s="40"/>
    </row>
    <row r="41" spans="1:4" ht="30">
      <c r="A41" s="13">
        <v>26.1</v>
      </c>
      <c r="B41" s="43" t="s">
        <v>414</v>
      </c>
      <c r="C41" s="42">
        <v>33874576</v>
      </c>
      <c r="D41" s="39" t="s">
        <v>426</v>
      </c>
    </row>
    <row r="42" spans="1:4" ht="30">
      <c r="A42" s="13">
        <v>26.2</v>
      </c>
      <c r="B42" s="43" t="s">
        <v>415</v>
      </c>
      <c r="C42" s="42">
        <v>6077673</v>
      </c>
      <c r="D42" s="39" t="s">
        <v>427</v>
      </c>
    </row>
    <row r="43" spans="1:4">
      <c r="A43" s="13">
        <v>27</v>
      </c>
      <c r="B43" s="41" t="s">
        <v>188</v>
      </c>
      <c r="C43" s="42">
        <v>1694028</v>
      </c>
      <c r="D43" s="40"/>
    </row>
    <row r="44" spans="1:4">
      <c r="A44" s="13">
        <v>27.1</v>
      </c>
      <c r="B44" s="43" t="s">
        <v>416</v>
      </c>
      <c r="C44" s="42">
        <v>1694028</v>
      </c>
      <c r="D44" s="39" t="s">
        <v>428</v>
      </c>
    </row>
    <row r="45" spans="1:4">
      <c r="A45" s="13">
        <v>28</v>
      </c>
      <c r="B45" s="41" t="s">
        <v>189</v>
      </c>
      <c r="C45" s="42">
        <v>93724742</v>
      </c>
      <c r="D45" s="40"/>
    </row>
    <row r="46" spans="1:4">
      <c r="A46" s="13">
        <v>28.1</v>
      </c>
      <c r="B46" s="43" t="s">
        <v>417</v>
      </c>
      <c r="C46" s="42">
        <v>93724741</v>
      </c>
      <c r="D46" s="39" t="s">
        <v>429</v>
      </c>
    </row>
    <row r="47" spans="1:4" ht="60">
      <c r="A47" s="13">
        <v>28.2</v>
      </c>
      <c r="B47" s="43" t="s">
        <v>418</v>
      </c>
      <c r="C47" s="42">
        <v>2035330.4337313883</v>
      </c>
      <c r="D47" s="39" t="s">
        <v>430</v>
      </c>
    </row>
    <row r="48" spans="1:4">
      <c r="A48" s="13">
        <v>29</v>
      </c>
      <c r="B48" s="41" t="s">
        <v>38</v>
      </c>
      <c r="C48" s="42">
        <v>29009502</v>
      </c>
      <c r="D48" s="40"/>
    </row>
    <row r="49" spans="1:4" ht="30">
      <c r="A49" s="13">
        <v>29.1</v>
      </c>
      <c r="B49" s="43" t="s">
        <v>419</v>
      </c>
      <c r="C49" s="42">
        <v>29009502</v>
      </c>
      <c r="D49" s="39" t="s">
        <v>431</v>
      </c>
    </row>
    <row r="50" spans="1:4" ht="30">
      <c r="A50" s="13">
        <v>29.2</v>
      </c>
      <c r="B50" s="43" t="s">
        <v>420</v>
      </c>
      <c r="C50" s="42">
        <v>29009502</v>
      </c>
      <c r="D50" s="39" t="s">
        <v>432</v>
      </c>
    </row>
    <row r="51" spans="1:4" ht="16.5" thickBot="1">
      <c r="A51" s="20">
        <v>30</v>
      </c>
      <c r="B51" s="21" t="s">
        <v>190</v>
      </c>
      <c r="C51" s="37">
        <f>SUM(C34,C36,C38,C40,C43,C45,C48)</f>
        <v>208372130</v>
      </c>
      <c r="D51" s="22"/>
    </row>
  </sheetData>
  <pageMargins left="0.7" right="0.7" top="0.75" bottom="0.75" header="0.3" footer="0.3"/>
  <pageSetup paperSize="9" orientation="portrait" horizontalDpi="4294967295" verticalDpi="4294967295" r:id="rId1"/>
  <ignoredErrors>
    <ignoredError sqref="C22 C33 C51:C5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2"/>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5"/>
  <cols>
    <col min="1" max="1" width="10.7109375" style="68" bestFit="1" customWidth="1"/>
    <col min="2" max="2" width="95" style="68" customWidth="1"/>
    <col min="3" max="3" width="13.140625" style="68" bestFit="1" customWidth="1"/>
    <col min="4" max="4" width="14.85546875" style="68" bestFit="1" customWidth="1"/>
    <col min="5" max="5" width="13.140625" style="68" bestFit="1" customWidth="1"/>
    <col min="6" max="6" width="14.85546875" style="68" bestFit="1" customWidth="1"/>
    <col min="7" max="7" width="11.85546875" style="68" bestFit="1" customWidth="1"/>
    <col min="8" max="8" width="14.85546875" style="68" bestFit="1" customWidth="1"/>
    <col min="9" max="9" width="11.85546875" style="68" bestFit="1" customWidth="1"/>
    <col min="10" max="10" width="14.85546875" style="68" bestFit="1" customWidth="1"/>
    <col min="11" max="11" width="13.140625" style="68" bestFit="1" customWidth="1"/>
    <col min="12" max="12" width="14.85546875" style="68" bestFit="1" customWidth="1"/>
    <col min="13" max="13" width="13.140625" style="68" bestFit="1" customWidth="1"/>
    <col min="14" max="14" width="14.85546875" style="68" bestFit="1" customWidth="1"/>
    <col min="15" max="15" width="10.5703125" style="68" bestFit="1" customWidth="1"/>
    <col min="16" max="16" width="14.85546875" style="68" bestFit="1" customWidth="1"/>
    <col min="17" max="17" width="10.7109375" style="68" bestFit="1" customWidth="1"/>
    <col min="18" max="18" width="14.85546875" style="68" bestFit="1" customWidth="1"/>
    <col min="19" max="19" width="31.5703125" style="68" bestFit="1" customWidth="1"/>
    <col min="20" max="16384" width="9.140625" style="68"/>
  </cols>
  <sheetData>
    <row r="1" spans="1:22">
      <c r="A1" s="68" t="s">
        <v>199</v>
      </c>
      <c r="B1" s="68" t="str">
        <f>'1. key ratios'!B1</f>
        <v>სს ”ლიბერთი ბანკი”</v>
      </c>
    </row>
    <row r="2" spans="1:22">
      <c r="A2" s="68" t="s">
        <v>200</v>
      </c>
      <c r="B2" s="68" t="str">
        <f>'1. key ratios'!B2</f>
        <v>30 სექტემბერი 2017</v>
      </c>
    </row>
    <row r="4" spans="1:22" ht="45.75" thickBot="1">
      <c r="A4" s="160" t="s">
        <v>353</v>
      </c>
      <c r="B4" s="161" t="s">
        <v>377</v>
      </c>
    </row>
    <row r="5" spans="1:22">
      <c r="A5" s="162"/>
      <c r="B5" s="163"/>
      <c r="C5" s="164" t="s">
        <v>0</v>
      </c>
      <c r="D5" s="164" t="s">
        <v>1</v>
      </c>
      <c r="E5" s="164" t="s">
        <v>2</v>
      </c>
      <c r="F5" s="164" t="s">
        <v>3</v>
      </c>
      <c r="G5" s="164" t="s">
        <v>4</v>
      </c>
      <c r="H5" s="164" t="s">
        <v>6</v>
      </c>
      <c r="I5" s="164" t="s">
        <v>249</v>
      </c>
      <c r="J5" s="164" t="s">
        <v>250</v>
      </c>
      <c r="K5" s="164" t="s">
        <v>251</v>
      </c>
      <c r="L5" s="164" t="s">
        <v>252</v>
      </c>
      <c r="M5" s="164" t="s">
        <v>253</v>
      </c>
      <c r="N5" s="164" t="s">
        <v>254</v>
      </c>
      <c r="O5" s="164" t="s">
        <v>365</v>
      </c>
      <c r="P5" s="164" t="s">
        <v>366</v>
      </c>
      <c r="Q5" s="164" t="s">
        <v>367</v>
      </c>
      <c r="R5" s="165" t="s">
        <v>368</v>
      </c>
      <c r="S5" s="166" t="s">
        <v>369</v>
      </c>
    </row>
    <row r="6" spans="1:22" ht="46.5" customHeight="1">
      <c r="A6" s="167"/>
      <c r="B6" s="434" t="s">
        <v>440</v>
      </c>
      <c r="C6" s="432">
        <v>0</v>
      </c>
      <c r="D6" s="433"/>
      <c r="E6" s="432">
        <v>0.2</v>
      </c>
      <c r="F6" s="433"/>
      <c r="G6" s="432">
        <v>0.35</v>
      </c>
      <c r="H6" s="433"/>
      <c r="I6" s="432">
        <v>0.5</v>
      </c>
      <c r="J6" s="433"/>
      <c r="K6" s="432">
        <v>0.75</v>
      </c>
      <c r="L6" s="433"/>
      <c r="M6" s="432">
        <v>1</v>
      </c>
      <c r="N6" s="433"/>
      <c r="O6" s="432">
        <v>1.5</v>
      </c>
      <c r="P6" s="433"/>
      <c r="Q6" s="432">
        <v>2.5</v>
      </c>
      <c r="R6" s="433"/>
      <c r="S6" s="430" t="s">
        <v>261</v>
      </c>
    </row>
    <row r="7" spans="1:22">
      <c r="A7" s="167"/>
      <c r="B7" s="435"/>
      <c r="C7" s="289" t="s">
        <v>363</v>
      </c>
      <c r="D7" s="289" t="s">
        <v>364</v>
      </c>
      <c r="E7" s="289" t="s">
        <v>363</v>
      </c>
      <c r="F7" s="289" t="s">
        <v>364</v>
      </c>
      <c r="G7" s="289" t="s">
        <v>363</v>
      </c>
      <c r="H7" s="289" t="s">
        <v>364</v>
      </c>
      <c r="I7" s="289" t="s">
        <v>363</v>
      </c>
      <c r="J7" s="289" t="s">
        <v>364</v>
      </c>
      <c r="K7" s="289" t="s">
        <v>363</v>
      </c>
      <c r="L7" s="289" t="s">
        <v>364</v>
      </c>
      <c r="M7" s="289" t="s">
        <v>363</v>
      </c>
      <c r="N7" s="289" t="s">
        <v>364</v>
      </c>
      <c r="O7" s="289" t="s">
        <v>363</v>
      </c>
      <c r="P7" s="289" t="s">
        <v>364</v>
      </c>
      <c r="Q7" s="289" t="s">
        <v>363</v>
      </c>
      <c r="R7" s="289" t="s">
        <v>364</v>
      </c>
      <c r="S7" s="431"/>
    </row>
    <row r="8" spans="1:22" s="288" customFormat="1">
      <c r="A8" s="168">
        <v>1</v>
      </c>
      <c r="B8" s="169" t="s">
        <v>228</v>
      </c>
      <c r="C8" s="170">
        <v>284159194.79000002</v>
      </c>
      <c r="D8" s="170">
        <v>0</v>
      </c>
      <c r="E8" s="170">
        <v>0</v>
      </c>
      <c r="F8" s="171">
        <v>0</v>
      </c>
      <c r="G8" s="170">
        <v>0</v>
      </c>
      <c r="H8" s="170">
        <v>0</v>
      </c>
      <c r="I8" s="170">
        <v>0</v>
      </c>
      <c r="J8" s="170">
        <v>0</v>
      </c>
      <c r="K8" s="170">
        <v>0</v>
      </c>
      <c r="L8" s="170">
        <v>0</v>
      </c>
      <c r="M8" s="170">
        <v>79737968</v>
      </c>
      <c r="N8" s="170">
        <v>0</v>
      </c>
      <c r="O8" s="170">
        <v>0</v>
      </c>
      <c r="P8" s="170">
        <v>0</v>
      </c>
      <c r="Q8" s="170">
        <v>0</v>
      </c>
      <c r="R8" s="171">
        <v>0</v>
      </c>
      <c r="S8" s="172">
        <f>$C$6*SUM(C8:D8)+$E$6*SUM(E8:F8)+$G$6*SUM(G8:H8)+$I$6*SUM(I8:J8)+$K$6*SUM(K8:L8)+$M$6*SUM(M8:N8)+$O$6*SUM(O8:P8)+$Q$6*SUM(Q8:R8)</f>
        <v>79737968</v>
      </c>
      <c r="V8" s="290"/>
    </row>
    <row r="9" spans="1:22" s="288" customFormat="1">
      <c r="A9" s="168">
        <v>2</v>
      </c>
      <c r="B9" s="169" t="s">
        <v>229</v>
      </c>
      <c r="C9" s="170">
        <v>0</v>
      </c>
      <c r="D9" s="170">
        <v>0</v>
      </c>
      <c r="E9" s="170">
        <v>0</v>
      </c>
      <c r="F9" s="170">
        <v>0</v>
      </c>
      <c r="G9" s="170">
        <v>0</v>
      </c>
      <c r="H9" s="170">
        <v>0</v>
      </c>
      <c r="I9" s="170">
        <v>0</v>
      </c>
      <c r="J9" s="170">
        <v>0</v>
      </c>
      <c r="K9" s="170">
        <v>0</v>
      </c>
      <c r="L9" s="170">
        <v>0</v>
      </c>
      <c r="M9" s="170">
        <v>0</v>
      </c>
      <c r="N9" s="170">
        <v>0</v>
      </c>
      <c r="O9" s="170">
        <v>0</v>
      </c>
      <c r="P9" s="170">
        <v>0</v>
      </c>
      <c r="Q9" s="170">
        <v>0</v>
      </c>
      <c r="R9" s="171">
        <v>0</v>
      </c>
      <c r="S9" s="172">
        <f t="shared" ref="S9:S21" si="0">$C$6*SUM(C9:D9)+$E$6*SUM(E9:F9)+$G$6*SUM(G9:H9)+$I$6*SUM(I9:J9)+$K$6*SUM(K9:L9)+$M$6*SUM(M9:N9)+$O$6*SUM(O9:P9)+$Q$6*SUM(Q9:R9)</f>
        <v>0</v>
      </c>
      <c r="V9" s="290"/>
    </row>
    <row r="10" spans="1:22" s="288" customFormat="1">
      <c r="A10" s="168">
        <v>3</v>
      </c>
      <c r="B10" s="169" t="s">
        <v>230</v>
      </c>
      <c r="C10" s="170">
        <v>0</v>
      </c>
      <c r="D10" s="170">
        <v>0</v>
      </c>
      <c r="E10" s="170">
        <v>0</v>
      </c>
      <c r="F10" s="170">
        <v>0</v>
      </c>
      <c r="G10" s="170">
        <v>0</v>
      </c>
      <c r="H10" s="170">
        <v>0</v>
      </c>
      <c r="I10" s="170">
        <v>0</v>
      </c>
      <c r="J10" s="170">
        <v>0</v>
      </c>
      <c r="K10" s="170">
        <v>0</v>
      </c>
      <c r="L10" s="170">
        <v>0</v>
      </c>
      <c r="M10" s="170">
        <v>0</v>
      </c>
      <c r="N10" s="170">
        <v>0</v>
      </c>
      <c r="O10" s="170">
        <v>0</v>
      </c>
      <c r="P10" s="170">
        <v>0</v>
      </c>
      <c r="Q10" s="170">
        <v>0</v>
      </c>
      <c r="R10" s="171">
        <v>0</v>
      </c>
      <c r="S10" s="172">
        <f t="shared" si="0"/>
        <v>0</v>
      </c>
      <c r="V10" s="290"/>
    </row>
    <row r="11" spans="1:22" s="288" customFormat="1">
      <c r="A11" s="168">
        <v>4</v>
      </c>
      <c r="B11" s="169" t="s">
        <v>231</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1">
        <v>0</v>
      </c>
      <c r="S11" s="172">
        <f t="shared" si="0"/>
        <v>0</v>
      </c>
      <c r="V11" s="290"/>
    </row>
    <row r="12" spans="1:22" s="288" customFormat="1">
      <c r="A12" s="168">
        <v>5</v>
      </c>
      <c r="B12" s="169" t="s">
        <v>232</v>
      </c>
      <c r="C12" s="170">
        <v>0</v>
      </c>
      <c r="D12" s="170">
        <v>0</v>
      </c>
      <c r="E12" s="170">
        <v>0</v>
      </c>
      <c r="F12" s="170">
        <v>0</v>
      </c>
      <c r="G12" s="170">
        <v>0</v>
      </c>
      <c r="H12" s="170">
        <v>0</v>
      </c>
      <c r="I12" s="170">
        <v>0</v>
      </c>
      <c r="J12" s="170">
        <v>0</v>
      </c>
      <c r="K12" s="170">
        <v>0</v>
      </c>
      <c r="L12" s="170">
        <v>0</v>
      </c>
      <c r="M12" s="170">
        <v>0</v>
      </c>
      <c r="N12" s="170">
        <v>0</v>
      </c>
      <c r="O12" s="170">
        <v>0</v>
      </c>
      <c r="P12" s="170">
        <v>0</v>
      </c>
      <c r="Q12" s="170">
        <v>0</v>
      </c>
      <c r="R12" s="171">
        <v>0</v>
      </c>
      <c r="S12" s="172">
        <f t="shared" si="0"/>
        <v>0</v>
      </c>
      <c r="V12" s="290"/>
    </row>
    <row r="13" spans="1:22" s="288" customFormat="1">
      <c r="A13" s="168">
        <v>6</v>
      </c>
      <c r="B13" s="169" t="s">
        <v>233</v>
      </c>
      <c r="C13" s="170">
        <v>0</v>
      </c>
      <c r="D13" s="170">
        <v>0</v>
      </c>
      <c r="E13" s="170">
        <v>199379959.93000001</v>
      </c>
      <c r="F13" s="170">
        <v>0</v>
      </c>
      <c r="G13" s="170">
        <v>0</v>
      </c>
      <c r="H13" s="170">
        <v>0</v>
      </c>
      <c r="I13" s="170">
        <v>12747737.560000006</v>
      </c>
      <c r="J13" s="170">
        <v>0</v>
      </c>
      <c r="K13" s="170">
        <v>0</v>
      </c>
      <c r="L13" s="170">
        <v>0</v>
      </c>
      <c r="M13" s="170">
        <v>781873</v>
      </c>
      <c r="N13" s="170">
        <v>0</v>
      </c>
      <c r="O13" s="170">
        <v>0</v>
      </c>
      <c r="P13" s="170">
        <v>0</v>
      </c>
      <c r="Q13" s="170">
        <v>0</v>
      </c>
      <c r="R13" s="171">
        <v>0</v>
      </c>
      <c r="S13" s="172">
        <f t="shared" si="0"/>
        <v>47031733.766000003</v>
      </c>
      <c r="V13" s="290"/>
    </row>
    <row r="14" spans="1:22" s="288" customFormat="1">
      <c r="A14" s="168">
        <v>7</v>
      </c>
      <c r="B14" s="169" t="s">
        <v>78</v>
      </c>
      <c r="C14" s="170">
        <v>0</v>
      </c>
      <c r="D14" s="170">
        <v>0</v>
      </c>
      <c r="E14" s="170">
        <v>0</v>
      </c>
      <c r="F14" s="170">
        <v>0</v>
      </c>
      <c r="G14" s="170">
        <v>0</v>
      </c>
      <c r="H14" s="170">
        <v>0</v>
      </c>
      <c r="I14" s="170">
        <v>2192410.83</v>
      </c>
      <c r="J14" s="170">
        <v>0</v>
      </c>
      <c r="K14" s="170">
        <v>0</v>
      </c>
      <c r="L14" s="170">
        <v>0</v>
      </c>
      <c r="M14" s="170">
        <v>61820371.326546848</v>
      </c>
      <c r="N14" s="170">
        <v>477288.83866750001</v>
      </c>
      <c r="O14" s="170">
        <v>0</v>
      </c>
      <c r="P14" s="170">
        <v>0</v>
      </c>
      <c r="Q14" s="170">
        <v>0</v>
      </c>
      <c r="R14" s="171">
        <v>0</v>
      </c>
      <c r="S14" s="172">
        <f t="shared" si="0"/>
        <v>63393865.580214344</v>
      </c>
      <c r="V14" s="290"/>
    </row>
    <row r="15" spans="1:22" s="288" customFormat="1">
      <c r="A15" s="168">
        <v>8</v>
      </c>
      <c r="B15" s="169" t="s">
        <v>79</v>
      </c>
      <c r="C15" s="170">
        <v>0</v>
      </c>
      <c r="D15" s="170">
        <v>0</v>
      </c>
      <c r="E15" s="170">
        <v>0</v>
      </c>
      <c r="F15" s="170">
        <v>0</v>
      </c>
      <c r="G15" s="170">
        <v>0</v>
      </c>
      <c r="H15" s="170">
        <v>0</v>
      </c>
      <c r="I15" s="170">
        <v>0</v>
      </c>
      <c r="J15" s="170">
        <v>0</v>
      </c>
      <c r="K15" s="170">
        <v>784075656.40972674</v>
      </c>
      <c r="L15" s="170">
        <v>9872920.2400000039</v>
      </c>
      <c r="M15" s="170">
        <v>0</v>
      </c>
      <c r="N15" s="170">
        <v>0</v>
      </c>
      <c r="O15" s="170">
        <v>0</v>
      </c>
      <c r="P15" s="170">
        <v>0</v>
      </c>
      <c r="Q15" s="170">
        <v>0</v>
      </c>
      <c r="R15" s="171">
        <v>0</v>
      </c>
      <c r="S15" s="172">
        <f t="shared" si="0"/>
        <v>595461432.48729503</v>
      </c>
      <c r="V15" s="290"/>
    </row>
    <row r="16" spans="1:22" s="288" customFormat="1">
      <c r="A16" s="168">
        <v>9</v>
      </c>
      <c r="B16" s="169" t="s">
        <v>80</v>
      </c>
      <c r="C16" s="170">
        <v>0</v>
      </c>
      <c r="D16" s="170">
        <v>0</v>
      </c>
      <c r="E16" s="170">
        <v>0</v>
      </c>
      <c r="F16" s="170">
        <v>0</v>
      </c>
      <c r="G16" s="170">
        <v>10865873.087752396</v>
      </c>
      <c r="H16" s="170">
        <v>0</v>
      </c>
      <c r="I16" s="170">
        <v>0</v>
      </c>
      <c r="J16" s="170">
        <v>0</v>
      </c>
      <c r="K16" s="170">
        <v>0</v>
      </c>
      <c r="L16" s="170">
        <v>0</v>
      </c>
      <c r="M16" s="170">
        <v>0</v>
      </c>
      <c r="N16" s="170">
        <v>0</v>
      </c>
      <c r="O16" s="170">
        <v>0</v>
      </c>
      <c r="P16" s="170">
        <v>0</v>
      </c>
      <c r="Q16" s="170">
        <v>0</v>
      </c>
      <c r="R16" s="171">
        <v>0</v>
      </c>
      <c r="S16" s="172">
        <f t="shared" si="0"/>
        <v>3803055.5807133382</v>
      </c>
      <c r="V16" s="290"/>
    </row>
    <row r="17" spans="1:22" s="288" customFormat="1">
      <c r="A17" s="168">
        <v>10</v>
      </c>
      <c r="B17" s="169" t="s">
        <v>72</v>
      </c>
      <c r="C17" s="170">
        <v>0</v>
      </c>
      <c r="D17" s="170">
        <v>0</v>
      </c>
      <c r="E17" s="170">
        <v>0</v>
      </c>
      <c r="F17" s="170">
        <v>0</v>
      </c>
      <c r="G17" s="170">
        <v>0</v>
      </c>
      <c r="H17" s="170">
        <v>0</v>
      </c>
      <c r="I17" s="170">
        <v>264183.29900000099</v>
      </c>
      <c r="J17" s="170">
        <v>0</v>
      </c>
      <c r="K17" s="170">
        <v>0</v>
      </c>
      <c r="L17" s="170">
        <v>0</v>
      </c>
      <c r="M17" s="170">
        <v>2168935.0492347111</v>
      </c>
      <c r="N17" s="170">
        <v>0</v>
      </c>
      <c r="O17" s="170">
        <v>556227.33469299995</v>
      </c>
      <c r="P17" s="170">
        <v>0</v>
      </c>
      <c r="Q17" s="170">
        <v>0</v>
      </c>
      <c r="R17" s="171">
        <v>0</v>
      </c>
      <c r="S17" s="172">
        <f t="shared" si="0"/>
        <v>3135367.7007742114</v>
      </c>
      <c r="V17" s="290"/>
    </row>
    <row r="18" spans="1:22" s="288" customFormat="1">
      <c r="A18" s="168">
        <v>11</v>
      </c>
      <c r="B18" s="169" t="s">
        <v>73</v>
      </c>
      <c r="C18" s="170">
        <v>0</v>
      </c>
      <c r="D18" s="170">
        <v>0</v>
      </c>
      <c r="E18" s="170">
        <v>0</v>
      </c>
      <c r="F18" s="170">
        <v>0</v>
      </c>
      <c r="G18" s="170">
        <v>0</v>
      </c>
      <c r="H18" s="170">
        <v>0</v>
      </c>
      <c r="I18" s="170">
        <v>0</v>
      </c>
      <c r="J18" s="170">
        <v>0</v>
      </c>
      <c r="K18" s="170">
        <v>0</v>
      </c>
      <c r="L18" s="170">
        <v>0</v>
      </c>
      <c r="M18" s="170">
        <v>0</v>
      </c>
      <c r="N18" s="170">
        <v>0</v>
      </c>
      <c r="O18" s="170">
        <v>0</v>
      </c>
      <c r="P18" s="170">
        <v>0</v>
      </c>
      <c r="Q18" s="170">
        <v>1789236.87</v>
      </c>
      <c r="R18" s="171">
        <v>0</v>
      </c>
      <c r="S18" s="172">
        <f t="shared" si="0"/>
        <v>4473092.1750000007</v>
      </c>
      <c r="V18" s="290"/>
    </row>
    <row r="19" spans="1:22" s="288" customFormat="1">
      <c r="A19" s="168">
        <v>12</v>
      </c>
      <c r="B19" s="169" t="s">
        <v>74</v>
      </c>
      <c r="C19" s="170">
        <v>0</v>
      </c>
      <c r="D19" s="170">
        <v>0</v>
      </c>
      <c r="E19" s="170">
        <v>0</v>
      </c>
      <c r="F19" s="170">
        <v>0</v>
      </c>
      <c r="G19" s="170">
        <v>0</v>
      </c>
      <c r="H19" s="170">
        <v>0</v>
      </c>
      <c r="I19" s="170">
        <v>0</v>
      </c>
      <c r="J19" s="170">
        <v>0</v>
      </c>
      <c r="K19" s="170">
        <v>0</v>
      </c>
      <c r="L19" s="170">
        <v>0</v>
      </c>
      <c r="M19" s="170">
        <v>0</v>
      </c>
      <c r="N19" s="170">
        <v>0</v>
      </c>
      <c r="O19" s="170">
        <v>0</v>
      </c>
      <c r="P19" s="170">
        <v>0</v>
      </c>
      <c r="Q19" s="170">
        <v>0</v>
      </c>
      <c r="R19" s="171">
        <v>0</v>
      </c>
      <c r="S19" s="172">
        <f t="shared" si="0"/>
        <v>0</v>
      </c>
      <c r="V19" s="290"/>
    </row>
    <row r="20" spans="1:22" s="288" customFormat="1">
      <c r="A20" s="168">
        <v>13</v>
      </c>
      <c r="B20" s="169" t="s">
        <v>75</v>
      </c>
      <c r="C20" s="170">
        <v>0</v>
      </c>
      <c r="D20" s="170">
        <v>0</v>
      </c>
      <c r="E20" s="170">
        <v>0</v>
      </c>
      <c r="F20" s="170">
        <v>0</v>
      </c>
      <c r="G20" s="170">
        <v>0</v>
      </c>
      <c r="H20" s="170">
        <v>0</v>
      </c>
      <c r="I20" s="170">
        <v>0</v>
      </c>
      <c r="J20" s="170">
        <v>0</v>
      </c>
      <c r="K20" s="170">
        <v>0</v>
      </c>
      <c r="L20" s="170">
        <v>0</v>
      </c>
      <c r="M20" s="170">
        <v>0</v>
      </c>
      <c r="N20" s="170">
        <v>0</v>
      </c>
      <c r="O20" s="170">
        <v>0</v>
      </c>
      <c r="P20" s="170">
        <v>0</v>
      </c>
      <c r="Q20" s="170">
        <v>0</v>
      </c>
      <c r="R20" s="171">
        <v>0</v>
      </c>
      <c r="S20" s="172">
        <f t="shared" si="0"/>
        <v>0</v>
      </c>
      <c r="V20" s="290"/>
    </row>
    <row r="21" spans="1:22" s="288" customFormat="1">
      <c r="A21" s="168">
        <v>14</v>
      </c>
      <c r="B21" s="169" t="s">
        <v>259</v>
      </c>
      <c r="C21" s="170">
        <v>132382897</v>
      </c>
      <c r="D21" s="170">
        <v>0</v>
      </c>
      <c r="E21" s="170">
        <v>1397665.5899999999</v>
      </c>
      <c r="F21" s="170">
        <v>0</v>
      </c>
      <c r="G21" s="170">
        <v>0</v>
      </c>
      <c r="H21" s="170">
        <v>0</v>
      </c>
      <c r="I21" s="170">
        <v>0</v>
      </c>
      <c r="J21" s="170">
        <v>0</v>
      </c>
      <c r="K21" s="170">
        <v>0</v>
      </c>
      <c r="L21" s="170">
        <v>0</v>
      </c>
      <c r="M21" s="170">
        <v>138039301.83000001</v>
      </c>
      <c r="N21" s="170">
        <v>0</v>
      </c>
      <c r="O21" s="170">
        <v>0</v>
      </c>
      <c r="P21" s="170">
        <v>0</v>
      </c>
      <c r="Q21" s="170">
        <v>0</v>
      </c>
      <c r="R21" s="171">
        <v>0</v>
      </c>
      <c r="S21" s="172">
        <f t="shared" si="0"/>
        <v>138318834.94800001</v>
      </c>
      <c r="V21" s="290"/>
    </row>
    <row r="22" spans="1:22" ht="15.75" thickBot="1">
      <c r="A22" s="173"/>
      <c r="B22" s="174" t="s">
        <v>71</v>
      </c>
      <c r="C22" s="175">
        <f>SUM(C8:C21)</f>
        <v>416542091.79000002</v>
      </c>
      <c r="D22" s="175">
        <f t="shared" ref="D22:S22" si="1">SUM(D8:D21)</f>
        <v>0</v>
      </c>
      <c r="E22" s="175">
        <f t="shared" si="1"/>
        <v>200777625.52000001</v>
      </c>
      <c r="F22" s="175">
        <f t="shared" si="1"/>
        <v>0</v>
      </c>
      <c r="G22" s="175">
        <f t="shared" si="1"/>
        <v>10865873.087752396</v>
      </c>
      <c r="H22" s="175">
        <f t="shared" si="1"/>
        <v>0</v>
      </c>
      <c r="I22" s="175">
        <f t="shared" si="1"/>
        <v>15204331.689000007</v>
      </c>
      <c r="J22" s="175">
        <f t="shared" si="1"/>
        <v>0</v>
      </c>
      <c r="K22" s="175">
        <f t="shared" si="1"/>
        <v>784075656.40972674</v>
      </c>
      <c r="L22" s="175">
        <f t="shared" si="1"/>
        <v>9872920.2400000039</v>
      </c>
      <c r="M22" s="175">
        <f t="shared" si="1"/>
        <v>282548449.20578158</v>
      </c>
      <c r="N22" s="175">
        <f t="shared" si="1"/>
        <v>477288.83866750001</v>
      </c>
      <c r="O22" s="175">
        <f t="shared" si="1"/>
        <v>556227.33469299995</v>
      </c>
      <c r="P22" s="175">
        <f t="shared" si="1"/>
        <v>0</v>
      </c>
      <c r="Q22" s="175">
        <f t="shared" si="1"/>
        <v>1789236.87</v>
      </c>
      <c r="R22" s="175">
        <f t="shared" si="1"/>
        <v>0</v>
      </c>
      <c r="S22" s="176">
        <f t="shared" si="1"/>
        <v>935355350.23799706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O7" activePane="bottomRight" state="frozen"/>
      <selection pane="topRight" activeCell="C1" sqref="C1"/>
      <selection pane="bottomLeft" activeCell="A6" sqref="A6"/>
      <selection pane="bottomRight"/>
    </sheetView>
  </sheetViews>
  <sheetFormatPr defaultColWidth="9.140625" defaultRowHeight="15"/>
  <cols>
    <col min="1" max="1" width="10.5703125" style="68" bestFit="1" customWidth="1"/>
    <col min="2" max="2" width="74.5703125" style="68" customWidth="1"/>
    <col min="3" max="3" width="19" style="68" customWidth="1"/>
    <col min="4" max="4" width="19.5703125" style="68" customWidth="1"/>
    <col min="5" max="5" width="31.140625" style="68" customWidth="1"/>
    <col min="6" max="6" width="29.140625" style="68" customWidth="1"/>
    <col min="7" max="7" width="28.5703125" style="68" customWidth="1"/>
    <col min="8" max="8" width="26.42578125" style="68" customWidth="1"/>
    <col min="9" max="9" width="23.7109375" style="68" customWidth="1"/>
    <col min="10" max="10" width="21.5703125" style="68" customWidth="1"/>
    <col min="11" max="11" width="15.7109375" style="68" customWidth="1"/>
    <col min="12" max="12" width="13.28515625" style="68" customWidth="1"/>
    <col min="13" max="13" width="20.85546875" style="68" customWidth="1"/>
    <col min="14" max="14" width="19.28515625" style="68" customWidth="1"/>
    <col min="15" max="15" width="18.42578125" style="68" customWidth="1"/>
    <col min="16" max="16" width="19" style="68" customWidth="1"/>
    <col min="17" max="17" width="20.28515625" style="68" customWidth="1"/>
    <col min="18" max="18" width="18" style="68" customWidth="1"/>
    <col min="19" max="19" width="36" style="68" customWidth="1"/>
    <col min="20" max="20" width="19.42578125" style="68" customWidth="1"/>
    <col min="21" max="21" width="19.140625" style="68" customWidth="1"/>
    <col min="22" max="22" width="20" style="68" customWidth="1"/>
    <col min="23" max="16384" width="9.140625" style="68"/>
  </cols>
  <sheetData>
    <row r="1" spans="1:22">
      <c r="A1" s="68" t="s">
        <v>199</v>
      </c>
      <c r="B1" s="68" t="str">
        <f>'1. key ratios'!B1</f>
        <v>სს ”ლიბერთი ბანკი”</v>
      </c>
    </row>
    <row r="2" spans="1:22">
      <c r="A2" s="68" t="s">
        <v>200</v>
      </c>
      <c r="B2" s="68" t="str">
        <f>'1. key ratios'!B2</f>
        <v>30 სექტემბერი 2017</v>
      </c>
    </row>
    <row r="4" spans="1:22" ht="30.75" thickBot="1">
      <c r="A4" s="68" t="s">
        <v>354</v>
      </c>
      <c r="B4" s="177" t="s">
        <v>378</v>
      </c>
      <c r="V4" s="178" t="s">
        <v>101</v>
      </c>
    </row>
    <row r="5" spans="1:22">
      <c r="A5" s="179"/>
      <c r="B5" s="180"/>
      <c r="C5" s="436" t="s">
        <v>210</v>
      </c>
      <c r="D5" s="437"/>
      <c r="E5" s="437"/>
      <c r="F5" s="437"/>
      <c r="G5" s="437"/>
      <c r="H5" s="437"/>
      <c r="I5" s="437"/>
      <c r="J5" s="437"/>
      <c r="K5" s="437"/>
      <c r="L5" s="438"/>
      <c r="M5" s="436" t="s">
        <v>211</v>
      </c>
      <c r="N5" s="437"/>
      <c r="O5" s="437"/>
      <c r="P5" s="437"/>
      <c r="Q5" s="437"/>
      <c r="R5" s="437"/>
      <c r="S5" s="438"/>
      <c r="T5" s="441" t="s">
        <v>376</v>
      </c>
      <c r="U5" s="441" t="s">
        <v>375</v>
      </c>
      <c r="V5" s="439" t="s">
        <v>212</v>
      </c>
    </row>
    <row r="6" spans="1:22" s="160" customFormat="1" ht="165">
      <c r="A6" s="181"/>
      <c r="B6" s="182"/>
      <c r="C6" s="183" t="s">
        <v>213</v>
      </c>
      <c r="D6" s="184" t="s">
        <v>214</v>
      </c>
      <c r="E6" s="185" t="s">
        <v>215</v>
      </c>
      <c r="F6" s="186" t="s">
        <v>370</v>
      </c>
      <c r="G6" s="184" t="s">
        <v>216</v>
      </c>
      <c r="H6" s="184" t="s">
        <v>217</v>
      </c>
      <c r="I6" s="184" t="s">
        <v>218</v>
      </c>
      <c r="J6" s="184" t="s">
        <v>258</v>
      </c>
      <c r="K6" s="184" t="s">
        <v>219</v>
      </c>
      <c r="L6" s="187" t="s">
        <v>220</v>
      </c>
      <c r="M6" s="183" t="s">
        <v>221</v>
      </c>
      <c r="N6" s="184" t="s">
        <v>222</v>
      </c>
      <c r="O6" s="184" t="s">
        <v>223</v>
      </c>
      <c r="P6" s="184" t="s">
        <v>224</v>
      </c>
      <c r="Q6" s="184" t="s">
        <v>225</v>
      </c>
      <c r="R6" s="184" t="s">
        <v>226</v>
      </c>
      <c r="S6" s="187" t="s">
        <v>227</v>
      </c>
      <c r="T6" s="442"/>
      <c r="U6" s="442"/>
      <c r="V6" s="440"/>
    </row>
    <row r="7" spans="1:22" s="288" customFormat="1">
      <c r="A7" s="188">
        <v>1</v>
      </c>
      <c r="B7" s="189" t="s">
        <v>228</v>
      </c>
      <c r="C7" s="190">
        <v>0</v>
      </c>
      <c r="D7" s="170">
        <v>0</v>
      </c>
      <c r="E7" s="170">
        <v>0</v>
      </c>
      <c r="F7" s="170">
        <v>0</v>
      </c>
      <c r="G7" s="170">
        <v>0</v>
      </c>
      <c r="H7" s="170">
        <v>0</v>
      </c>
      <c r="I7" s="170">
        <v>0</v>
      </c>
      <c r="J7" s="170">
        <v>0</v>
      </c>
      <c r="K7" s="170">
        <v>0</v>
      </c>
      <c r="L7" s="191">
        <v>0</v>
      </c>
      <c r="M7" s="190">
        <v>0</v>
      </c>
      <c r="N7" s="170">
        <v>0</v>
      </c>
      <c r="O7" s="170">
        <v>0</v>
      </c>
      <c r="P7" s="170">
        <v>0</v>
      </c>
      <c r="Q7" s="170">
        <v>0</v>
      </c>
      <c r="R7" s="170">
        <v>0</v>
      </c>
      <c r="S7" s="191">
        <v>0</v>
      </c>
      <c r="T7" s="192">
        <v>0</v>
      </c>
      <c r="U7" s="193">
        <v>0</v>
      </c>
      <c r="V7" s="194">
        <f>SUM(C7:S7)</f>
        <v>0</v>
      </c>
    </row>
    <row r="8" spans="1:22" s="288" customFormat="1">
      <c r="A8" s="188">
        <v>2</v>
      </c>
      <c r="B8" s="189" t="s">
        <v>229</v>
      </c>
      <c r="C8" s="190">
        <v>0</v>
      </c>
      <c r="D8" s="170">
        <v>0</v>
      </c>
      <c r="E8" s="170">
        <v>0</v>
      </c>
      <c r="F8" s="170">
        <v>0</v>
      </c>
      <c r="G8" s="170">
        <v>0</v>
      </c>
      <c r="H8" s="170">
        <v>0</v>
      </c>
      <c r="I8" s="170">
        <v>0</v>
      </c>
      <c r="J8" s="170">
        <v>0</v>
      </c>
      <c r="K8" s="170">
        <v>0</v>
      </c>
      <c r="L8" s="191">
        <v>0</v>
      </c>
      <c r="M8" s="190">
        <v>0</v>
      </c>
      <c r="N8" s="170">
        <v>0</v>
      </c>
      <c r="O8" s="170">
        <v>0</v>
      </c>
      <c r="P8" s="170">
        <v>0</v>
      </c>
      <c r="Q8" s="170">
        <v>0</v>
      </c>
      <c r="R8" s="170">
        <v>0</v>
      </c>
      <c r="S8" s="191">
        <v>0</v>
      </c>
      <c r="T8" s="192">
        <v>0</v>
      </c>
      <c r="U8" s="193">
        <v>0</v>
      </c>
      <c r="V8" s="194">
        <f t="shared" ref="V8:V20" si="0">SUM(C8:S8)</f>
        <v>0</v>
      </c>
    </row>
    <row r="9" spans="1:22" s="288" customFormat="1">
      <c r="A9" s="188">
        <v>3</v>
      </c>
      <c r="B9" s="189" t="s">
        <v>230</v>
      </c>
      <c r="C9" s="190">
        <v>0</v>
      </c>
      <c r="D9" s="170">
        <v>0</v>
      </c>
      <c r="E9" s="170">
        <v>0</v>
      </c>
      <c r="F9" s="170">
        <v>0</v>
      </c>
      <c r="G9" s="170">
        <v>0</v>
      </c>
      <c r="H9" s="170">
        <v>0</v>
      </c>
      <c r="I9" s="170">
        <v>0</v>
      </c>
      <c r="J9" s="170">
        <v>0</v>
      </c>
      <c r="K9" s="170">
        <v>0</v>
      </c>
      <c r="L9" s="191">
        <v>0</v>
      </c>
      <c r="M9" s="190">
        <v>0</v>
      </c>
      <c r="N9" s="170">
        <v>0</v>
      </c>
      <c r="O9" s="170">
        <v>0</v>
      </c>
      <c r="P9" s="170">
        <v>0</v>
      </c>
      <c r="Q9" s="170">
        <v>0</v>
      </c>
      <c r="R9" s="170">
        <v>0</v>
      </c>
      <c r="S9" s="191">
        <v>0</v>
      </c>
      <c r="T9" s="192">
        <v>0</v>
      </c>
      <c r="U9" s="193">
        <v>0</v>
      </c>
      <c r="V9" s="194">
        <f t="shared" si="0"/>
        <v>0</v>
      </c>
    </row>
    <row r="10" spans="1:22" s="288" customFormat="1">
      <c r="A10" s="188">
        <v>4</v>
      </c>
      <c r="B10" s="189" t="s">
        <v>231</v>
      </c>
      <c r="C10" s="190">
        <v>0</v>
      </c>
      <c r="D10" s="170">
        <v>0</v>
      </c>
      <c r="E10" s="170">
        <v>0</v>
      </c>
      <c r="F10" s="170">
        <v>0</v>
      </c>
      <c r="G10" s="170">
        <v>0</v>
      </c>
      <c r="H10" s="170">
        <v>0</v>
      </c>
      <c r="I10" s="170">
        <v>0</v>
      </c>
      <c r="J10" s="170">
        <v>0</v>
      </c>
      <c r="K10" s="170">
        <v>0</v>
      </c>
      <c r="L10" s="191">
        <v>0</v>
      </c>
      <c r="M10" s="190">
        <v>0</v>
      </c>
      <c r="N10" s="170">
        <v>0</v>
      </c>
      <c r="O10" s="170">
        <v>0</v>
      </c>
      <c r="P10" s="170">
        <v>0</v>
      </c>
      <c r="Q10" s="170">
        <v>0</v>
      </c>
      <c r="R10" s="170">
        <v>0</v>
      </c>
      <c r="S10" s="191">
        <v>0</v>
      </c>
      <c r="T10" s="192">
        <v>0</v>
      </c>
      <c r="U10" s="193">
        <v>0</v>
      </c>
      <c r="V10" s="194">
        <f t="shared" si="0"/>
        <v>0</v>
      </c>
    </row>
    <row r="11" spans="1:22" s="288" customFormat="1">
      <c r="A11" s="188">
        <v>5</v>
      </c>
      <c r="B11" s="189" t="s">
        <v>232</v>
      </c>
      <c r="C11" s="190">
        <v>0</v>
      </c>
      <c r="D11" s="170">
        <v>0</v>
      </c>
      <c r="E11" s="170">
        <v>0</v>
      </c>
      <c r="F11" s="170">
        <v>0</v>
      </c>
      <c r="G11" s="170">
        <v>0</v>
      </c>
      <c r="H11" s="170">
        <v>0</v>
      </c>
      <c r="I11" s="170">
        <v>0</v>
      </c>
      <c r="J11" s="170">
        <v>0</v>
      </c>
      <c r="K11" s="170">
        <v>0</v>
      </c>
      <c r="L11" s="191">
        <v>0</v>
      </c>
      <c r="M11" s="190">
        <v>0</v>
      </c>
      <c r="N11" s="170">
        <v>0</v>
      </c>
      <c r="O11" s="170">
        <v>0</v>
      </c>
      <c r="P11" s="170">
        <v>0</v>
      </c>
      <c r="Q11" s="170">
        <v>0</v>
      </c>
      <c r="R11" s="170">
        <v>0</v>
      </c>
      <c r="S11" s="191">
        <v>0</v>
      </c>
      <c r="T11" s="192">
        <v>0</v>
      </c>
      <c r="U11" s="193">
        <v>0</v>
      </c>
      <c r="V11" s="194">
        <f t="shared" si="0"/>
        <v>0</v>
      </c>
    </row>
    <row r="12" spans="1:22" s="288" customFormat="1">
      <c r="A12" s="188">
        <v>6</v>
      </c>
      <c r="B12" s="189" t="s">
        <v>233</v>
      </c>
      <c r="C12" s="190">
        <v>0</v>
      </c>
      <c r="D12" s="170">
        <v>0</v>
      </c>
      <c r="E12" s="170">
        <v>0</v>
      </c>
      <c r="F12" s="170">
        <v>0</v>
      </c>
      <c r="G12" s="170">
        <v>0</v>
      </c>
      <c r="H12" s="170">
        <v>0</v>
      </c>
      <c r="I12" s="170">
        <v>0</v>
      </c>
      <c r="J12" s="170">
        <v>0</v>
      </c>
      <c r="K12" s="170">
        <v>0</v>
      </c>
      <c r="L12" s="191">
        <v>0</v>
      </c>
      <c r="M12" s="190">
        <v>0</v>
      </c>
      <c r="N12" s="170">
        <v>0</v>
      </c>
      <c r="O12" s="170">
        <v>0</v>
      </c>
      <c r="P12" s="170">
        <v>0</v>
      </c>
      <c r="Q12" s="170">
        <v>0</v>
      </c>
      <c r="R12" s="170">
        <v>0</v>
      </c>
      <c r="S12" s="191">
        <v>0</v>
      </c>
      <c r="T12" s="192">
        <v>0</v>
      </c>
      <c r="U12" s="193">
        <v>0</v>
      </c>
      <c r="V12" s="194">
        <f t="shared" si="0"/>
        <v>0</v>
      </c>
    </row>
    <row r="13" spans="1:22" s="288" customFormat="1">
      <c r="A13" s="188">
        <v>7</v>
      </c>
      <c r="B13" s="189" t="s">
        <v>78</v>
      </c>
      <c r="C13" s="190">
        <v>0</v>
      </c>
      <c r="D13" s="170">
        <v>4540249.0394991431</v>
      </c>
      <c r="E13" s="170">
        <v>0</v>
      </c>
      <c r="F13" s="170">
        <v>0</v>
      </c>
      <c r="G13" s="170">
        <v>0</v>
      </c>
      <c r="H13" s="170">
        <v>0</v>
      </c>
      <c r="I13" s="170">
        <v>0</v>
      </c>
      <c r="J13" s="170">
        <v>559112.31067684747</v>
      </c>
      <c r="K13" s="170">
        <v>0</v>
      </c>
      <c r="L13" s="191">
        <v>0</v>
      </c>
      <c r="M13" s="190">
        <v>0</v>
      </c>
      <c r="N13" s="170">
        <v>0</v>
      </c>
      <c r="O13" s="170">
        <v>0</v>
      </c>
      <c r="P13" s="170">
        <v>0</v>
      </c>
      <c r="Q13" s="170">
        <v>0</v>
      </c>
      <c r="R13" s="170">
        <v>0</v>
      </c>
      <c r="S13" s="191">
        <v>0</v>
      </c>
      <c r="T13" s="192">
        <v>4632072.51150849</v>
      </c>
      <c r="U13" s="193">
        <v>467288.83866750001</v>
      </c>
      <c r="V13" s="194">
        <f t="shared" si="0"/>
        <v>5099361.3501759907</v>
      </c>
    </row>
    <row r="14" spans="1:22" s="288" customFormat="1">
      <c r="A14" s="188">
        <v>8</v>
      </c>
      <c r="B14" s="189" t="s">
        <v>79</v>
      </c>
      <c r="C14" s="190">
        <v>0</v>
      </c>
      <c r="D14" s="170">
        <v>3043103.3284762502</v>
      </c>
      <c r="E14" s="170">
        <v>0</v>
      </c>
      <c r="F14" s="170">
        <v>0</v>
      </c>
      <c r="G14" s="170">
        <v>0</v>
      </c>
      <c r="H14" s="170">
        <v>0</v>
      </c>
      <c r="I14" s="170">
        <v>0</v>
      </c>
      <c r="J14" s="170">
        <v>27953441.32673635</v>
      </c>
      <c r="K14" s="170">
        <v>0</v>
      </c>
      <c r="L14" s="191">
        <v>0</v>
      </c>
      <c r="M14" s="190">
        <v>0</v>
      </c>
      <c r="N14" s="170">
        <v>0</v>
      </c>
      <c r="O14" s="170">
        <v>0</v>
      </c>
      <c r="P14" s="170">
        <v>0</v>
      </c>
      <c r="Q14" s="170">
        <v>0</v>
      </c>
      <c r="R14" s="170">
        <v>0</v>
      </c>
      <c r="S14" s="191">
        <v>0</v>
      </c>
      <c r="T14" s="192">
        <v>30969675.9052126</v>
      </c>
      <c r="U14" s="193">
        <v>26868.75</v>
      </c>
      <c r="V14" s="194">
        <f t="shared" si="0"/>
        <v>30996544.6552126</v>
      </c>
    </row>
    <row r="15" spans="1:22" s="288" customFormat="1">
      <c r="A15" s="188">
        <v>9</v>
      </c>
      <c r="B15" s="189" t="s">
        <v>80</v>
      </c>
      <c r="C15" s="190">
        <v>0</v>
      </c>
      <c r="D15" s="170">
        <v>0</v>
      </c>
      <c r="E15" s="170">
        <v>0</v>
      </c>
      <c r="F15" s="170">
        <v>0</v>
      </c>
      <c r="G15" s="170">
        <v>0</v>
      </c>
      <c r="H15" s="170">
        <v>0</v>
      </c>
      <c r="I15" s="170">
        <v>0</v>
      </c>
      <c r="J15" s="170">
        <v>0</v>
      </c>
      <c r="K15" s="170">
        <v>0</v>
      </c>
      <c r="L15" s="191">
        <v>0</v>
      </c>
      <c r="M15" s="190">
        <v>0</v>
      </c>
      <c r="N15" s="170">
        <v>0</v>
      </c>
      <c r="O15" s="170">
        <v>0</v>
      </c>
      <c r="P15" s="170">
        <v>0</v>
      </c>
      <c r="Q15" s="170">
        <v>0</v>
      </c>
      <c r="R15" s="170">
        <v>0</v>
      </c>
      <c r="S15" s="191">
        <v>0</v>
      </c>
      <c r="T15" s="192">
        <v>0</v>
      </c>
      <c r="U15" s="193">
        <v>0</v>
      </c>
      <c r="V15" s="194">
        <f t="shared" si="0"/>
        <v>0</v>
      </c>
    </row>
    <row r="16" spans="1:22" s="288" customFormat="1">
      <c r="A16" s="188">
        <v>10</v>
      </c>
      <c r="B16" s="189" t="s">
        <v>72</v>
      </c>
      <c r="C16" s="190">
        <v>0</v>
      </c>
      <c r="D16" s="170">
        <v>151303.65049949999</v>
      </c>
      <c r="E16" s="170">
        <v>0</v>
      </c>
      <c r="F16" s="170">
        <v>0</v>
      </c>
      <c r="G16" s="170">
        <v>0</v>
      </c>
      <c r="H16" s="170">
        <v>0</v>
      </c>
      <c r="I16" s="170">
        <v>0</v>
      </c>
      <c r="J16" s="170">
        <v>296895.04556857597</v>
      </c>
      <c r="K16" s="170">
        <v>0</v>
      </c>
      <c r="L16" s="191">
        <v>0</v>
      </c>
      <c r="M16" s="190">
        <v>0</v>
      </c>
      <c r="N16" s="170">
        <v>0</v>
      </c>
      <c r="O16" s="170">
        <v>0</v>
      </c>
      <c r="P16" s="170">
        <v>0</v>
      </c>
      <c r="Q16" s="170">
        <v>0</v>
      </c>
      <c r="R16" s="170">
        <v>0</v>
      </c>
      <c r="S16" s="191">
        <v>0</v>
      </c>
      <c r="T16" s="192">
        <v>448198.69606807595</v>
      </c>
      <c r="U16" s="193">
        <v>0</v>
      </c>
      <c r="V16" s="194">
        <f t="shared" si="0"/>
        <v>448198.69606807595</v>
      </c>
    </row>
    <row r="17" spans="1:22" s="288" customFormat="1">
      <c r="A17" s="188">
        <v>11</v>
      </c>
      <c r="B17" s="189" t="s">
        <v>73</v>
      </c>
      <c r="C17" s="190">
        <v>0</v>
      </c>
      <c r="D17" s="170">
        <v>0</v>
      </c>
      <c r="E17" s="170">
        <v>0</v>
      </c>
      <c r="F17" s="170">
        <v>0</v>
      </c>
      <c r="G17" s="170">
        <v>0</v>
      </c>
      <c r="H17" s="170">
        <v>0</v>
      </c>
      <c r="I17" s="170">
        <v>0</v>
      </c>
      <c r="J17" s="170">
        <v>0</v>
      </c>
      <c r="K17" s="170">
        <v>0</v>
      </c>
      <c r="L17" s="191">
        <v>0</v>
      </c>
      <c r="M17" s="190">
        <v>0</v>
      </c>
      <c r="N17" s="170">
        <v>0</v>
      </c>
      <c r="O17" s="170">
        <v>0</v>
      </c>
      <c r="P17" s="170">
        <v>0</v>
      </c>
      <c r="Q17" s="170">
        <v>0</v>
      </c>
      <c r="R17" s="170">
        <v>0</v>
      </c>
      <c r="S17" s="191">
        <v>0</v>
      </c>
      <c r="T17" s="192">
        <v>0</v>
      </c>
      <c r="U17" s="193">
        <v>0</v>
      </c>
      <c r="V17" s="194">
        <f t="shared" si="0"/>
        <v>0</v>
      </c>
    </row>
    <row r="18" spans="1:22" s="288" customFormat="1">
      <c r="A18" s="188">
        <v>12</v>
      </c>
      <c r="B18" s="189" t="s">
        <v>74</v>
      </c>
      <c r="C18" s="190">
        <v>0</v>
      </c>
      <c r="D18" s="170">
        <v>0</v>
      </c>
      <c r="E18" s="170">
        <v>0</v>
      </c>
      <c r="F18" s="170">
        <v>0</v>
      </c>
      <c r="G18" s="170">
        <v>0</v>
      </c>
      <c r="H18" s="170">
        <v>0</v>
      </c>
      <c r="I18" s="170">
        <v>0</v>
      </c>
      <c r="J18" s="170">
        <v>0</v>
      </c>
      <c r="K18" s="170">
        <v>0</v>
      </c>
      <c r="L18" s="191">
        <v>0</v>
      </c>
      <c r="M18" s="190">
        <v>0</v>
      </c>
      <c r="N18" s="170">
        <v>0</v>
      </c>
      <c r="O18" s="170">
        <v>0</v>
      </c>
      <c r="P18" s="170">
        <v>0</v>
      </c>
      <c r="Q18" s="170">
        <v>0</v>
      </c>
      <c r="R18" s="170">
        <v>0</v>
      </c>
      <c r="S18" s="191">
        <v>0</v>
      </c>
      <c r="T18" s="192">
        <v>0</v>
      </c>
      <c r="U18" s="193">
        <v>0</v>
      </c>
      <c r="V18" s="194">
        <f t="shared" si="0"/>
        <v>0</v>
      </c>
    </row>
    <row r="19" spans="1:22" s="288" customFormat="1">
      <c r="A19" s="188">
        <v>13</v>
      </c>
      <c r="B19" s="189" t="s">
        <v>75</v>
      </c>
      <c r="C19" s="190">
        <v>0</v>
      </c>
      <c r="D19" s="170">
        <v>0</v>
      </c>
      <c r="E19" s="170">
        <v>0</v>
      </c>
      <c r="F19" s="170">
        <v>0</v>
      </c>
      <c r="G19" s="170">
        <v>0</v>
      </c>
      <c r="H19" s="170">
        <v>0</v>
      </c>
      <c r="I19" s="170">
        <v>0</v>
      </c>
      <c r="J19" s="170">
        <v>0</v>
      </c>
      <c r="K19" s="170">
        <v>0</v>
      </c>
      <c r="L19" s="191">
        <v>0</v>
      </c>
      <c r="M19" s="190">
        <v>0</v>
      </c>
      <c r="N19" s="170">
        <v>0</v>
      </c>
      <c r="O19" s="170">
        <v>0</v>
      </c>
      <c r="P19" s="170">
        <v>0</v>
      </c>
      <c r="Q19" s="170">
        <v>0</v>
      </c>
      <c r="R19" s="170">
        <v>0</v>
      </c>
      <c r="S19" s="191">
        <v>0</v>
      </c>
      <c r="T19" s="192">
        <v>0</v>
      </c>
      <c r="U19" s="193">
        <v>0</v>
      </c>
      <c r="V19" s="194">
        <f t="shared" si="0"/>
        <v>0</v>
      </c>
    </row>
    <row r="20" spans="1:22" s="288" customFormat="1">
      <c r="A20" s="188">
        <v>14</v>
      </c>
      <c r="B20" s="189" t="s">
        <v>259</v>
      </c>
      <c r="C20" s="190">
        <v>0</v>
      </c>
      <c r="D20" s="170">
        <v>0</v>
      </c>
      <c r="E20" s="170">
        <v>0</v>
      </c>
      <c r="F20" s="170">
        <v>0</v>
      </c>
      <c r="G20" s="170">
        <v>0</v>
      </c>
      <c r="H20" s="170">
        <v>0</v>
      </c>
      <c r="I20" s="170">
        <v>0</v>
      </c>
      <c r="J20" s="170">
        <v>0</v>
      </c>
      <c r="K20" s="170">
        <v>0</v>
      </c>
      <c r="L20" s="191">
        <v>0</v>
      </c>
      <c r="M20" s="190">
        <v>0</v>
      </c>
      <c r="N20" s="170">
        <v>0</v>
      </c>
      <c r="O20" s="170">
        <v>0</v>
      </c>
      <c r="P20" s="170">
        <v>0</v>
      </c>
      <c r="Q20" s="170">
        <v>0</v>
      </c>
      <c r="R20" s="170">
        <v>0</v>
      </c>
      <c r="S20" s="191">
        <v>0</v>
      </c>
      <c r="T20" s="192">
        <v>0</v>
      </c>
      <c r="U20" s="193">
        <v>0</v>
      </c>
      <c r="V20" s="194">
        <f t="shared" si="0"/>
        <v>0</v>
      </c>
    </row>
    <row r="21" spans="1:22" ht="15.75" thickBot="1">
      <c r="A21" s="173"/>
      <c r="B21" s="195" t="s">
        <v>71</v>
      </c>
      <c r="C21" s="196">
        <f>SUM(C7:C20)</f>
        <v>0</v>
      </c>
      <c r="D21" s="175">
        <f t="shared" ref="D21:V21" si="1">SUM(D7:D20)</f>
        <v>7734656.0184748936</v>
      </c>
      <c r="E21" s="175">
        <f t="shared" si="1"/>
        <v>0</v>
      </c>
      <c r="F21" s="175">
        <f t="shared" si="1"/>
        <v>0</v>
      </c>
      <c r="G21" s="175">
        <f t="shared" si="1"/>
        <v>0</v>
      </c>
      <c r="H21" s="175">
        <f t="shared" si="1"/>
        <v>0</v>
      </c>
      <c r="I21" s="175">
        <f t="shared" si="1"/>
        <v>0</v>
      </c>
      <c r="J21" s="175">
        <f t="shared" si="1"/>
        <v>28809448.68298177</v>
      </c>
      <c r="K21" s="175">
        <f t="shared" si="1"/>
        <v>0</v>
      </c>
      <c r="L21" s="197">
        <f t="shared" si="1"/>
        <v>0</v>
      </c>
      <c r="M21" s="196">
        <f t="shared" si="1"/>
        <v>0</v>
      </c>
      <c r="N21" s="175">
        <f t="shared" si="1"/>
        <v>0</v>
      </c>
      <c r="O21" s="175">
        <f t="shared" si="1"/>
        <v>0</v>
      </c>
      <c r="P21" s="175">
        <f t="shared" si="1"/>
        <v>0</v>
      </c>
      <c r="Q21" s="175">
        <f t="shared" si="1"/>
        <v>0</v>
      </c>
      <c r="R21" s="175">
        <f t="shared" si="1"/>
        <v>0</v>
      </c>
      <c r="S21" s="197">
        <f t="shared" si="1"/>
        <v>0</v>
      </c>
      <c r="T21" s="197">
        <f>SUM(T7:T20)</f>
        <v>36049947.112789169</v>
      </c>
      <c r="U21" s="197">
        <f t="shared" si="1"/>
        <v>494157.58866750001</v>
      </c>
      <c r="V21" s="198">
        <f t="shared" si="1"/>
        <v>36544104.701456666</v>
      </c>
    </row>
    <row r="24" spans="1:22">
      <c r="A24" s="96"/>
      <c r="B24" s="96"/>
      <c r="C24" s="199"/>
      <c r="D24" s="199"/>
      <c r="E24" s="199"/>
    </row>
    <row r="25" spans="1:22">
      <c r="A25" s="200"/>
      <c r="B25" s="200"/>
      <c r="C25" s="96"/>
      <c r="D25" s="199"/>
      <c r="E25" s="199"/>
    </row>
    <row r="26" spans="1:22">
      <c r="A26" s="200"/>
      <c r="B26" s="201"/>
      <c r="C26" s="96"/>
      <c r="D26" s="199"/>
      <c r="E26" s="199"/>
    </row>
    <row r="27" spans="1:22">
      <c r="A27" s="200"/>
      <c r="B27" s="200"/>
      <c r="C27" s="96"/>
      <c r="D27" s="199"/>
      <c r="E27" s="199"/>
    </row>
    <row r="28" spans="1:22">
      <c r="A28" s="200"/>
      <c r="B28" s="201"/>
      <c r="C28" s="96"/>
      <c r="D28" s="199"/>
      <c r="E28" s="199"/>
    </row>
  </sheetData>
  <mergeCells count="5">
    <mergeCell ref="C5:L5"/>
    <mergeCell ref="M5:S5"/>
    <mergeCell ref="V5:V6"/>
    <mergeCell ref="T5:T6"/>
    <mergeCell ref="U5:U6"/>
  </mergeCells>
  <pageMargins left="0.7" right="0.7" top="0.75" bottom="0.75" header="0.3" footer="0.3"/>
  <pageSetup paperSize="9" orientation="portrait" r:id="rId1"/>
  <ignoredErrors>
    <ignoredError sqref="V21 V7:V2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5"/>
  <cols>
    <col min="1" max="1" width="10.5703125" style="68" bestFit="1" customWidth="1"/>
    <col min="2" max="2" width="101.85546875" style="68" customWidth="1"/>
    <col min="3" max="3" width="16.42578125" style="68" customWidth="1"/>
    <col min="4" max="4" width="14.85546875" style="68" bestFit="1" customWidth="1"/>
    <col min="5" max="5" width="17.7109375" style="68" customWidth="1"/>
    <col min="6" max="6" width="15.85546875" style="68" customWidth="1"/>
    <col min="7" max="7" width="17.42578125" style="68" customWidth="1"/>
    <col min="8" max="8" width="15.28515625" style="68" customWidth="1"/>
    <col min="9" max="16384" width="9.140625" style="68"/>
  </cols>
  <sheetData>
    <row r="1" spans="1:9">
      <c r="A1" s="68" t="s">
        <v>199</v>
      </c>
      <c r="B1" s="68" t="str">
        <f>'1. key ratios'!B1</f>
        <v>სს ”ლიბერთი ბანკი”</v>
      </c>
    </row>
    <row r="2" spans="1:9">
      <c r="A2" s="68" t="s">
        <v>200</v>
      </c>
      <c r="B2" s="68" t="str">
        <f>'1. key ratios'!B2</f>
        <v>30 სექტემბერი 2017</v>
      </c>
    </row>
    <row r="4" spans="1:9" ht="15.75" thickBot="1">
      <c r="A4" s="68" t="s">
        <v>355</v>
      </c>
      <c r="B4" s="202" t="s">
        <v>379</v>
      </c>
    </row>
    <row r="5" spans="1:9">
      <c r="A5" s="179"/>
      <c r="B5" s="203"/>
      <c r="C5" s="204" t="s">
        <v>0</v>
      </c>
      <c r="D5" s="204" t="s">
        <v>1</v>
      </c>
      <c r="E5" s="204" t="s">
        <v>2</v>
      </c>
      <c r="F5" s="204" t="s">
        <v>3</v>
      </c>
      <c r="G5" s="205" t="s">
        <v>4</v>
      </c>
      <c r="H5" s="206" t="s">
        <v>6</v>
      </c>
      <c r="I5" s="287"/>
    </row>
    <row r="6" spans="1:9" ht="15" customHeight="1">
      <c r="A6" s="167"/>
      <c r="B6" s="207"/>
      <c r="C6" s="443" t="s">
        <v>371</v>
      </c>
      <c r="D6" s="445" t="s">
        <v>381</v>
      </c>
      <c r="E6" s="446"/>
      <c r="F6" s="443" t="s">
        <v>382</v>
      </c>
      <c r="G6" s="443" t="s">
        <v>383</v>
      </c>
      <c r="H6" s="428" t="s">
        <v>373</v>
      </c>
      <c r="I6" s="287"/>
    </row>
    <row r="7" spans="1:9" ht="90">
      <c r="A7" s="167"/>
      <c r="B7" s="207"/>
      <c r="C7" s="444"/>
      <c r="D7" s="208" t="s">
        <v>374</v>
      </c>
      <c r="E7" s="208" t="s">
        <v>372</v>
      </c>
      <c r="F7" s="444"/>
      <c r="G7" s="444"/>
      <c r="H7" s="429"/>
      <c r="I7" s="287"/>
    </row>
    <row r="8" spans="1:9">
      <c r="A8" s="209">
        <v>1</v>
      </c>
      <c r="B8" s="210" t="s">
        <v>228</v>
      </c>
      <c r="C8" s="211">
        <v>363897162.79000002</v>
      </c>
      <c r="D8" s="212">
        <v>0</v>
      </c>
      <c r="E8" s="211">
        <v>0</v>
      </c>
      <c r="F8" s="211">
        <v>79737968</v>
      </c>
      <c r="G8" s="213">
        <v>79737968</v>
      </c>
      <c r="H8" s="214">
        <f>IFERROR(G8/(C8+E8),"nmf")</f>
        <v>0.21912225802655039</v>
      </c>
    </row>
    <row r="9" spans="1:9" ht="15" customHeight="1">
      <c r="A9" s="209">
        <v>2</v>
      </c>
      <c r="B9" s="210" t="s">
        <v>229</v>
      </c>
      <c r="C9" s="211">
        <v>0</v>
      </c>
      <c r="D9" s="212">
        <v>0</v>
      </c>
      <c r="E9" s="211">
        <v>0</v>
      </c>
      <c r="F9" s="211">
        <v>0</v>
      </c>
      <c r="G9" s="213">
        <v>0</v>
      </c>
      <c r="H9" s="214" t="str">
        <f>IFERROR(G9/(C9+E9),"nmf")</f>
        <v>nmf</v>
      </c>
    </row>
    <row r="10" spans="1:9">
      <c r="A10" s="209">
        <v>3</v>
      </c>
      <c r="B10" s="210" t="s">
        <v>230</v>
      </c>
      <c r="C10" s="211">
        <v>0</v>
      </c>
      <c r="D10" s="212">
        <v>0</v>
      </c>
      <c r="E10" s="211">
        <v>0</v>
      </c>
      <c r="F10" s="211">
        <v>0</v>
      </c>
      <c r="G10" s="213">
        <v>0</v>
      </c>
      <c r="H10" s="214" t="str">
        <f t="shared" ref="H10:H22" si="0">IFERROR(G10/(C10+E10),"nmf")</f>
        <v>nmf</v>
      </c>
    </row>
    <row r="11" spans="1:9">
      <c r="A11" s="209">
        <v>4</v>
      </c>
      <c r="B11" s="210" t="s">
        <v>231</v>
      </c>
      <c r="C11" s="211">
        <v>0</v>
      </c>
      <c r="D11" s="212">
        <v>0</v>
      </c>
      <c r="E11" s="211">
        <v>0</v>
      </c>
      <c r="F11" s="211">
        <v>0</v>
      </c>
      <c r="G11" s="213">
        <v>0</v>
      </c>
      <c r="H11" s="214" t="str">
        <f t="shared" si="0"/>
        <v>nmf</v>
      </c>
    </row>
    <row r="12" spans="1:9">
      <c r="A12" s="209">
        <v>5</v>
      </c>
      <c r="B12" s="210" t="s">
        <v>232</v>
      </c>
      <c r="C12" s="211">
        <v>0</v>
      </c>
      <c r="D12" s="212">
        <v>0</v>
      </c>
      <c r="E12" s="211">
        <v>0</v>
      </c>
      <c r="F12" s="211">
        <v>0</v>
      </c>
      <c r="G12" s="213">
        <v>0</v>
      </c>
      <c r="H12" s="214" t="str">
        <f t="shared" si="0"/>
        <v>nmf</v>
      </c>
    </row>
    <row r="13" spans="1:9">
      <c r="A13" s="209">
        <v>6</v>
      </c>
      <c r="B13" s="210" t="s">
        <v>233</v>
      </c>
      <c r="C13" s="211">
        <v>212909570.49000001</v>
      </c>
      <c r="D13" s="212">
        <v>0</v>
      </c>
      <c r="E13" s="211">
        <v>0</v>
      </c>
      <c r="F13" s="211">
        <v>47031733.766000003</v>
      </c>
      <c r="G13" s="213">
        <v>47031733.766000003</v>
      </c>
      <c r="H13" s="214">
        <f t="shared" si="0"/>
        <v>0.22090004529979079</v>
      </c>
    </row>
    <row r="14" spans="1:9">
      <c r="A14" s="209">
        <v>7</v>
      </c>
      <c r="B14" s="210" t="s">
        <v>78</v>
      </c>
      <c r="C14" s="211">
        <v>64012782.156546846</v>
      </c>
      <c r="D14" s="212">
        <v>675577.67733500001</v>
      </c>
      <c r="E14" s="211">
        <v>477288.83866750001</v>
      </c>
      <c r="F14" s="211">
        <v>68649132.552393094</v>
      </c>
      <c r="G14" s="213">
        <v>63549771.202217102</v>
      </c>
      <c r="H14" s="214">
        <f t="shared" si="0"/>
        <v>0.98541946413631609</v>
      </c>
    </row>
    <row r="15" spans="1:9">
      <c r="A15" s="209">
        <v>8</v>
      </c>
      <c r="B15" s="210" t="s">
        <v>79</v>
      </c>
      <c r="C15" s="211">
        <v>784075656.40972674</v>
      </c>
      <c r="D15" s="212">
        <v>31408560.249999996</v>
      </c>
      <c r="E15" s="211">
        <v>9872920.2400000039</v>
      </c>
      <c r="F15" s="211">
        <v>597815988.98741055</v>
      </c>
      <c r="G15" s="213">
        <v>566819444.3321979</v>
      </c>
      <c r="H15" s="214">
        <f t="shared" si="0"/>
        <v>0.71392463064048872</v>
      </c>
    </row>
    <row r="16" spans="1:9">
      <c r="A16" s="209">
        <v>9</v>
      </c>
      <c r="B16" s="210" t="s">
        <v>80</v>
      </c>
      <c r="C16" s="211">
        <v>10865873.087752396</v>
      </c>
      <c r="D16" s="212">
        <v>0</v>
      </c>
      <c r="E16" s="211">
        <v>0</v>
      </c>
      <c r="F16" s="211">
        <v>4288152.8262651386</v>
      </c>
      <c r="G16" s="213">
        <v>4288152.8262651386</v>
      </c>
      <c r="H16" s="214">
        <f t="shared" si="0"/>
        <v>0.39464411112058573</v>
      </c>
    </row>
    <row r="17" spans="1:8">
      <c r="A17" s="209">
        <v>10</v>
      </c>
      <c r="B17" s="210" t="s">
        <v>72</v>
      </c>
      <c r="C17" s="211">
        <v>2989345.6829277119</v>
      </c>
      <c r="D17" s="212">
        <v>0</v>
      </c>
      <c r="E17" s="211">
        <v>0</v>
      </c>
      <c r="F17" s="211">
        <v>3351706.3934264872</v>
      </c>
      <c r="G17" s="213">
        <v>2903507.6973584113</v>
      </c>
      <c r="H17" s="214">
        <f t="shared" si="0"/>
        <v>0.97128535984997477</v>
      </c>
    </row>
    <row r="18" spans="1:8">
      <c r="A18" s="209">
        <v>11</v>
      </c>
      <c r="B18" s="210" t="s">
        <v>73</v>
      </c>
      <c r="C18" s="211">
        <v>1789236.87</v>
      </c>
      <c r="D18" s="212">
        <v>0</v>
      </c>
      <c r="E18" s="211">
        <v>0</v>
      </c>
      <c r="F18" s="211">
        <v>4473092.1750000007</v>
      </c>
      <c r="G18" s="213">
        <v>4473092.1750000007</v>
      </c>
      <c r="H18" s="214">
        <f t="shared" si="0"/>
        <v>2.5000000000000004</v>
      </c>
    </row>
    <row r="19" spans="1:8">
      <c r="A19" s="209">
        <v>12</v>
      </c>
      <c r="B19" s="210" t="s">
        <v>74</v>
      </c>
      <c r="C19" s="211">
        <v>0</v>
      </c>
      <c r="D19" s="212">
        <v>0</v>
      </c>
      <c r="E19" s="211">
        <v>0</v>
      </c>
      <c r="F19" s="211">
        <v>0</v>
      </c>
      <c r="G19" s="213">
        <v>0</v>
      </c>
      <c r="H19" s="214" t="str">
        <f t="shared" si="0"/>
        <v>nmf</v>
      </c>
    </row>
    <row r="20" spans="1:8">
      <c r="A20" s="209">
        <v>13</v>
      </c>
      <c r="B20" s="210" t="s">
        <v>75</v>
      </c>
      <c r="C20" s="211">
        <v>0</v>
      </c>
      <c r="D20" s="212">
        <v>0</v>
      </c>
      <c r="E20" s="211">
        <v>0</v>
      </c>
      <c r="F20" s="211">
        <v>0</v>
      </c>
      <c r="G20" s="213">
        <v>0</v>
      </c>
      <c r="H20" s="214" t="str">
        <f t="shared" si="0"/>
        <v>nmf</v>
      </c>
    </row>
    <row r="21" spans="1:8">
      <c r="A21" s="209">
        <v>14</v>
      </c>
      <c r="B21" s="210" t="s">
        <v>259</v>
      </c>
      <c r="C21" s="211">
        <v>271819864.42000002</v>
      </c>
      <c r="D21" s="212">
        <v>0</v>
      </c>
      <c r="E21" s="211">
        <v>0</v>
      </c>
      <c r="F21" s="211">
        <v>138336308.61300001</v>
      </c>
      <c r="G21" s="213">
        <v>138336308.61300001</v>
      </c>
      <c r="H21" s="214">
        <f t="shared" si="0"/>
        <v>0.50892641311619113</v>
      </c>
    </row>
    <row r="22" spans="1:8" ht="15.75" thickBot="1">
      <c r="A22" s="215"/>
      <c r="B22" s="216" t="s">
        <v>71</v>
      </c>
      <c r="C22" s="175">
        <f>SUM(C8:C21)</f>
        <v>1712359491.9069533</v>
      </c>
      <c r="D22" s="175">
        <f t="shared" ref="D22:E22" si="1">SUM(D8:D21)</f>
        <v>32084137.927334998</v>
      </c>
      <c r="E22" s="175">
        <f t="shared" si="1"/>
        <v>10350209.078667505</v>
      </c>
      <c r="F22" s="175">
        <f>SUM(F8:F21)</f>
        <v>943684083.31349528</v>
      </c>
      <c r="G22" s="175">
        <f>SUM(G8:G21)</f>
        <v>907139978.61203849</v>
      </c>
      <c r="H22" s="217">
        <f t="shared" si="0"/>
        <v>0.52657739031308226</v>
      </c>
    </row>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5"/>
  <cols>
    <col min="1" max="1" width="10.5703125" style="68" bestFit="1" customWidth="1"/>
    <col min="2" max="2" width="106" style="68" customWidth="1"/>
    <col min="3" max="3" width="23.5703125" style="68" customWidth="1"/>
    <col min="4" max="4" width="24.28515625" style="68" customWidth="1"/>
    <col min="5" max="16384" width="9.140625" style="68"/>
  </cols>
  <sheetData>
    <row r="1" spans="1:4">
      <c r="A1" s="68" t="s">
        <v>199</v>
      </c>
      <c r="B1" s="68" t="str">
        <f>'1. key ratios'!B1</f>
        <v>სს ”ლიბერთი ბანკი”</v>
      </c>
    </row>
    <row r="2" spans="1:4">
      <c r="A2" s="68" t="s">
        <v>200</v>
      </c>
      <c r="B2" s="68" t="str">
        <f>'1. key ratios'!B2</f>
        <v>30 სექტემბერი 2017</v>
      </c>
      <c r="C2" s="67"/>
      <c r="D2" s="67"/>
    </row>
    <row r="3" spans="1:4">
      <c r="B3" s="67"/>
      <c r="C3" s="67"/>
      <c r="D3" s="67"/>
    </row>
    <row r="4" spans="1:4" ht="15.75" thickBot="1">
      <c r="A4" s="68" t="s">
        <v>356</v>
      </c>
      <c r="B4" s="218" t="s">
        <v>77</v>
      </c>
      <c r="C4" s="218"/>
      <c r="D4" s="219"/>
    </row>
    <row r="5" spans="1:4">
      <c r="A5" s="220"/>
      <c r="B5" s="163"/>
      <c r="C5" s="221" t="s">
        <v>0</v>
      </c>
      <c r="D5" s="222" t="s">
        <v>1</v>
      </c>
    </row>
    <row r="6" spans="1:4" ht="76.5" customHeight="1">
      <c r="A6" s="223"/>
      <c r="B6" s="224" t="s">
        <v>76</v>
      </c>
      <c r="C6" s="225" t="s">
        <v>82</v>
      </c>
      <c r="D6" s="226" t="s">
        <v>77</v>
      </c>
    </row>
    <row r="7" spans="1:4">
      <c r="A7" s="227">
        <v>1</v>
      </c>
      <c r="B7" s="210" t="s">
        <v>78</v>
      </c>
      <c r="C7" s="228">
        <v>7526816.1426837984</v>
      </c>
      <c r="D7" s="229">
        <v>5255266.9721787451</v>
      </c>
    </row>
    <row r="8" spans="1:4">
      <c r="A8" s="227">
        <v>2</v>
      </c>
      <c r="B8" s="210" t="s">
        <v>79</v>
      </c>
      <c r="C8" s="228">
        <v>6687770.7548415577</v>
      </c>
      <c r="D8" s="229">
        <v>2354556.5001154747</v>
      </c>
    </row>
    <row r="9" spans="1:4">
      <c r="A9" s="227">
        <v>3</v>
      </c>
      <c r="B9" s="210" t="s">
        <v>80</v>
      </c>
      <c r="C9" s="228">
        <v>646796.32740240009</v>
      </c>
      <c r="D9" s="229">
        <v>485097.24555180006</v>
      </c>
    </row>
    <row r="10" spans="1:4">
      <c r="A10" s="227">
        <v>4</v>
      </c>
      <c r="B10" s="210" t="s">
        <v>72</v>
      </c>
      <c r="C10" s="228">
        <v>317431.14792620001</v>
      </c>
      <c r="D10" s="229">
        <v>216338.69265227602</v>
      </c>
    </row>
    <row r="11" spans="1:4">
      <c r="A11" s="227">
        <v>5</v>
      </c>
      <c r="B11" s="210" t="s">
        <v>73</v>
      </c>
      <c r="C11" s="230">
        <v>0</v>
      </c>
      <c r="D11" s="229">
        <v>0</v>
      </c>
    </row>
    <row r="12" spans="1:4">
      <c r="A12" s="227">
        <v>6</v>
      </c>
      <c r="B12" s="210" t="s">
        <v>74</v>
      </c>
      <c r="C12" s="231">
        <v>0</v>
      </c>
      <c r="D12" s="229">
        <v>0</v>
      </c>
    </row>
    <row r="13" spans="1:4">
      <c r="A13" s="227">
        <v>7</v>
      </c>
      <c r="B13" s="232" t="s">
        <v>75</v>
      </c>
      <c r="C13" s="231">
        <v>0</v>
      </c>
      <c r="D13" s="229">
        <v>0</v>
      </c>
    </row>
    <row r="14" spans="1:4">
      <c r="A14" s="227">
        <v>8</v>
      </c>
      <c r="B14" s="232" t="s">
        <v>81</v>
      </c>
      <c r="C14" s="228">
        <v>23298.22</v>
      </c>
      <c r="D14" s="229">
        <v>17473.665000000001</v>
      </c>
    </row>
    <row r="15" spans="1:4" ht="15.75" thickBot="1">
      <c r="A15" s="233">
        <v>9</v>
      </c>
      <c r="B15" s="174" t="s">
        <v>71</v>
      </c>
      <c r="C15" s="234">
        <f>SUM(C7:C14)</f>
        <v>15202112.592853956</v>
      </c>
      <c r="D15" s="235">
        <f>SUM(D7:D14)</f>
        <v>8328733.0754982959</v>
      </c>
    </row>
    <row r="17" spans="2:2">
      <c r="B17" s="68" t="s">
        <v>5</v>
      </c>
    </row>
  </sheetData>
  <pageMargins left="0.7" right="0.7" top="0.75" bottom="0.75" header="0.3" footer="0.3"/>
  <pageSetup paperSize="9" orientation="portrait" r:id="rId1"/>
  <ignoredErrors>
    <ignoredError sqref="C15:D15"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68" bestFit="1" customWidth="1"/>
    <col min="2" max="2" width="95" style="68" customWidth="1"/>
    <col min="3" max="3" width="12.5703125" style="68" bestFit="1" customWidth="1"/>
    <col min="4" max="4" width="10" style="68" bestFit="1" customWidth="1"/>
    <col min="5" max="5" width="18.28515625" style="68" bestFit="1" customWidth="1"/>
    <col min="6" max="13" width="11.7109375" style="68" customWidth="1"/>
    <col min="14" max="14" width="31" style="68" bestFit="1" customWidth="1"/>
    <col min="15" max="16384" width="9.140625" style="68"/>
  </cols>
  <sheetData>
    <row r="1" spans="1:14">
      <c r="A1" s="67" t="s">
        <v>199</v>
      </c>
      <c r="B1" s="68" t="str">
        <f>'1. key ratios'!B1</f>
        <v>სს ”ლიბერთი ბანკი”</v>
      </c>
    </row>
    <row r="2" spans="1:14" ht="14.25" customHeight="1">
      <c r="A2" s="68" t="s">
        <v>200</v>
      </c>
      <c r="B2" s="68" t="str">
        <f>'1. key ratios'!B2</f>
        <v>30 სექტემბერი 2017</v>
      </c>
    </row>
    <row r="3" spans="1:14" ht="14.25" customHeight="1"/>
    <row r="4" spans="1:14" ht="15.75" thickBot="1">
      <c r="A4" s="68" t="s">
        <v>357</v>
      </c>
      <c r="B4" s="69" t="s">
        <v>84</v>
      </c>
    </row>
    <row r="5" spans="1:14" s="286" customFormat="1">
      <c r="A5" s="263"/>
      <c r="B5" s="264"/>
      <c r="C5" s="265" t="s">
        <v>0</v>
      </c>
      <c r="D5" s="265" t="s">
        <v>1</v>
      </c>
      <c r="E5" s="265" t="s">
        <v>2</v>
      </c>
      <c r="F5" s="265" t="s">
        <v>3</v>
      </c>
      <c r="G5" s="265" t="s">
        <v>4</v>
      </c>
      <c r="H5" s="265" t="s">
        <v>6</v>
      </c>
      <c r="I5" s="265" t="s">
        <v>249</v>
      </c>
      <c r="J5" s="265" t="s">
        <v>250</v>
      </c>
      <c r="K5" s="265" t="s">
        <v>251</v>
      </c>
      <c r="L5" s="265" t="s">
        <v>252</v>
      </c>
      <c r="M5" s="265" t="s">
        <v>253</v>
      </c>
      <c r="N5" s="266" t="s">
        <v>254</v>
      </c>
    </row>
    <row r="6" spans="1:14" ht="45">
      <c r="A6" s="267"/>
      <c r="B6" s="268"/>
      <c r="C6" s="186" t="s">
        <v>94</v>
      </c>
      <c r="D6" s="269" t="s">
        <v>83</v>
      </c>
      <c r="E6" s="270" t="s">
        <v>93</v>
      </c>
      <c r="F6" s="271">
        <v>0</v>
      </c>
      <c r="G6" s="271">
        <v>0.2</v>
      </c>
      <c r="H6" s="271">
        <v>0.35</v>
      </c>
      <c r="I6" s="271">
        <v>0.5</v>
      </c>
      <c r="J6" s="271">
        <v>0.75</v>
      </c>
      <c r="K6" s="271">
        <v>1</v>
      </c>
      <c r="L6" s="271">
        <v>1.5</v>
      </c>
      <c r="M6" s="271">
        <v>2.5</v>
      </c>
      <c r="N6" s="272" t="s">
        <v>84</v>
      </c>
    </row>
    <row r="7" spans="1:14">
      <c r="A7" s="188">
        <v>1</v>
      </c>
      <c r="B7" s="273" t="s">
        <v>85</v>
      </c>
      <c r="C7" s="274">
        <f>SUM(C8:C13)</f>
        <v>70948662</v>
      </c>
      <c r="D7" s="268"/>
      <c r="E7" s="275">
        <f>SUM(E8:E13)</f>
        <v>9197553.6600000001</v>
      </c>
      <c r="F7" s="276">
        <f t="shared" ref="F7:M7" si="0">SUM(F8:F13)</f>
        <v>0</v>
      </c>
      <c r="G7" s="276">
        <f t="shared" si="0"/>
        <v>0</v>
      </c>
      <c r="H7" s="276">
        <f t="shared" si="0"/>
        <v>0</v>
      </c>
      <c r="I7" s="276">
        <f t="shared" si="0"/>
        <v>0</v>
      </c>
      <c r="J7" s="276">
        <f t="shared" si="0"/>
        <v>0</v>
      </c>
      <c r="K7" s="276">
        <f>SUM(K8:K13)</f>
        <v>9197553.6600000001</v>
      </c>
      <c r="L7" s="276">
        <f t="shared" si="0"/>
        <v>0</v>
      </c>
      <c r="M7" s="276">
        <f t="shared" si="0"/>
        <v>0</v>
      </c>
      <c r="N7" s="277">
        <f>SUM(N8:N13)</f>
        <v>9197553.6600000001</v>
      </c>
    </row>
    <row r="8" spans="1:14">
      <c r="A8" s="188">
        <v>1.1000000000000001</v>
      </c>
      <c r="B8" s="210" t="s">
        <v>86</v>
      </c>
      <c r="C8" s="278">
        <v>1285290</v>
      </c>
      <c r="D8" s="279">
        <v>0.02</v>
      </c>
      <c r="E8" s="275">
        <f>C8*D8</f>
        <v>25705.8</v>
      </c>
      <c r="F8" s="278">
        <v>0</v>
      </c>
      <c r="G8" s="278">
        <v>0</v>
      </c>
      <c r="H8" s="278">
        <v>0</v>
      </c>
      <c r="I8" s="278">
        <v>0</v>
      </c>
      <c r="J8" s="278">
        <v>0</v>
      </c>
      <c r="K8" s="278">
        <v>25705.8</v>
      </c>
      <c r="L8" s="278">
        <v>0</v>
      </c>
      <c r="M8" s="278">
        <v>0</v>
      </c>
      <c r="N8" s="277">
        <f t="shared" ref="N8:N20" si="1">SUMPRODUCT($F$6:$M$6,F8:M8)</f>
        <v>25705.8</v>
      </c>
    </row>
    <row r="9" spans="1:14">
      <c r="A9" s="188">
        <v>1.2</v>
      </c>
      <c r="B9" s="210" t="s">
        <v>87</v>
      </c>
      <c r="C9" s="278">
        <v>0</v>
      </c>
      <c r="D9" s="279">
        <v>0.05</v>
      </c>
      <c r="E9" s="275">
        <f t="shared" ref="E9:E12" si="2">C9*D9</f>
        <v>0</v>
      </c>
      <c r="F9" s="278">
        <v>0</v>
      </c>
      <c r="G9" s="278">
        <v>0</v>
      </c>
      <c r="H9" s="278">
        <v>0</v>
      </c>
      <c r="I9" s="278">
        <v>0</v>
      </c>
      <c r="J9" s="278">
        <v>0</v>
      </c>
      <c r="K9" s="278">
        <v>0</v>
      </c>
      <c r="L9" s="278">
        <v>0</v>
      </c>
      <c r="M9" s="278">
        <v>0</v>
      </c>
      <c r="N9" s="277">
        <f t="shared" si="1"/>
        <v>0</v>
      </c>
    </row>
    <row r="10" spans="1:14">
      <c r="A10" s="188">
        <v>1.3</v>
      </c>
      <c r="B10" s="210" t="s">
        <v>88</v>
      </c>
      <c r="C10" s="278">
        <v>6225788</v>
      </c>
      <c r="D10" s="279">
        <v>0.08</v>
      </c>
      <c r="E10" s="275">
        <f t="shared" si="2"/>
        <v>498063.04000000004</v>
      </c>
      <c r="F10" s="278">
        <v>0</v>
      </c>
      <c r="G10" s="278">
        <v>0</v>
      </c>
      <c r="H10" s="278">
        <v>0</v>
      </c>
      <c r="I10" s="278">
        <v>0</v>
      </c>
      <c r="J10" s="278">
        <v>0</v>
      </c>
      <c r="K10" s="278">
        <v>498063.04000000004</v>
      </c>
      <c r="L10" s="278">
        <v>0</v>
      </c>
      <c r="M10" s="278">
        <v>0</v>
      </c>
      <c r="N10" s="277">
        <f t="shared" si="1"/>
        <v>498063.04000000004</v>
      </c>
    </row>
    <row r="11" spans="1:14">
      <c r="A11" s="188">
        <v>1.4</v>
      </c>
      <c r="B11" s="210" t="s">
        <v>89</v>
      </c>
      <c r="C11" s="278">
        <v>6915898</v>
      </c>
      <c r="D11" s="279">
        <v>0.11</v>
      </c>
      <c r="E11" s="275">
        <f t="shared" si="2"/>
        <v>760748.78</v>
      </c>
      <c r="F11" s="278">
        <v>0</v>
      </c>
      <c r="G11" s="278">
        <v>0</v>
      </c>
      <c r="H11" s="278">
        <v>0</v>
      </c>
      <c r="I11" s="278">
        <v>0</v>
      </c>
      <c r="J11" s="278">
        <v>0</v>
      </c>
      <c r="K11" s="278">
        <v>760748.78</v>
      </c>
      <c r="L11" s="278">
        <v>0</v>
      </c>
      <c r="M11" s="278">
        <v>0</v>
      </c>
      <c r="N11" s="277">
        <f t="shared" si="1"/>
        <v>760748.78</v>
      </c>
    </row>
    <row r="12" spans="1:14">
      <c r="A12" s="188">
        <v>1.5</v>
      </c>
      <c r="B12" s="210" t="s">
        <v>90</v>
      </c>
      <c r="C12" s="278">
        <v>56521686</v>
      </c>
      <c r="D12" s="279">
        <v>0.14000000000000001</v>
      </c>
      <c r="E12" s="275">
        <f t="shared" si="2"/>
        <v>7913036.040000001</v>
      </c>
      <c r="F12" s="278">
        <v>0</v>
      </c>
      <c r="G12" s="278">
        <v>0</v>
      </c>
      <c r="H12" s="278">
        <v>0</v>
      </c>
      <c r="I12" s="278">
        <v>0</v>
      </c>
      <c r="J12" s="278">
        <v>0</v>
      </c>
      <c r="K12" s="278">
        <v>7913036.040000001</v>
      </c>
      <c r="L12" s="278">
        <v>0</v>
      </c>
      <c r="M12" s="278">
        <v>0</v>
      </c>
      <c r="N12" s="277">
        <f t="shared" si="1"/>
        <v>7913036.040000001</v>
      </c>
    </row>
    <row r="13" spans="1:14">
      <c r="A13" s="188">
        <v>1.6</v>
      </c>
      <c r="B13" s="280" t="s">
        <v>91</v>
      </c>
      <c r="C13" s="278">
        <v>0</v>
      </c>
      <c r="D13" s="281"/>
      <c r="E13" s="278">
        <v>0</v>
      </c>
      <c r="F13" s="278">
        <v>0</v>
      </c>
      <c r="G13" s="278">
        <v>0</v>
      </c>
      <c r="H13" s="278">
        <v>0</v>
      </c>
      <c r="I13" s="278">
        <v>0</v>
      </c>
      <c r="J13" s="278">
        <v>0</v>
      </c>
      <c r="K13" s="278">
        <v>0</v>
      </c>
      <c r="L13" s="278">
        <v>0</v>
      </c>
      <c r="M13" s="278">
        <v>0</v>
      </c>
      <c r="N13" s="277">
        <f t="shared" si="1"/>
        <v>0</v>
      </c>
    </row>
    <row r="14" spans="1:14">
      <c r="A14" s="188">
        <v>2</v>
      </c>
      <c r="B14" s="282" t="s">
        <v>92</v>
      </c>
      <c r="C14" s="274">
        <f>SUM(C15:C20)</f>
        <v>0</v>
      </c>
      <c r="D14" s="268"/>
      <c r="E14" s="275">
        <f>SUM(E15:E20)</f>
        <v>0</v>
      </c>
      <c r="F14" s="276">
        <f t="shared" ref="F14:M14" si="3">SUM(F15:F20)</f>
        <v>0</v>
      </c>
      <c r="G14" s="276">
        <f t="shared" si="3"/>
        <v>0</v>
      </c>
      <c r="H14" s="276">
        <f t="shared" si="3"/>
        <v>0</v>
      </c>
      <c r="I14" s="276">
        <f t="shared" si="3"/>
        <v>0</v>
      </c>
      <c r="J14" s="276">
        <f t="shared" si="3"/>
        <v>0</v>
      </c>
      <c r="K14" s="276">
        <f t="shared" si="3"/>
        <v>0</v>
      </c>
      <c r="L14" s="276">
        <f t="shared" si="3"/>
        <v>0</v>
      </c>
      <c r="M14" s="276">
        <f t="shared" si="3"/>
        <v>0</v>
      </c>
      <c r="N14" s="277">
        <f>SUM(N15:N20)</f>
        <v>0</v>
      </c>
    </row>
    <row r="15" spans="1:14">
      <c r="A15" s="188">
        <v>2.1</v>
      </c>
      <c r="B15" s="280" t="s">
        <v>86</v>
      </c>
      <c r="C15" s="278">
        <v>0</v>
      </c>
      <c r="D15" s="279">
        <v>5.0000000000000001E-3</v>
      </c>
      <c r="E15" s="275">
        <f>D15*C15</f>
        <v>0</v>
      </c>
      <c r="F15" s="278">
        <v>0</v>
      </c>
      <c r="G15" s="278">
        <v>0</v>
      </c>
      <c r="H15" s="278">
        <v>0</v>
      </c>
      <c r="I15" s="278">
        <v>0</v>
      </c>
      <c r="J15" s="278">
        <v>0</v>
      </c>
      <c r="K15" s="278">
        <v>0</v>
      </c>
      <c r="L15" s="278">
        <v>0</v>
      </c>
      <c r="M15" s="278">
        <v>0</v>
      </c>
      <c r="N15" s="277">
        <f t="shared" si="1"/>
        <v>0</v>
      </c>
    </row>
    <row r="16" spans="1:14">
      <c r="A16" s="188">
        <v>2.2000000000000002</v>
      </c>
      <c r="B16" s="280" t="s">
        <v>87</v>
      </c>
      <c r="C16" s="278">
        <v>0</v>
      </c>
      <c r="D16" s="279">
        <v>0.01</v>
      </c>
      <c r="E16" s="275">
        <f t="shared" ref="E16:E19" si="4">D16*C16</f>
        <v>0</v>
      </c>
      <c r="F16" s="278">
        <v>0</v>
      </c>
      <c r="G16" s="278">
        <v>0</v>
      </c>
      <c r="H16" s="278">
        <v>0</v>
      </c>
      <c r="I16" s="278">
        <v>0</v>
      </c>
      <c r="J16" s="278">
        <v>0</v>
      </c>
      <c r="K16" s="278">
        <v>0</v>
      </c>
      <c r="L16" s="278">
        <v>0</v>
      </c>
      <c r="M16" s="278">
        <v>0</v>
      </c>
      <c r="N16" s="277">
        <f t="shared" si="1"/>
        <v>0</v>
      </c>
    </row>
    <row r="17" spans="1:14">
      <c r="A17" s="188">
        <v>2.2999999999999998</v>
      </c>
      <c r="B17" s="280" t="s">
        <v>88</v>
      </c>
      <c r="C17" s="278">
        <v>0</v>
      </c>
      <c r="D17" s="279">
        <v>0.02</v>
      </c>
      <c r="E17" s="275">
        <f t="shared" si="4"/>
        <v>0</v>
      </c>
      <c r="F17" s="278">
        <v>0</v>
      </c>
      <c r="G17" s="278">
        <v>0</v>
      </c>
      <c r="H17" s="278">
        <v>0</v>
      </c>
      <c r="I17" s="278">
        <v>0</v>
      </c>
      <c r="J17" s="278">
        <v>0</v>
      </c>
      <c r="K17" s="278">
        <v>0</v>
      </c>
      <c r="L17" s="278">
        <v>0</v>
      </c>
      <c r="M17" s="278">
        <v>0</v>
      </c>
      <c r="N17" s="277">
        <f t="shared" si="1"/>
        <v>0</v>
      </c>
    </row>
    <row r="18" spans="1:14">
      <c r="A18" s="188">
        <v>2.4</v>
      </c>
      <c r="B18" s="280" t="s">
        <v>89</v>
      </c>
      <c r="C18" s="278">
        <v>0</v>
      </c>
      <c r="D18" s="279">
        <v>0.03</v>
      </c>
      <c r="E18" s="275">
        <f t="shared" si="4"/>
        <v>0</v>
      </c>
      <c r="F18" s="278">
        <v>0</v>
      </c>
      <c r="G18" s="278">
        <v>0</v>
      </c>
      <c r="H18" s="278">
        <v>0</v>
      </c>
      <c r="I18" s="278">
        <v>0</v>
      </c>
      <c r="J18" s="278">
        <v>0</v>
      </c>
      <c r="K18" s="278">
        <v>0</v>
      </c>
      <c r="L18" s="278">
        <v>0</v>
      </c>
      <c r="M18" s="278">
        <v>0</v>
      </c>
      <c r="N18" s="277">
        <f t="shared" si="1"/>
        <v>0</v>
      </c>
    </row>
    <row r="19" spans="1:14">
      <c r="A19" s="188">
        <v>2.5</v>
      </c>
      <c r="B19" s="280" t="s">
        <v>90</v>
      </c>
      <c r="C19" s="278">
        <v>0</v>
      </c>
      <c r="D19" s="279">
        <v>0.04</v>
      </c>
      <c r="E19" s="275">
        <f t="shared" si="4"/>
        <v>0</v>
      </c>
      <c r="F19" s="278">
        <v>0</v>
      </c>
      <c r="G19" s="278">
        <v>0</v>
      </c>
      <c r="H19" s="278">
        <v>0</v>
      </c>
      <c r="I19" s="278">
        <v>0</v>
      </c>
      <c r="J19" s="278">
        <v>0</v>
      </c>
      <c r="K19" s="278">
        <v>0</v>
      </c>
      <c r="L19" s="278">
        <v>0</v>
      </c>
      <c r="M19" s="278">
        <v>0</v>
      </c>
      <c r="N19" s="277">
        <f t="shared" si="1"/>
        <v>0</v>
      </c>
    </row>
    <row r="20" spans="1:14">
      <c r="A20" s="188">
        <v>2.6</v>
      </c>
      <c r="B20" s="280" t="s">
        <v>91</v>
      </c>
      <c r="C20" s="278">
        <v>0</v>
      </c>
      <c r="D20" s="281"/>
      <c r="E20" s="276">
        <v>0</v>
      </c>
      <c r="F20" s="278">
        <v>0</v>
      </c>
      <c r="G20" s="278">
        <v>0</v>
      </c>
      <c r="H20" s="278">
        <v>0</v>
      </c>
      <c r="I20" s="278">
        <v>0</v>
      </c>
      <c r="J20" s="278">
        <v>0</v>
      </c>
      <c r="K20" s="278">
        <v>0</v>
      </c>
      <c r="L20" s="278">
        <v>0</v>
      </c>
      <c r="M20" s="278">
        <v>0</v>
      </c>
      <c r="N20" s="277">
        <f t="shared" si="1"/>
        <v>0</v>
      </c>
    </row>
    <row r="21" spans="1:14" ht="15.75" thickBot="1">
      <c r="A21" s="233">
        <v>3</v>
      </c>
      <c r="B21" s="174" t="s">
        <v>71</v>
      </c>
      <c r="C21" s="234">
        <f>C7+C14</f>
        <v>70948662</v>
      </c>
      <c r="D21" s="283"/>
      <c r="E21" s="284">
        <f>SUM(E7+E14)</f>
        <v>9197553.6600000001</v>
      </c>
      <c r="F21" s="285">
        <f t="shared" ref="F21:N21" si="5">SUM(F7+F14)</f>
        <v>0</v>
      </c>
      <c r="G21" s="285">
        <f t="shared" si="5"/>
        <v>0</v>
      </c>
      <c r="H21" s="285">
        <f t="shared" si="5"/>
        <v>0</v>
      </c>
      <c r="I21" s="285">
        <f t="shared" si="5"/>
        <v>0</v>
      </c>
      <c r="J21" s="285">
        <f t="shared" si="5"/>
        <v>0</v>
      </c>
      <c r="K21" s="285">
        <f t="shared" si="5"/>
        <v>9197553.6600000001</v>
      </c>
      <c r="L21" s="285">
        <f t="shared" si="5"/>
        <v>0</v>
      </c>
      <c r="M21" s="285">
        <f t="shared" si="5"/>
        <v>0</v>
      </c>
      <c r="N21" s="44">
        <f t="shared" si="5"/>
        <v>9197553.6600000001</v>
      </c>
    </row>
    <row r="22" spans="1:14">
      <c r="E22" s="255"/>
      <c r="F22" s="255"/>
      <c r="G22" s="255"/>
      <c r="H22" s="255"/>
      <c r="I22" s="255"/>
      <c r="J22" s="255"/>
      <c r="K22" s="255"/>
      <c r="L22" s="255"/>
      <c r="M22" s="25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ignoredErrors>
    <ignoredError sqref="C13:D13 C7:D7 C18:E20 C14:D14 C21:E21 F15:M20 F13:M13 F7:K7 F14:M14 F21:M21 C15:D17 E15:E17 E8:E13 E7 E14 N8:N12 N7 N21 D8:D12 F8:J12 L8:M12 L7:M7" unlockedFormula="1"/>
    <ignoredError sqref="N13 N15:N20" formulaRange="1" unlockedFormula="1"/>
    <ignoredError sqref="N14" formula="1"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39"/>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
  <cols>
    <col min="1" max="1" width="9.5703125" style="94" bestFit="1" customWidth="1"/>
    <col min="2" max="2" width="86.28515625" style="94" customWidth="1"/>
    <col min="3" max="3" width="12.7109375" style="94" customWidth="1"/>
    <col min="4" max="7" width="12.7109375" style="68" customWidth="1"/>
    <col min="8" max="13" width="6.7109375" style="68" customWidth="1"/>
    <col min="14" max="16384" width="9.140625" style="68"/>
  </cols>
  <sheetData>
    <row r="1" spans="1:17">
      <c r="A1" s="70" t="s">
        <v>199</v>
      </c>
      <c r="B1" s="94" t="s">
        <v>390</v>
      </c>
    </row>
    <row r="2" spans="1:17">
      <c r="A2" s="70" t="s">
        <v>200</v>
      </c>
      <c r="B2" s="94" t="s">
        <v>441</v>
      </c>
      <c r="C2" s="95"/>
      <c r="D2" s="96"/>
      <c r="E2" s="96"/>
      <c r="F2" s="96"/>
      <c r="G2" s="96"/>
      <c r="H2" s="96"/>
    </row>
    <row r="3" spans="1:17">
      <c r="A3" s="70"/>
      <c r="C3" s="95"/>
      <c r="D3" s="96"/>
      <c r="E3" s="96"/>
      <c r="F3" s="96"/>
      <c r="G3" s="96"/>
      <c r="H3" s="96"/>
    </row>
    <row r="4" spans="1:17" ht="15.75" thickBot="1">
      <c r="A4" s="97" t="s">
        <v>343</v>
      </c>
      <c r="B4" s="98" t="s">
        <v>235</v>
      </c>
      <c r="C4" s="99"/>
      <c r="D4" s="100"/>
      <c r="E4" s="100"/>
      <c r="F4" s="100"/>
      <c r="G4" s="100"/>
      <c r="H4" s="96"/>
    </row>
    <row r="5" spans="1:17">
      <c r="A5" s="101" t="s">
        <v>29</v>
      </c>
      <c r="B5" s="102"/>
      <c r="C5" s="103" t="s">
        <v>442</v>
      </c>
      <c r="D5" s="261" t="s">
        <v>434</v>
      </c>
      <c r="E5" s="261" t="s">
        <v>435</v>
      </c>
      <c r="F5" s="261" t="s">
        <v>436</v>
      </c>
      <c r="G5" s="262" t="s">
        <v>437</v>
      </c>
    </row>
    <row r="6" spans="1:17">
      <c r="A6" s="104"/>
      <c r="B6" s="105" t="s">
        <v>194</v>
      </c>
      <c r="C6" s="106"/>
      <c r="D6" s="107"/>
      <c r="E6" s="107"/>
      <c r="F6" s="107"/>
      <c r="G6" s="108"/>
    </row>
    <row r="7" spans="1:17">
      <c r="A7" s="104"/>
      <c r="B7" s="109" t="s">
        <v>201</v>
      </c>
      <c r="C7" s="106"/>
      <c r="D7" s="107"/>
      <c r="E7" s="107"/>
      <c r="F7" s="107"/>
      <c r="G7" s="108"/>
    </row>
    <row r="8" spans="1:17">
      <c r="A8" s="110">
        <v>1</v>
      </c>
      <c r="B8" s="111" t="s">
        <v>26</v>
      </c>
      <c r="C8" s="112">
        <v>146880296.56626862</v>
      </c>
      <c r="D8" s="113">
        <v>131626634.56626861</v>
      </c>
      <c r="E8" s="113">
        <v>142849753.43155298</v>
      </c>
      <c r="F8" s="113">
        <v>136024892.43155298</v>
      </c>
      <c r="G8" s="114">
        <v>123201062.43155298</v>
      </c>
    </row>
    <row r="9" spans="1:17">
      <c r="A9" s="110">
        <v>2</v>
      </c>
      <c r="B9" s="111" t="s">
        <v>96</v>
      </c>
      <c r="C9" s="112">
        <v>153019360.56626862</v>
      </c>
      <c r="D9" s="113">
        <v>137765698.56626862</v>
      </c>
      <c r="E9" s="113">
        <v>148988817.43155298</v>
      </c>
      <c r="F9" s="113">
        <v>142163956.43155298</v>
      </c>
      <c r="G9" s="114">
        <v>129340126.43155298</v>
      </c>
    </row>
    <row r="10" spans="1:17">
      <c r="A10" s="110">
        <v>3</v>
      </c>
      <c r="B10" s="111" t="s">
        <v>95</v>
      </c>
      <c r="C10" s="112">
        <v>216439946.9396691</v>
      </c>
      <c r="D10" s="113">
        <v>201799705.01954949</v>
      </c>
      <c r="E10" s="113">
        <v>219371128.40481314</v>
      </c>
      <c r="F10" s="113">
        <v>214438710.29280853</v>
      </c>
      <c r="G10" s="114">
        <v>198358689.90624663</v>
      </c>
    </row>
    <row r="11" spans="1:17">
      <c r="A11" s="104"/>
      <c r="B11" s="105" t="s">
        <v>195</v>
      </c>
      <c r="C11" s="106"/>
      <c r="D11" s="107"/>
      <c r="E11" s="107"/>
      <c r="F11" s="107"/>
      <c r="G11" s="108"/>
    </row>
    <row r="12" spans="1:17" ht="15" customHeight="1">
      <c r="A12" s="110">
        <v>4</v>
      </c>
      <c r="B12" s="111" t="s">
        <v>358</v>
      </c>
      <c r="C12" s="112">
        <v>1148598508.7108674</v>
      </c>
      <c r="D12" s="113">
        <v>1203229966.3802419</v>
      </c>
      <c r="E12" s="113">
        <v>1145329050.5359473</v>
      </c>
      <c r="F12" s="113">
        <v>1149962271.2266917</v>
      </c>
      <c r="G12" s="114">
        <v>1146147365.9478617</v>
      </c>
    </row>
    <row r="13" spans="1:17" ht="15" customHeight="1">
      <c r="A13" s="110">
        <v>5</v>
      </c>
      <c r="B13" s="111" t="s">
        <v>359</v>
      </c>
      <c r="C13" s="112">
        <v>1075579526.1070194</v>
      </c>
      <c r="D13" s="113">
        <v>1005604937.993305</v>
      </c>
      <c r="E13" s="113">
        <v>928462245.6659286</v>
      </c>
      <c r="F13" s="113">
        <v>903311913.30271804</v>
      </c>
      <c r="G13" s="114">
        <v>840172709.07303977</v>
      </c>
    </row>
    <row r="14" spans="1:17">
      <c r="A14" s="104"/>
      <c r="B14" s="105" t="s">
        <v>97</v>
      </c>
      <c r="C14" s="106"/>
      <c r="D14" s="107"/>
      <c r="E14" s="107"/>
      <c r="F14" s="107"/>
      <c r="G14" s="108"/>
    </row>
    <row r="15" spans="1:17" s="67" customFormat="1">
      <c r="A15" s="110"/>
      <c r="B15" s="109" t="s">
        <v>201</v>
      </c>
      <c r="C15" s="115"/>
      <c r="D15" s="113"/>
      <c r="E15" s="113"/>
      <c r="F15" s="113"/>
      <c r="G15" s="114"/>
      <c r="H15" s="68"/>
      <c r="J15" s="68"/>
      <c r="K15" s="68"/>
      <c r="L15" s="68"/>
      <c r="M15" s="68"/>
      <c r="N15" s="68"/>
      <c r="O15" s="68"/>
      <c r="P15" s="68"/>
      <c r="Q15" s="68"/>
    </row>
    <row r="16" spans="1:17">
      <c r="A16" s="116">
        <v>6</v>
      </c>
      <c r="B16" s="117" t="s">
        <v>439</v>
      </c>
      <c r="C16" s="240">
        <v>0.12787784021339199</v>
      </c>
      <c r="D16" s="241">
        <v>0.10939441191134054</v>
      </c>
      <c r="E16" s="241">
        <v>0.12472376682029292</v>
      </c>
      <c r="F16" s="241">
        <v>0.11828639585405878</v>
      </c>
      <c r="G16" s="242">
        <v>0.10749146758250056</v>
      </c>
    </row>
    <row r="17" spans="1:17" ht="15" customHeight="1">
      <c r="A17" s="116">
        <v>7</v>
      </c>
      <c r="B17" s="117" t="s">
        <v>197</v>
      </c>
      <c r="C17" s="240">
        <v>0.1332226704159753</v>
      </c>
      <c r="D17" s="241">
        <v>0.11449656542441217</v>
      </c>
      <c r="E17" s="241">
        <v>0.13008385438388634</v>
      </c>
      <c r="F17" s="241">
        <v>0.12362488751905169</v>
      </c>
      <c r="G17" s="242">
        <v>0.11284772820167757</v>
      </c>
    </row>
    <row r="18" spans="1:17">
      <c r="A18" s="116">
        <v>8</v>
      </c>
      <c r="B18" s="117" t="s">
        <v>198</v>
      </c>
      <c r="C18" s="240">
        <v>0.18843829701867806</v>
      </c>
      <c r="D18" s="241">
        <v>0.16771499269307363</v>
      </c>
      <c r="E18" s="241">
        <v>0.19153546162315557</v>
      </c>
      <c r="F18" s="241">
        <v>0.18647456152110253</v>
      </c>
      <c r="G18" s="242">
        <v>0.17306560726787901</v>
      </c>
    </row>
    <row r="19" spans="1:17" s="67" customFormat="1">
      <c r="A19" s="110"/>
      <c r="B19" s="109" t="s">
        <v>202</v>
      </c>
      <c r="C19" s="243"/>
      <c r="D19" s="244"/>
      <c r="E19" s="244"/>
      <c r="F19" s="244"/>
      <c r="G19" s="245"/>
      <c r="H19" s="68"/>
      <c r="J19" s="68"/>
      <c r="K19" s="68"/>
      <c r="L19" s="68"/>
      <c r="M19" s="68"/>
      <c r="N19" s="68"/>
      <c r="O19" s="68"/>
      <c r="P19" s="68"/>
      <c r="Q19" s="68"/>
    </row>
    <row r="20" spans="1:17">
      <c r="A20" s="116">
        <v>9</v>
      </c>
      <c r="B20" s="117" t="s">
        <v>262</v>
      </c>
      <c r="C20" s="240">
        <v>0.11228303725445173</v>
      </c>
      <c r="D20" s="241">
        <v>0.11919157560938508</v>
      </c>
      <c r="E20" s="241">
        <v>0.15252623427722514</v>
      </c>
      <c r="F20" s="241">
        <v>0.12091299294466125</v>
      </c>
      <c r="G20" s="242">
        <v>0.13060147849965559</v>
      </c>
    </row>
    <row r="21" spans="1:17">
      <c r="A21" s="116">
        <v>10</v>
      </c>
      <c r="B21" s="117" t="s">
        <v>263</v>
      </c>
      <c r="C21" s="240">
        <v>0.20611315167219155</v>
      </c>
      <c r="D21" s="241">
        <v>0.20430380782534285</v>
      </c>
      <c r="E21" s="241">
        <v>0.23985479004617344</v>
      </c>
      <c r="F21" s="241">
        <v>0.23376022876522892</v>
      </c>
      <c r="G21" s="242">
        <v>0.23523804316145464</v>
      </c>
    </row>
    <row r="22" spans="1:17">
      <c r="A22" s="104"/>
      <c r="B22" s="105" t="s">
        <v>7</v>
      </c>
      <c r="C22" s="246"/>
      <c r="D22" s="247"/>
      <c r="E22" s="247"/>
      <c r="F22" s="247"/>
      <c r="G22" s="248"/>
    </row>
    <row r="23" spans="1:17" ht="15" customHeight="1">
      <c r="A23" s="118">
        <v>11</v>
      </c>
      <c r="B23" s="119" t="s">
        <v>8</v>
      </c>
      <c r="C23" s="249">
        <v>0.15299730381986859</v>
      </c>
      <c r="D23" s="250">
        <v>0.15079214004610372</v>
      </c>
      <c r="E23" s="250">
        <v>0.1498527667291282</v>
      </c>
      <c r="F23" s="250">
        <v>0.14931588692769157</v>
      </c>
      <c r="G23" s="251">
        <v>0.14942786796643023</v>
      </c>
    </row>
    <row r="24" spans="1:17">
      <c r="A24" s="118">
        <v>12</v>
      </c>
      <c r="B24" s="119" t="s">
        <v>9</v>
      </c>
      <c r="C24" s="249">
        <v>6.6503445387798996E-2</v>
      </c>
      <c r="D24" s="250">
        <v>6.6767956498048064E-2</v>
      </c>
      <c r="E24" s="250">
        <v>6.7695445442880364E-2</v>
      </c>
      <c r="F24" s="250">
        <v>7.4663356363142475E-2</v>
      </c>
      <c r="G24" s="251">
        <v>7.564965328670506E-2</v>
      </c>
    </row>
    <row r="25" spans="1:17">
      <c r="A25" s="118">
        <v>13</v>
      </c>
      <c r="B25" s="119" t="s">
        <v>10</v>
      </c>
      <c r="C25" s="249">
        <v>4.7521818433448326E-2</v>
      </c>
      <c r="D25" s="250">
        <v>4.0715244294531237E-2</v>
      </c>
      <c r="E25" s="250">
        <v>2.5914004514285185E-2</v>
      </c>
      <c r="F25" s="250">
        <v>3.9427412489931632E-2</v>
      </c>
      <c r="G25" s="251">
        <v>3.1219681016297258E-2</v>
      </c>
    </row>
    <row r="26" spans="1:17">
      <c r="A26" s="118">
        <v>14</v>
      </c>
      <c r="B26" s="119" t="s">
        <v>236</v>
      </c>
      <c r="C26" s="249">
        <v>8.6493858432069609E-2</v>
      </c>
      <c r="D26" s="250">
        <v>8.4024183548055659E-2</v>
      </c>
      <c r="E26" s="250">
        <v>8.2157321286247836E-2</v>
      </c>
      <c r="F26" s="250">
        <v>7.4652530564549097E-2</v>
      </c>
      <c r="G26" s="251">
        <v>7.377821467972516E-2</v>
      </c>
    </row>
    <row r="27" spans="1:17">
      <c r="A27" s="118">
        <v>15</v>
      </c>
      <c r="B27" s="119" t="s">
        <v>11</v>
      </c>
      <c r="C27" s="249">
        <v>2.7581414890828236E-2</v>
      </c>
      <c r="D27" s="250">
        <v>2.4465792337521813E-2</v>
      </c>
      <c r="E27" s="250">
        <v>2.3612527205987395E-2</v>
      </c>
      <c r="F27" s="250">
        <v>2.2304513549893053E-2</v>
      </c>
      <c r="G27" s="251">
        <v>1.8523788461167156E-2</v>
      </c>
    </row>
    <row r="28" spans="1:17">
      <c r="A28" s="118">
        <v>16</v>
      </c>
      <c r="B28" s="119" t="s">
        <v>12</v>
      </c>
      <c r="C28" s="249">
        <v>0.23198804233785883</v>
      </c>
      <c r="D28" s="250">
        <v>0.20559429567841725</v>
      </c>
      <c r="E28" s="250">
        <v>0.2033417898333586</v>
      </c>
      <c r="F28" s="250">
        <v>0.21223971980905662</v>
      </c>
      <c r="G28" s="251">
        <v>0.17989303432514414</v>
      </c>
    </row>
    <row r="29" spans="1:17">
      <c r="A29" s="104"/>
      <c r="B29" s="105" t="s">
        <v>13</v>
      </c>
      <c r="C29" s="246"/>
      <c r="D29" s="247"/>
      <c r="E29" s="247"/>
      <c r="F29" s="247"/>
      <c r="G29" s="248"/>
    </row>
    <row r="30" spans="1:17">
      <c r="A30" s="118">
        <v>17</v>
      </c>
      <c r="B30" s="119" t="s">
        <v>14</v>
      </c>
      <c r="C30" s="249">
        <v>0.10358713210305061</v>
      </c>
      <c r="D30" s="250">
        <v>0.1042160489401865</v>
      </c>
      <c r="E30" s="250">
        <v>0.10285421744899088</v>
      </c>
      <c r="F30" s="250">
        <v>0.10151895310737531</v>
      </c>
      <c r="G30" s="251">
        <v>9.6127612925945724E-2</v>
      </c>
    </row>
    <row r="31" spans="1:17" ht="15" customHeight="1">
      <c r="A31" s="118">
        <v>18</v>
      </c>
      <c r="B31" s="119" t="s">
        <v>15</v>
      </c>
      <c r="C31" s="249">
        <v>0.11214386384367084</v>
      </c>
      <c r="D31" s="250">
        <v>0.11096430122935787</v>
      </c>
      <c r="E31" s="250">
        <v>0.10890499006949293</v>
      </c>
      <c r="F31" s="250">
        <v>0.10925806523698529</v>
      </c>
      <c r="G31" s="251">
        <v>0.10090005237854115</v>
      </c>
    </row>
    <row r="32" spans="1:17">
      <c r="A32" s="118">
        <v>19</v>
      </c>
      <c r="B32" s="119" t="s">
        <v>16</v>
      </c>
      <c r="C32" s="249">
        <v>1.7428214845976481E-2</v>
      </c>
      <c r="D32" s="250">
        <v>2.0203870270345307E-2</v>
      </c>
      <c r="E32" s="250">
        <v>2.4716628556528685E-2</v>
      </c>
      <c r="F32" s="250">
        <v>3.6669408270988753E-2</v>
      </c>
      <c r="G32" s="251">
        <v>2.9923961407564793E-2</v>
      </c>
    </row>
    <row r="33" spans="1:7" ht="15" customHeight="1">
      <c r="A33" s="118">
        <v>20</v>
      </c>
      <c r="B33" s="119" t="s">
        <v>17</v>
      </c>
      <c r="C33" s="249">
        <v>0.20985326280933247</v>
      </c>
      <c r="D33" s="250">
        <v>0.22576722563979396</v>
      </c>
      <c r="E33" s="250">
        <v>0.24201995358437359</v>
      </c>
      <c r="F33" s="250">
        <v>0.26052182509238409</v>
      </c>
      <c r="G33" s="251">
        <v>0.23595645965417245</v>
      </c>
    </row>
    <row r="34" spans="1:7">
      <c r="A34" s="118">
        <v>21</v>
      </c>
      <c r="B34" s="119" t="s">
        <v>18</v>
      </c>
      <c r="C34" s="249">
        <v>0.22154246401355621</v>
      </c>
      <c r="D34" s="250">
        <v>0.16050324043027234</v>
      </c>
      <c r="E34" s="250">
        <v>5.3029280483986335E-2</v>
      </c>
      <c r="F34" s="250">
        <v>3.1930636961641508E-2</v>
      </c>
      <c r="G34" s="251">
        <v>0.11198034651792399</v>
      </c>
    </row>
    <row r="35" spans="1:7" ht="15" customHeight="1">
      <c r="A35" s="104"/>
      <c r="B35" s="105" t="s">
        <v>19</v>
      </c>
      <c r="C35" s="246"/>
      <c r="D35" s="247"/>
      <c r="E35" s="247"/>
      <c r="F35" s="247"/>
      <c r="G35" s="248"/>
    </row>
    <row r="36" spans="1:7">
      <c r="A36" s="118">
        <v>22</v>
      </c>
      <c r="B36" s="119" t="s">
        <v>20</v>
      </c>
      <c r="C36" s="249">
        <v>0.40949431444686452</v>
      </c>
      <c r="D36" s="250">
        <v>0.42566691368293963</v>
      </c>
      <c r="E36" s="250">
        <v>0.44671792843863539</v>
      </c>
      <c r="F36" s="250">
        <v>0.46368285880711607</v>
      </c>
      <c r="G36" s="251">
        <v>0.48493683742518845</v>
      </c>
    </row>
    <row r="37" spans="1:7" ht="15" customHeight="1">
      <c r="A37" s="118">
        <v>23</v>
      </c>
      <c r="B37" s="119" t="s">
        <v>21</v>
      </c>
      <c r="C37" s="249">
        <v>0.2709800323774148</v>
      </c>
      <c r="D37" s="250">
        <v>0.28595764458721762</v>
      </c>
      <c r="E37" s="250">
        <v>0.30877735627146935</v>
      </c>
      <c r="F37" s="250">
        <v>0.32823826713589949</v>
      </c>
      <c r="G37" s="251">
        <v>0.29565250686383004</v>
      </c>
    </row>
    <row r="38" spans="1:7" ht="15.75" thickBot="1">
      <c r="A38" s="120">
        <v>24</v>
      </c>
      <c r="B38" s="121" t="s">
        <v>22</v>
      </c>
      <c r="C38" s="252">
        <v>0.37085567821213289</v>
      </c>
      <c r="D38" s="253">
        <v>0.37854226881224939</v>
      </c>
      <c r="E38" s="253">
        <v>0.35988999774677172</v>
      </c>
      <c r="F38" s="253">
        <v>0.36804527893511263</v>
      </c>
      <c r="G38" s="254">
        <v>0.40327174894079409</v>
      </c>
    </row>
    <row r="39" spans="1:7">
      <c r="A39" s="12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3"/>
  <sheetViews>
    <sheetView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68" bestFit="1" customWidth="1"/>
    <col min="2" max="2" width="55.140625" style="68" bestFit="1" customWidth="1"/>
    <col min="3" max="3" width="14.85546875" style="68" bestFit="1" customWidth="1"/>
    <col min="4" max="4" width="13.140625" style="68" bestFit="1" customWidth="1"/>
    <col min="5" max="6" width="14.85546875" style="68" bestFit="1" customWidth="1"/>
    <col min="7" max="7" width="13.140625" style="68" bestFit="1" customWidth="1"/>
    <col min="8" max="8" width="14.85546875" style="68" bestFit="1" customWidth="1"/>
    <col min="9" max="16384" width="9.140625" style="68"/>
  </cols>
  <sheetData>
    <row r="1" spans="1:8">
      <c r="A1" s="70" t="s">
        <v>199</v>
      </c>
      <c r="B1" s="68" t="str">
        <f>'1. key ratios'!B1</f>
        <v>სს ”ლიბერთი ბანკი”</v>
      </c>
    </row>
    <row r="2" spans="1:8">
      <c r="A2" s="70" t="s">
        <v>200</v>
      </c>
      <c r="B2" s="68" t="str">
        <f>'1. key ratios'!B2</f>
        <v>30 სექტემბერი 2017</v>
      </c>
    </row>
    <row r="3" spans="1:8">
      <c r="A3" s="70"/>
    </row>
    <row r="4" spans="1:8" ht="15.75" thickBot="1">
      <c r="A4" s="71" t="s">
        <v>344</v>
      </c>
      <c r="B4" s="72" t="s">
        <v>255</v>
      </c>
      <c r="C4" s="71"/>
      <c r="D4" s="73"/>
      <c r="E4" s="73"/>
      <c r="F4" s="74"/>
      <c r="G4" s="74"/>
      <c r="H4" s="75" t="s">
        <v>101</v>
      </c>
    </row>
    <row r="5" spans="1:8">
      <c r="A5" s="76"/>
      <c r="B5" s="77"/>
      <c r="C5" s="406" t="s">
        <v>206</v>
      </c>
      <c r="D5" s="407"/>
      <c r="E5" s="408"/>
      <c r="F5" s="406" t="s">
        <v>207</v>
      </c>
      <c r="G5" s="407"/>
      <c r="H5" s="409"/>
    </row>
    <row r="6" spans="1:8">
      <c r="A6" s="78" t="s">
        <v>29</v>
      </c>
      <c r="B6" s="79" t="s">
        <v>161</v>
      </c>
      <c r="C6" s="80" t="s">
        <v>30</v>
      </c>
      <c r="D6" s="80" t="s">
        <v>102</v>
      </c>
      <c r="E6" s="80" t="s">
        <v>71</v>
      </c>
      <c r="F6" s="80" t="s">
        <v>30</v>
      </c>
      <c r="G6" s="80" t="s">
        <v>102</v>
      </c>
      <c r="H6" s="81" t="s">
        <v>71</v>
      </c>
    </row>
    <row r="7" spans="1:8">
      <c r="A7" s="78">
        <v>1</v>
      </c>
      <c r="B7" s="82" t="s">
        <v>162</v>
      </c>
      <c r="C7" s="55">
        <v>96101746</v>
      </c>
      <c r="D7" s="55">
        <v>36698362</v>
      </c>
      <c r="E7" s="50">
        <f>C7+D7</f>
        <v>132800108</v>
      </c>
      <c r="F7" s="83">
        <v>102317261</v>
      </c>
      <c r="G7" s="84">
        <v>33269372</v>
      </c>
      <c r="H7" s="85">
        <f>F7+G7</f>
        <v>135586633</v>
      </c>
    </row>
    <row r="8" spans="1:8">
      <c r="A8" s="78">
        <v>2</v>
      </c>
      <c r="B8" s="82" t="s">
        <v>163</v>
      </c>
      <c r="C8" s="55">
        <v>42166112</v>
      </c>
      <c r="D8" s="55">
        <v>79737968</v>
      </c>
      <c r="E8" s="50">
        <f t="shared" ref="E8:E20" si="0">C8+D8</f>
        <v>121904080</v>
      </c>
      <c r="F8" s="83">
        <v>33092648</v>
      </c>
      <c r="G8" s="84">
        <v>289876525</v>
      </c>
      <c r="H8" s="85">
        <f t="shared" ref="H8:H40" si="1">F8+G8</f>
        <v>322969173</v>
      </c>
    </row>
    <row r="9" spans="1:8">
      <c r="A9" s="78">
        <v>3</v>
      </c>
      <c r="B9" s="82" t="s">
        <v>164</v>
      </c>
      <c r="C9" s="55">
        <v>596424</v>
      </c>
      <c r="D9" s="55">
        <v>211995563</v>
      </c>
      <c r="E9" s="50">
        <f t="shared" si="0"/>
        <v>212591987</v>
      </c>
      <c r="F9" s="83">
        <v>715758</v>
      </c>
      <c r="G9" s="84">
        <v>22313449</v>
      </c>
      <c r="H9" s="85">
        <f t="shared" si="1"/>
        <v>23029207</v>
      </c>
    </row>
    <row r="10" spans="1:8">
      <c r="A10" s="78">
        <v>4</v>
      </c>
      <c r="B10" s="82" t="s">
        <v>193</v>
      </c>
      <c r="C10" s="55">
        <v>0</v>
      </c>
      <c r="D10" s="55">
        <v>0</v>
      </c>
      <c r="E10" s="50">
        <f t="shared" si="0"/>
        <v>0</v>
      </c>
      <c r="F10" s="83">
        <v>0</v>
      </c>
      <c r="G10" s="84">
        <v>0</v>
      </c>
      <c r="H10" s="85">
        <f t="shared" si="1"/>
        <v>0</v>
      </c>
    </row>
    <row r="11" spans="1:8">
      <c r="A11" s="78">
        <v>5</v>
      </c>
      <c r="B11" s="82" t="s">
        <v>165</v>
      </c>
      <c r="C11" s="55">
        <v>236431259</v>
      </c>
      <c r="D11" s="55">
        <v>0</v>
      </c>
      <c r="E11" s="50">
        <f t="shared" si="0"/>
        <v>236431259</v>
      </c>
      <c r="F11" s="83">
        <v>225056354</v>
      </c>
      <c r="G11" s="84">
        <v>0</v>
      </c>
      <c r="H11" s="85">
        <f t="shared" si="1"/>
        <v>225056354</v>
      </c>
    </row>
    <row r="12" spans="1:8">
      <c r="A12" s="78">
        <v>6.1</v>
      </c>
      <c r="B12" s="86" t="s">
        <v>166</v>
      </c>
      <c r="C12" s="55">
        <v>883001931.99999452</v>
      </c>
      <c r="D12" s="55">
        <v>15662109.998299906</v>
      </c>
      <c r="E12" s="50">
        <f t="shared" si="0"/>
        <v>898664041.99829447</v>
      </c>
      <c r="F12" s="83">
        <v>769026274.99454963</v>
      </c>
      <c r="G12" s="84">
        <v>23722173.99342294</v>
      </c>
      <c r="H12" s="85">
        <f t="shared" si="1"/>
        <v>792748448.98797262</v>
      </c>
    </row>
    <row r="13" spans="1:8">
      <c r="A13" s="78">
        <v>6.2</v>
      </c>
      <c r="B13" s="86" t="s">
        <v>167</v>
      </c>
      <c r="C13" s="55">
        <v>-97554230.58619836</v>
      </c>
      <c r="D13" s="55">
        <v>-3225427.3808612702</v>
      </c>
      <c r="E13" s="50">
        <f t="shared" si="0"/>
        <v>-100779657.96705963</v>
      </c>
      <c r="F13" s="83">
        <v>-77711762.566246107</v>
      </c>
      <c r="G13" s="84">
        <v>-2276597.45964758</v>
      </c>
      <c r="H13" s="85">
        <f t="shared" si="1"/>
        <v>-79988360.025893688</v>
      </c>
    </row>
    <row r="14" spans="1:8">
      <c r="A14" s="78">
        <v>6</v>
      </c>
      <c r="B14" s="82" t="s">
        <v>168</v>
      </c>
      <c r="C14" s="50">
        <f>C12+C13</f>
        <v>785447701.41379619</v>
      </c>
      <c r="D14" s="50">
        <f t="shared" ref="D14:G14" si="2">D12+D13</f>
        <v>12436682.617438637</v>
      </c>
      <c r="E14" s="50">
        <f t="shared" si="0"/>
        <v>797884384.03123486</v>
      </c>
      <c r="F14" s="50">
        <f t="shared" si="2"/>
        <v>691314512.42830348</v>
      </c>
      <c r="G14" s="50">
        <f t="shared" si="2"/>
        <v>21445576.533775359</v>
      </c>
      <c r="H14" s="85">
        <f t="shared" si="1"/>
        <v>712760088.96207881</v>
      </c>
    </row>
    <row r="15" spans="1:8">
      <c r="A15" s="78">
        <v>7</v>
      </c>
      <c r="B15" s="82" t="s">
        <v>169</v>
      </c>
      <c r="C15" s="55">
        <v>11250062</v>
      </c>
      <c r="D15" s="55">
        <v>168068</v>
      </c>
      <c r="E15" s="50">
        <f t="shared" si="0"/>
        <v>11418130</v>
      </c>
      <c r="F15" s="83">
        <v>9644728</v>
      </c>
      <c r="G15" s="84">
        <v>354461</v>
      </c>
      <c r="H15" s="85">
        <f t="shared" si="1"/>
        <v>9999189</v>
      </c>
    </row>
    <row r="16" spans="1:8">
      <c r="A16" s="78">
        <v>8</v>
      </c>
      <c r="B16" s="82" t="s">
        <v>170</v>
      </c>
      <c r="C16" s="55">
        <v>119620</v>
      </c>
      <c r="D16" s="55">
        <v>0</v>
      </c>
      <c r="E16" s="50">
        <f t="shared" si="0"/>
        <v>119620</v>
      </c>
      <c r="F16" s="83">
        <v>460299</v>
      </c>
      <c r="G16" s="84">
        <v>0</v>
      </c>
      <c r="H16" s="85">
        <f t="shared" si="1"/>
        <v>460299</v>
      </c>
    </row>
    <row r="17" spans="1:10">
      <c r="A17" s="78">
        <v>9</v>
      </c>
      <c r="B17" s="82" t="s">
        <v>171</v>
      </c>
      <c r="C17" s="55">
        <v>147088</v>
      </c>
      <c r="D17" s="55">
        <v>136791</v>
      </c>
      <c r="E17" s="50">
        <f t="shared" si="0"/>
        <v>283879</v>
      </c>
      <c r="F17" s="83">
        <v>147088</v>
      </c>
      <c r="G17" s="84">
        <v>139826</v>
      </c>
      <c r="H17" s="85">
        <f t="shared" si="1"/>
        <v>286914</v>
      </c>
    </row>
    <row r="18" spans="1:10">
      <c r="A18" s="78">
        <v>10</v>
      </c>
      <c r="B18" s="82" t="s">
        <v>172</v>
      </c>
      <c r="C18" s="55">
        <v>160677573</v>
      </c>
      <c r="D18" s="55">
        <v>0</v>
      </c>
      <c r="E18" s="50">
        <f t="shared" si="0"/>
        <v>160677573</v>
      </c>
      <c r="F18" s="83">
        <v>150317742</v>
      </c>
      <c r="G18" s="84">
        <v>0</v>
      </c>
      <c r="H18" s="85">
        <f t="shared" si="1"/>
        <v>150317742</v>
      </c>
    </row>
    <row r="19" spans="1:10">
      <c r="A19" s="78">
        <v>11</v>
      </c>
      <c r="B19" s="82" t="s">
        <v>173</v>
      </c>
      <c r="C19" s="55">
        <v>26885424</v>
      </c>
      <c r="D19" s="55">
        <v>19978845</v>
      </c>
      <c r="E19" s="50">
        <f t="shared" si="0"/>
        <v>46864269</v>
      </c>
      <c r="F19" s="83">
        <v>18379959</v>
      </c>
      <c r="G19" s="84">
        <v>12903359</v>
      </c>
      <c r="H19" s="85">
        <f t="shared" si="1"/>
        <v>31283318</v>
      </c>
    </row>
    <row r="20" spans="1:10">
      <c r="A20" s="78">
        <v>12</v>
      </c>
      <c r="B20" s="87" t="s">
        <v>174</v>
      </c>
      <c r="C20" s="45">
        <f>SUM(C7:C11)+SUM(C14:C19)</f>
        <v>1359823009.4137962</v>
      </c>
      <c r="D20" s="45">
        <f>SUM(D7:D11)+SUM(D14:D19)</f>
        <v>361152279.61743861</v>
      </c>
      <c r="E20" s="45">
        <f t="shared" si="0"/>
        <v>1720975289.0312347</v>
      </c>
      <c r="F20" s="45">
        <f>SUM(F7:F11)+SUM(F14:F19)</f>
        <v>1231446349.4283035</v>
      </c>
      <c r="G20" s="45">
        <f>SUM(G7:G11)+SUM(G14:G19)</f>
        <v>380302568.53377533</v>
      </c>
      <c r="H20" s="46">
        <f t="shared" si="1"/>
        <v>1611748917.9620788</v>
      </c>
      <c r="J20" s="402"/>
    </row>
    <row r="21" spans="1:10">
      <c r="A21" s="78"/>
      <c r="B21" s="79" t="s">
        <v>191</v>
      </c>
      <c r="C21" s="88"/>
      <c r="D21" s="88"/>
      <c r="E21" s="88"/>
      <c r="F21" s="89"/>
      <c r="G21" s="49"/>
      <c r="H21" s="90"/>
    </row>
    <row r="22" spans="1:10">
      <c r="A22" s="78">
        <v>13</v>
      </c>
      <c r="B22" s="82" t="s">
        <v>175</v>
      </c>
      <c r="C22" s="55">
        <v>1094573</v>
      </c>
      <c r="D22" s="55">
        <v>2334784</v>
      </c>
      <c r="E22" s="50">
        <f>C22+D22</f>
        <v>3429357</v>
      </c>
      <c r="F22" s="83">
        <v>777024</v>
      </c>
      <c r="G22" s="84">
        <v>3296140</v>
      </c>
      <c r="H22" s="85">
        <f t="shared" si="1"/>
        <v>4073164</v>
      </c>
    </row>
    <row r="23" spans="1:10">
      <c r="A23" s="78">
        <v>14</v>
      </c>
      <c r="B23" s="82" t="s">
        <v>176</v>
      </c>
      <c r="C23" s="55">
        <v>343516468</v>
      </c>
      <c r="D23" s="55">
        <v>126147650</v>
      </c>
      <c r="E23" s="50">
        <f t="shared" ref="E23:E40" si="3">C23+D23</f>
        <v>469664118</v>
      </c>
      <c r="F23" s="83">
        <v>400208140</v>
      </c>
      <c r="G23" s="84">
        <v>105878527</v>
      </c>
      <c r="H23" s="85">
        <f t="shared" si="1"/>
        <v>506086667</v>
      </c>
    </row>
    <row r="24" spans="1:10">
      <c r="A24" s="78">
        <v>15</v>
      </c>
      <c r="B24" s="82" t="s">
        <v>177</v>
      </c>
      <c r="C24" s="55">
        <v>110106018</v>
      </c>
      <c r="D24" s="55">
        <v>58463322</v>
      </c>
      <c r="E24" s="50">
        <f t="shared" si="3"/>
        <v>168569340</v>
      </c>
      <c r="F24" s="83">
        <v>89531906</v>
      </c>
      <c r="G24" s="84">
        <v>54354232</v>
      </c>
      <c r="H24" s="85">
        <f t="shared" si="1"/>
        <v>143886138</v>
      </c>
    </row>
    <row r="25" spans="1:10">
      <c r="A25" s="78">
        <v>16</v>
      </c>
      <c r="B25" s="82" t="s">
        <v>178</v>
      </c>
      <c r="C25" s="55">
        <v>511144776</v>
      </c>
      <c r="D25" s="55">
        <v>134287863</v>
      </c>
      <c r="E25" s="50">
        <f t="shared" si="3"/>
        <v>645432639</v>
      </c>
      <c r="F25" s="83">
        <v>442287188</v>
      </c>
      <c r="G25" s="84">
        <v>189079088</v>
      </c>
      <c r="H25" s="85">
        <f t="shared" si="1"/>
        <v>631366276</v>
      </c>
    </row>
    <row r="26" spans="1:10">
      <c r="A26" s="78">
        <v>17</v>
      </c>
      <c r="B26" s="82" t="s">
        <v>179</v>
      </c>
      <c r="C26" s="88">
        <v>0</v>
      </c>
      <c r="D26" s="88">
        <v>1888979.0000000049</v>
      </c>
      <c r="E26" s="50">
        <f t="shared" si="3"/>
        <v>1888979.0000000049</v>
      </c>
      <c r="F26" s="89">
        <v>0</v>
      </c>
      <c r="G26" s="49">
        <v>1192573.9999999974</v>
      </c>
      <c r="H26" s="85">
        <f t="shared" si="1"/>
        <v>1192573.9999999974</v>
      </c>
    </row>
    <row r="27" spans="1:10">
      <c r="A27" s="78">
        <v>18</v>
      </c>
      <c r="B27" s="82" t="s">
        <v>180</v>
      </c>
      <c r="C27" s="55">
        <v>0</v>
      </c>
      <c r="D27" s="55">
        <v>0</v>
      </c>
      <c r="E27" s="50">
        <f t="shared" si="3"/>
        <v>0</v>
      </c>
      <c r="F27" s="83">
        <v>0</v>
      </c>
      <c r="G27" s="84">
        <v>0</v>
      </c>
      <c r="H27" s="85">
        <f t="shared" si="1"/>
        <v>0</v>
      </c>
    </row>
    <row r="28" spans="1:10">
      <c r="A28" s="78">
        <v>19</v>
      </c>
      <c r="B28" s="82" t="s">
        <v>181</v>
      </c>
      <c r="C28" s="55">
        <v>4971468</v>
      </c>
      <c r="D28" s="55">
        <v>1513244</v>
      </c>
      <c r="E28" s="50">
        <f t="shared" si="3"/>
        <v>6484712</v>
      </c>
      <c r="F28" s="83">
        <v>5375108</v>
      </c>
      <c r="G28" s="84">
        <v>2450465</v>
      </c>
      <c r="H28" s="85">
        <f t="shared" si="1"/>
        <v>7825573</v>
      </c>
    </row>
    <row r="29" spans="1:10">
      <c r="A29" s="78">
        <v>20</v>
      </c>
      <c r="B29" s="82" t="s">
        <v>103</v>
      </c>
      <c r="C29" s="55">
        <v>115708803</v>
      </c>
      <c r="D29" s="55">
        <v>3494425</v>
      </c>
      <c r="E29" s="50">
        <f t="shared" si="3"/>
        <v>119203228</v>
      </c>
      <c r="F29" s="83">
        <v>59175842</v>
      </c>
      <c r="G29" s="84">
        <v>2448560</v>
      </c>
      <c r="H29" s="85">
        <f t="shared" si="1"/>
        <v>61624402</v>
      </c>
    </row>
    <row r="30" spans="1:10">
      <c r="A30" s="78">
        <v>21</v>
      </c>
      <c r="B30" s="82" t="s">
        <v>182</v>
      </c>
      <c r="C30" s="55">
        <v>16175800</v>
      </c>
      <c r="D30" s="55">
        <v>81754985.999999985</v>
      </c>
      <c r="E30" s="50">
        <f t="shared" si="3"/>
        <v>97930785.999999985</v>
      </c>
      <c r="F30" s="83">
        <v>16175800</v>
      </c>
      <c r="G30" s="84">
        <v>66733862.999999993</v>
      </c>
      <c r="H30" s="85">
        <f t="shared" si="1"/>
        <v>82909663</v>
      </c>
    </row>
    <row r="31" spans="1:10">
      <c r="A31" s="78">
        <v>22</v>
      </c>
      <c r="B31" s="87" t="s">
        <v>183</v>
      </c>
      <c r="C31" s="45">
        <f>SUM(C22:C30)</f>
        <v>1102717906</v>
      </c>
      <c r="D31" s="45">
        <f>SUM(D22:D30)</f>
        <v>409885253</v>
      </c>
      <c r="E31" s="45">
        <f>C31+D31</f>
        <v>1512603159</v>
      </c>
      <c r="F31" s="45">
        <f>SUM(F22:F30)</f>
        <v>1013531008</v>
      </c>
      <c r="G31" s="45">
        <f>SUM(G22:G30)</f>
        <v>425433449</v>
      </c>
      <c r="H31" s="46">
        <f t="shared" si="1"/>
        <v>1438964457</v>
      </c>
    </row>
    <row r="32" spans="1:10">
      <c r="A32" s="78"/>
      <c r="B32" s="79" t="s">
        <v>192</v>
      </c>
      <c r="C32" s="88"/>
      <c r="D32" s="88"/>
      <c r="E32" s="55"/>
      <c r="F32" s="89"/>
      <c r="G32" s="49"/>
      <c r="H32" s="90"/>
    </row>
    <row r="33" spans="1:8">
      <c r="A33" s="78">
        <v>23</v>
      </c>
      <c r="B33" s="82" t="s">
        <v>184</v>
      </c>
      <c r="C33" s="55">
        <v>54384501</v>
      </c>
      <c r="D33" s="88">
        <v>0</v>
      </c>
      <c r="E33" s="50">
        <f t="shared" si="3"/>
        <v>54384501</v>
      </c>
      <c r="F33" s="83">
        <v>54233137</v>
      </c>
      <c r="G33" s="49">
        <v>0</v>
      </c>
      <c r="H33" s="85">
        <f t="shared" si="1"/>
        <v>54233137</v>
      </c>
    </row>
    <row r="34" spans="1:8">
      <c r="A34" s="78">
        <v>24</v>
      </c>
      <c r="B34" s="82" t="s">
        <v>185</v>
      </c>
      <c r="C34" s="55">
        <v>61391</v>
      </c>
      <c r="D34" s="88">
        <v>0</v>
      </c>
      <c r="E34" s="50">
        <f t="shared" si="3"/>
        <v>61391</v>
      </c>
      <c r="F34" s="83">
        <v>61391</v>
      </c>
      <c r="G34" s="49">
        <v>0</v>
      </c>
      <c r="H34" s="85">
        <f t="shared" si="1"/>
        <v>61391</v>
      </c>
    </row>
    <row r="35" spans="1:8">
      <c r="A35" s="78">
        <v>25</v>
      </c>
      <c r="B35" s="86" t="s">
        <v>186</v>
      </c>
      <c r="C35" s="55">
        <v>-10454283</v>
      </c>
      <c r="D35" s="88">
        <v>0</v>
      </c>
      <c r="E35" s="50">
        <f t="shared" si="3"/>
        <v>-10454283</v>
      </c>
      <c r="F35" s="83">
        <v>-10454283</v>
      </c>
      <c r="G35" s="49">
        <v>0</v>
      </c>
      <c r="H35" s="85">
        <f t="shared" si="1"/>
        <v>-10454283</v>
      </c>
    </row>
    <row r="36" spans="1:8">
      <c r="A36" s="78">
        <v>26</v>
      </c>
      <c r="B36" s="82" t="s">
        <v>187</v>
      </c>
      <c r="C36" s="55">
        <v>39952249</v>
      </c>
      <c r="D36" s="88">
        <v>0</v>
      </c>
      <c r="E36" s="50">
        <f t="shared" si="3"/>
        <v>39952249</v>
      </c>
      <c r="F36" s="83">
        <v>39952249</v>
      </c>
      <c r="G36" s="49">
        <v>0</v>
      </c>
      <c r="H36" s="85">
        <f t="shared" si="1"/>
        <v>39952249</v>
      </c>
    </row>
    <row r="37" spans="1:8">
      <c r="A37" s="78">
        <v>27</v>
      </c>
      <c r="B37" s="82" t="s">
        <v>188</v>
      </c>
      <c r="C37" s="55">
        <v>1694028</v>
      </c>
      <c r="D37" s="88">
        <v>0</v>
      </c>
      <c r="E37" s="50">
        <f t="shared" si="3"/>
        <v>1694028</v>
      </c>
      <c r="F37" s="83">
        <v>1694028</v>
      </c>
      <c r="G37" s="49">
        <v>0</v>
      </c>
      <c r="H37" s="85">
        <f t="shared" si="1"/>
        <v>1694028</v>
      </c>
    </row>
    <row r="38" spans="1:8">
      <c r="A38" s="78">
        <v>28</v>
      </c>
      <c r="B38" s="82" t="s">
        <v>189</v>
      </c>
      <c r="C38" s="55">
        <v>93724742</v>
      </c>
      <c r="D38" s="88">
        <v>0</v>
      </c>
      <c r="E38" s="50">
        <f t="shared" si="3"/>
        <v>93724742</v>
      </c>
      <c r="F38" s="83">
        <v>66859161</v>
      </c>
      <c r="G38" s="49">
        <v>0</v>
      </c>
      <c r="H38" s="85">
        <f t="shared" si="1"/>
        <v>66859161</v>
      </c>
    </row>
    <row r="39" spans="1:8">
      <c r="A39" s="78">
        <v>29</v>
      </c>
      <c r="B39" s="82" t="s">
        <v>208</v>
      </c>
      <c r="C39" s="55">
        <v>29009502</v>
      </c>
      <c r="D39" s="88">
        <v>0</v>
      </c>
      <c r="E39" s="50">
        <f t="shared" si="3"/>
        <v>29009502</v>
      </c>
      <c r="F39" s="83">
        <v>20438778</v>
      </c>
      <c r="G39" s="49">
        <v>0</v>
      </c>
      <c r="H39" s="85">
        <f t="shared" si="1"/>
        <v>20438778</v>
      </c>
    </row>
    <row r="40" spans="1:8">
      <c r="A40" s="78">
        <v>30</v>
      </c>
      <c r="B40" s="87" t="s">
        <v>190</v>
      </c>
      <c r="C40" s="236">
        <v>208372130</v>
      </c>
      <c r="D40" s="237">
        <v>0</v>
      </c>
      <c r="E40" s="45">
        <f t="shared" si="3"/>
        <v>208372130</v>
      </c>
      <c r="F40" s="238">
        <v>172784461</v>
      </c>
      <c r="G40" s="239">
        <v>0</v>
      </c>
      <c r="H40" s="46">
        <f t="shared" si="1"/>
        <v>172784461</v>
      </c>
    </row>
    <row r="41" spans="1:8" ht="15.75" thickBot="1">
      <c r="A41" s="91">
        <v>31</v>
      </c>
      <c r="B41" s="92" t="s">
        <v>209</v>
      </c>
      <c r="C41" s="47">
        <f>C31+C40</f>
        <v>1311090036</v>
      </c>
      <c r="D41" s="47">
        <f>D31+D40</f>
        <v>409885253</v>
      </c>
      <c r="E41" s="47">
        <f>C41+D41</f>
        <v>1720975289</v>
      </c>
      <c r="F41" s="47">
        <f>F31+F40</f>
        <v>1186315469</v>
      </c>
      <c r="G41" s="47">
        <f>G31+G40</f>
        <v>425433449</v>
      </c>
      <c r="H41" s="48">
        <f>F41+G41</f>
        <v>1611748918</v>
      </c>
    </row>
    <row r="43" spans="1:8">
      <c r="B43" s="93"/>
      <c r="E43" s="255"/>
      <c r="F43" s="255"/>
      <c r="G43" s="255"/>
      <c r="H43" s="25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5:E19 E21:H21 H20 E14 H15:H19 E31:H32 E22:E30 H22:H30 E41:H42 E33:E39 G33:H39 E40 G40:H40" formula="1"/>
    <ignoredError sqref="E20:G20" formula="1" formulaRange="1"/>
    <ignoredError sqref="C20:D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67"/>
  <sheetViews>
    <sheetView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7109375" style="68" bestFit="1" customWidth="1"/>
    <col min="2" max="2" width="76" style="68" customWidth="1"/>
    <col min="3" max="3" width="13.28515625" style="68" bestFit="1" customWidth="1"/>
    <col min="4" max="4" width="12.7109375" style="68" bestFit="1" customWidth="1"/>
    <col min="5" max="6" width="13.28515625" style="68" bestFit="1" customWidth="1"/>
    <col min="7" max="7" width="12.7109375" style="68" bestFit="1" customWidth="1"/>
    <col min="8" max="8" width="13.28515625" style="68" bestFit="1" customWidth="1"/>
    <col min="9" max="9" width="8.85546875" style="68" customWidth="1"/>
    <col min="10" max="16384" width="9.140625" style="68"/>
  </cols>
  <sheetData>
    <row r="1" spans="1:8">
      <c r="A1" s="70" t="s">
        <v>199</v>
      </c>
      <c r="B1" s="94" t="str">
        <f>'1. key ratios'!B1</f>
        <v>სს ”ლიბერთი ბანკი”</v>
      </c>
      <c r="C1" s="94"/>
    </row>
    <row r="2" spans="1:8">
      <c r="A2" s="70" t="s">
        <v>200</v>
      </c>
      <c r="B2" s="94" t="str">
        <f>'1. key ratios'!B2</f>
        <v>30 სექტემბერი 2017</v>
      </c>
      <c r="C2" s="95"/>
      <c r="D2" s="96"/>
      <c r="E2" s="96"/>
      <c r="F2" s="96"/>
      <c r="G2" s="96"/>
      <c r="H2" s="96"/>
    </row>
    <row r="3" spans="1:8">
      <c r="A3" s="70"/>
      <c r="B3" s="94"/>
      <c r="C3" s="95"/>
      <c r="D3" s="96"/>
      <c r="E3" s="96"/>
      <c r="F3" s="96"/>
      <c r="G3" s="96"/>
      <c r="H3" s="96"/>
    </row>
    <row r="4" spans="1:8" ht="15.75" thickBot="1">
      <c r="A4" s="379" t="s">
        <v>345</v>
      </c>
      <c r="B4" s="380" t="s">
        <v>234</v>
      </c>
      <c r="C4" s="74"/>
      <c r="D4" s="74"/>
      <c r="E4" s="74"/>
      <c r="F4" s="379"/>
      <c r="G4" s="379"/>
      <c r="H4" s="381" t="s">
        <v>101</v>
      </c>
    </row>
    <row r="5" spans="1:8">
      <c r="A5" s="382"/>
      <c r="B5" s="383"/>
      <c r="C5" s="406" t="s">
        <v>206</v>
      </c>
      <c r="D5" s="407"/>
      <c r="E5" s="408"/>
      <c r="F5" s="406" t="s">
        <v>207</v>
      </c>
      <c r="G5" s="407"/>
      <c r="H5" s="409"/>
    </row>
    <row r="6" spans="1:8">
      <c r="A6" s="384" t="s">
        <v>29</v>
      </c>
      <c r="B6" s="385"/>
      <c r="C6" s="386" t="s">
        <v>30</v>
      </c>
      <c r="D6" s="386" t="s">
        <v>104</v>
      </c>
      <c r="E6" s="386" t="s">
        <v>71</v>
      </c>
      <c r="F6" s="386" t="s">
        <v>30</v>
      </c>
      <c r="G6" s="386" t="s">
        <v>104</v>
      </c>
      <c r="H6" s="387" t="s">
        <v>71</v>
      </c>
    </row>
    <row r="7" spans="1:8">
      <c r="A7" s="388"/>
      <c r="B7" s="389" t="s">
        <v>100</v>
      </c>
      <c r="C7" s="390"/>
      <c r="D7" s="390"/>
      <c r="E7" s="390"/>
      <c r="F7" s="390"/>
      <c r="G7" s="390"/>
      <c r="H7" s="391"/>
    </row>
    <row r="8" spans="1:8" ht="30">
      <c r="A8" s="388">
        <v>1</v>
      </c>
      <c r="B8" s="392" t="s">
        <v>105</v>
      </c>
      <c r="C8" s="49">
        <v>2617558</v>
      </c>
      <c r="D8" s="49">
        <v>1040442</v>
      </c>
      <c r="E8" s="50">
        <f>C8+D8</f>
        <v>3658000</v>
      </c>
      <c r="F8" s="49">
        <v>3176446</v>
      </c>
      <c r="G8" s="49">
        <v>109930</v>
      </c>
      <c r="H8" s="51">
        <f>F8+G8</f>
        <v>3286376</v>
      </c>
    </row>
    <row r="9" spans="1:8">
      <c r="A9" s="388">
        <v>2</v>
      </c>
      <c r="B9" s="392" t="s">
        <v>106</v>
      </c>
      <c r="C9" s="52">
        <f>SUM(C10:C18)</f>
        <v>153856965</v>
      </c>
      <c r="D9" s="52">
        <f>SUM(D10:D18)</f>
        <v>2291942</v>
      </c>
      <c r="E9" s="50">
        <f t="shared" ref="E9:E67" si="0">C9+D9</f>
        <v>156148907</v>
      </c>
      <c r="F9" s="52">
        <f>SUM(F10:F18)</f>
        <v>144391325</v>
      </c>
      <c r="G9" s="52">
        <f>SUM(G10:G18)</f>
        <v>2953933</v>
      </c>
      <c r="H9" s="51">
        <f t="shared" ref="H9:H67" si="1">F9+G9</f>
        <v>147345258</v>
      </c>
    </row>
    <row r="10" spans="1:8">
      <c r="A10" s="388">
        <v>2.1</v>
      </c>
      <c r="B10" s="393" t="s">
        <v>107</v>
      </c>
      <c r="C10" s="49">
        <v>116264</v>
      </c>
      <c r="D10" s="49">
        <v>0</v>
      </c>
      <c r="E10" s="50">
        <f t="shared" si="0"/>
        <v>116264</v>
      </c>
      <c r="F10" s="49">
        <v>814077</v>
      </c>
      <c r="G10" s="49">
        <v>0</v>
      </c>
      <c r="H10" s="51">
        <f t="shared" si="1"/>
        <v>814077</v>
      </c>
    </row>
    <row r="11" spans="1:8">
      <c r="A11" s="388">
        <v>2.2000000000000002</v>
      </c>
      <c r="B11" s="393" t="s">
        <v>108</v>
      </c>
      <c r="C11" s="49">
        <v>21119</v>
      </c>
      <c r="D11" s="49">
        <v>11928</v>
      </c>
      <c r="E11" s="50">
        <f t="shared" si="0"/>
        <v>33047</v>
      </c>
      <c r="F11" s="49">
        <v>96304</v>
      </c>
      <c r="G11" s="49">
        <v>40106</v>
      </c>
      <c r="H11" s="51">
        <f t="shared" si="1"/>
        <v>136410</v>
      </c>
    </row>
    <row r="12" spans="1:8">
      <c r="A12" s="388">
        <v>2.2999999999999998</v>
      </c>
      <c r="B12" s="393" t="s">
        <v>109</v>
      </c>
      <c r="C12" s="49">
        <v>0</v>
      </c>
      <c r="D12" s="49">
        <v>0</v>
      </c>
      <c r="E12" s="50">
        <f t="shared" si="0"/>
        <v>0</v>
      </c>
      <c r="F12" s="49">
        <v>0</v>
      </c>
      <c r="G12" s="49">
        <v>0</v>
      </c>
      <c r="H12" s="51">
        <f t="shared" si="1"/>
        <v>0</v>
      </c>
    </row>
    <row r="13" spans="1:8">
      <c r="A13" s="388">
        <v>2.4</v>
      </c>
      <c r="B13" s="393" t="s">
        <v>110</v>
      </c>
      <c r="C13" s="49">
        <v>11872</v>
      </c>
      <c r="D13" s="49">
        <v>0</v>
      </c>
      <c r="E13" s="50">
        <f t="shared" si="0"/>
        <v>11872</v>
      </c>
      <c r="F13" s="49">
        <v>13641</v>
      </c>
      <c r="G13" s="49">
        <v>0</v>
      </c>
      <c r="H13" s="51">
        <f t="shared" si="1"/>
        <v>13641</v>
      </c>
    </row>
    <row r="14" spans="1:8">
      <c r="A14" s="388">
        <v>2.5</v>
      </c>
      <c r="B14" s="393" t="s">
        <v>111</v>
      </c>
      <c r="C14" s="49">
        <v>0</v>
      </c>
      <c r="D14" s="49">
        <v>0</v>
      </c>
      <c r="E14" s="50">
        <f t="shared" si="0"/>
        <v>0</v>
      </c>
      <c r="F14" s="49">
        <v>0</v>
      </c>
      <c r="G14" s="49">
        <v>0</v>
      </c>
      <c r="H14" s="51">
        <f t="shared" si="1"/>
        <v>0</v>
      </c>
    </row>
    <row r="15" spans="1:8">
      <c r="A15" s="388">
        <v>2.6</v>
      </c>
      <c r="B15" s="393" t="s">
        <v>112</v>
      </c>
      <c r="C15" s="49">
        <v>0</v>
      </c>
      <c r="D15" s="49">
        <v>0</v>
      </c>
      <c r="E15" s="50">
        <f t="shared" si="0"/>
        <v>0</v>
      </c>
      <c r="F15" s="49">
        <v>0</v>
      </c>
      <c r="G15" s="49">
        <v>0</v>
      </c>
      <c r="H15" s="51">
        <f t="shared" si="1"/>
        <v>0</v>
      </c>
    </row>
    <row r="16" spans="1:8">
      <c r="A16" s="388">
        <v>2.7</v>
      </c>
      <c r="B16" s="393" t="s">
        <v>113</v>
      </c>
      <c r="C16" s="49">
        <v>0</v>
      </c>
      <c r="D16" s="49">
        <v>0</v>
      </c>
      <c r="E16" s="50">
        <f t="shared" si="0"/>
        <v>0</v>
      </c>
      <c r="F16" s="49">
        <v>0</v>
      </c>
      <c r="G16" s="49">
        <v>0</v>
      </c>
      <c r="H16" s="51">
        <f t="shared" si="1"/>
        <v>0</v>
      </c>
    </row>
    <row r="17" spans="1:8">
      <c r="A17" s="388">
        <v>2.8</v>
      </c>
      <c r="B17" s="393" t="s">
        <v>114</v>
      </c>
      <c r="C17" s="49">
        <v>153206099</v>
      </c>
      <c r="D17" s="49">
        <v>2255225</v>
      </c>
      <c r="E17" s="50">
        <f t="shared" si="0"/>
        <v>155461324</v>
      </c>
      <c r="F17" s="49">
        <v>143098379</v>
      </c>
      <c r="G17" s="49">
        <v>2759818</v>
      </c>
      <c r="H17" s="51">
        <f t="shared" si="1"/>
        <v>145858197</v>
      </c>
    </row>
    <row r="18" spans="1:8">
      <c r="A18" s="388">
        <v>2.9</v>
      </c>
      <c r="B18" s="393" t="s">
        <v>115</v>
      </c>
      <c r="C18" s="49">
        <v>501611</v>
      </c>
      <c r="D18" s="49">
        <v>24789</v>
      </c>
      <c r="E18" s="50">
        <f t="shared" si="0"/>
        <v>526400</v>
      </c>
      <c r="F18" s="49">
        <v>368924</v>
      </c>
      <c r="G18" s="49">
        <v>154009</v>
      </c>
      <c r="H18" s="51">
        <f t="shared" si="1"/>
        <v>522933</v>
      </c>
    </row>
    <row r="19" spans="1:8" ht="30">
      <c r="A19" s="388">
        <v>3</v>
      </c>
      <c r="B19" s="392" t="s">
        <v>116</v>
      </c>
      <c r="C19" s="49">
        <v>17477216</v>
      </c>
      <c r="D19" s="49">
        <v>233081</v>
      </c>
      <c r="E19" s="50">
        <f t="shared" si="0"/>
        <v>17710297</v>
      </c>
      <c r="F19" s="49">
        <v>11493640</v>
      </c>
      <c r="G19" s="49">
        <v>839650</v>
      </c>
      <c r="H19" s="51">
        <f t="shared" si="1"/>
        <v>12333290</v>
      </c>
    </row>
    <row r="20" spans="1:8">
      <c r="A20" s="388">
        <v>4</v>
      </c>
      <c r="B20" s="392" t="s">
        <v>117</v>
      </c>
      <c r="C20" s="49">
        <v>14047688</v>
      </c>
      <c r="D20" s="49">
        <v>0</v>
      </c>
      <c r="E20" s="50">
        <f t="shared" si="0"/>
        <v>14047688</v>
      </c>
      <c r="F20" s="49">
        <v>12758349</v>
      </c>
      <c r="G20" s="49">
        <v>0</v>
      </c>
      <c r="H20" s="51">
        <f t="shared" si="1"/>
        <v>12758349</v>
      </c>
    </row>
    <row r="21" spans="1:8">
      <c r="A21" s="388">
        <v>5</v>
      </c>
      <c r="B21" s="392" t="s">
        <v>118</v>
      </c>
      <c r="C21" s="49">
        <v>16843</v>
      </c>
      <c r="D21" s="49">
        <v>1801</v>
      </c>
      <c r="E21" s="50">
        <f t="shared" si="0"/>
        <v>18644</v>
      </c>
      <c r="F21" s="49">
        <v>31709</v>
      </c>
      <c r="G21" s="49">
        <v>2149</v>
      </c>
      <c r="H21" s="51">
        <f>F21+G21</f>
        <v>33858</v>
      </c>
    </row>
    <row r="22" spans="1:8">
      <c r="A22" s="388">
        <v>6</v>
      </c>
      <c r="B22" s="394" t="s">
        <v>119</v>
      </c>
      <c r="C22" s="53">
        <f>C8+C9+C19+C20+C21</f>
        <v>188016270</v>
      </c>
      <c r="D22" s="53">
        <f>D8+D9+D19+D20+D21</f>
        <v>3567266</v>
      </c>
      <c r="E22" s="45">
        <f>C22+D22</f>
        <v>191583536</v>
      </c>
      <c r="F22" s="53">
        <f>F8+F9+F19+F20+F21</f>
        <v>171851469</v>
      </c>
      <c r="G22" s="53">
        <f>G8+G9+G19+G20+G21</f>
        <v>3905662</v>
      </c>
      <c r="H22" s="54">
        <f>F22+G22</f>
        <v>175757131</v>
      </c>
    </row>
    <row r="23" spans="1:8">
      <c r="A23" s="388"/>
      <c r="B23" s="389" t="s">
        <v>98</v>
      </c>
      <c r="C23" s="49"/>
      <c r="D23" s="49"/>
      <c r="E23" s="55"/>
      <c r="F23" s="49"/>
      <c r="G23" s="49"/>
      <c r="H23" s="56"/>
    </row>
    <row r="24" spans="1:8">
      <c r="A24" s="388">
        <v>7</v>
      </c>
      <c r="B24" s="392" t="s">
        <v>120</v>
      </c>
      <c r="C24" s="49">
        <v>21979425</v>
      </c>
      <c r="D24" s="49">
        <v>2667348</v>
      </c>
      <c r="E24" s="50">
        <f t="shared" si="0"/>
        <v>24646773</v>
      </c>
      <c r="F24" s="49">
        <v>27506316</v>
      </c>
      <c r="G24" s="49">
        <v>4306888</v>
      </c>
      <c r="H24" s="51">
        <f t="shared" si="1"/>
        <v>31813204</v>
      </c>
    </row>
    <row r="25" spans="1:8">
      <c r="A25" s="388">
        <v>8</v>
      </c>
      <c r="B25" s="392" t="s">
        <v>121</v>
      </c>
      <c r="C25" s="49">
        <v>42811658</v>
      </c>
      <c r="D25" s="49">
        <v>5571129</v>
      </c>
      <c r="E25" s="50">
        <f t="shared" si="0"/>
        <v>48382787</v>
      </c>
      <c r="F25" s="49">
        <v>41091459</v>
      </c>
      <c r="G25" s="49">
        <v>7229488</v>
      </c>
      <c r="H25" s="51">
        <f t="shared" si="1"/>
        <v>48320947</v>
      </c>
    </row>
    <row r="26" spans="1:8">
      <c r="A26" s="388">
        <v>9</v>
      </c>
      <c r="B26" s="392" t="s">
        <v>122</v>
      </c>
      <c r="C26" s="49">
        <v>35305</v>
      </c>
      <c r="D26" s="49">
        <v>890</v>
      </c>
      <c r="E26" s="50">
        <f t="shared" si="0"/>
        <v>36195</v>
      </c>
      <c r="F26" s="49">
        <v>111362</v>
      </c>
      <c r="G26" s="49">
        <v>973</v>
      </c>
      <c r="H26" s="51">
        <f t="shared" si="1"/>
        <v>112335</v>
      </c>
    </row>
    <row r="27" spans="1:8">
      <c r="A27" s="388">
        <v>10</v>
      </c>
      <c r="B27" s="392" t="s">
        <v>123</v>
      </c>
      <c r="C27" s="49">
        <v>2173376</v>
      </c>
      <c r="D27" s="49">
        <v>7835971</v>
      </c>
      <c r="E27" s="50">
        <f t="shared" si="0"/>
        <v>10009347</v>
      </c>
      <c r="F27" s="49">
        <v>2121758</v>
      </c>
      <c r="G27" s="49">
        <v>5589691</v>
      </c>
      <c r="H27" s="51">
        <f t="shared" si="1"/>
        <v>7711449</v>
      </c>
    </row>
    <row r="28" spans="1:8">
      <c r="A28" s="388">
        <v>11</v>
      </c>
      <c r="B28" s="392" t="s">
        <v>124</v>
      </c>
      <c r="C28" s="49">
        <v>200344</v>
      </c>
      <c r="D28" s="49">
        <v>0</v>
      </c>
      <c r="E28" s="50">
        <f t="shared" si="0"/>
        <v>200344</v>
      </c>
      <c r="F28" s="49">
        <v>1020852</v>
      </c>
      <c r="G28" s="49">
        <v>0</v>
      </c>
      <c r="H28" s="51">
        <f t="shared" si="1"/>
        <v>1020852</v>
      </c>
    </row>
    <row r="29" spans="1:8">
      <c r="A29" s="388">
        <v>12</v>
      </c>
      <c r="B29" s="392" t="s">
        <v>125</v>
      </c>
      <c r="C29" s="49">
        <v>0</v>
      </c>
      <c r="D29" s="49">
        <v>304</v>
      </c>
      <c r="E29" s="50">
        <f t="shared" si="0"/>
        <v>304</v>
      </c>
      <c r="F29" s="49">
        <v>0</v>
      </c>
      <c r="G29" s="49">
        <v>372</v>
      </c>
      <c r="H29" s="51">
        <f t="shared" si="1"/>
        <v>372</v>
      </c>
    </row>
    <row r="30" spans="1:8">
      <c r="A30" s="388">
        <v>13</v>
      </c>
      <c r="B30" s="395" t="s">
        <v>126</v>
      </c>
      <c r="C30" s="53">
        <f>SUM(C24:C29)</f>
        <v>67200108</v>
      </c>
      <c r="D30" s="53">
        <f>SUM(D24:D29)</f>
        <v>16075642</v>
      </c>
      <c r="E30" s="45">
        <f t="shared" si="0"/>
        <v>83275750</v>
      </c>
      <c r="F30" s="53">
        <f>SUM(F24:F29)</f>
        <v>71851747</v>
      </c>
      <c r="G30" s="53">
        <f>SUM(G24:G29)</f>
        <v>17127412</v>
      </c>
      <c r="H30" s="54">
        <f t="shared" si="1"/>
        <v>88979159</v>
      </c>
    </row>
    <row r="31" spans="1:8">
      <c r="A31" s="388">
        <v>14</v>
      </c>
      <c r="B31" s="395" t="s">
        <v>127</v>
      </c>
      <c r="C31" s="53">
        <f>C22-C30</f>
        <v>120816162</v>
      </c>
      <c r="D31" s="53">
        <f>D22-D30</f>
        <v>-12508376</v>
      </c>
      <c r="E31" s="45">
        <f t="shared" si="0"/>
        <v>108307786</v>
      </c>
      <c r="F31" s="53">
        <f>F22-F30</f>
        <v>99999722</v>
      </c>
      <c r="G31" s="53">
        <f>G22-G30</f>
        <v>-13221750</v>
      </c>
      <c r="H31" s="54">
        <f t="shared" si="1"/>
        <v>86777972</v>
      </c>
    </row>
    <row r="32" spans="1:8">
      <c r="A32" s="388"/>
      <c r="B32" s="389"/>
      <c r="C32" s="57"/>
      <c r="D32" s="57"/>
      <c r="E32" s="57"/>
      <c r="F32" s="57"/>
      <c r="G32" s="57"/>
      <c r="H32" s="58"/>
    </row>
    <row r="33" spans="1:8">
      <c r="A33" s="388"/>
      <c r="B33" s="389" t="s">
        <v>128</v>
      </c>
      <c r="C33" s="49"/>
      <c r="D33" s="49"/>
      <c r="E33" s="55"/>
      <c r="F33" s="49"/>
      <c r="G33" s="49"/>
      <c r="H33" s="56"/>
    </row>
    <row r="34" spans="1:8">
      <c r="A34" s="388">
        <v>15</v>
      </c>
      <c r="B34" s="396" t="s">
        <v>99</v>
      </c>
      <c r="C34" s="59">
        <f>C35-C36</f>
        <v>49820048</v>
      </c>
      <c r="D34" s="59">
        <f>D35-D36</f>
        <v>119869</v>
      </c>
      <c r="E34" s="50">
        <f t="shared" si="0"/>
        <v>49939917</v>
      </c>
      <c r="F34" s="59">
        <f>F35-F36</f>
        <v>39304003</v>
      </c>
      <c r="G34" s="59">
        <f>G35-G36</f>
        <v>730327</v>
      </c>
      <c r="H34" s="51">
        <f t="shared" si="1"/>
        <v>40034330</v>
      </c>
    </row>
    <row r="35" spans="1:8">
      <c r="A35" s="388">
        <v>15.1</v>
      </c>
      <c r="B35" s="393" t="s">
        <v>129</v>
      </c>
      <c r="C35" s="49">
        <v>53170510</v>
      </c>
      <c r="D35" s="49">
        <v>3981508</v>
      </c>
      <c r="E35" s="50">
        <f t="shared" si="0"/>
        <v>57152018</v>
      </c>
      <c r="F35" s="49">
        <v>42750682</v>
      </c>
      <c r="G35" s="49">
        <v>3890574</v>
      </c>
      <c r="H35" s="51">
        <f t="shared" si="1"/>
        <v>46641256</v>
      </c>
    </row>
    <row r="36" spans="1:8">
      <c r="A36" s="388">
        <v>15.2</v>
      </c>
      <c r="B36" s="393" t="s">
        <v>130</v>
      </c>
      <c r="C36" s="49">
        <v>3350462</v>
      </c>
      <c r="D36" s="49">
        <v>3861639</v>
      </c>
      <c r="E36" s="50">
        <f t="shared" si="0"/>
        <v>7212101</v>
      </c>
      <c r="F36" s="49">
        <v>3446679</v>
      </c>
      <c r="G36" s="49">
        <v>3160247</v>
      </c>
      <c r="H36" s="51">
        <f t="shared" si="1"/>
        <v>6606926</v>
      </c>
    </row>
    <row r="37" spans="1:8">
      <c r="A37" s="388">
        <v>16</v>
      </c>
      <c r="B37" s="392" t="s">
        <v>131</v>
      </c>
      <c r="C37" s="49">
        <v>0</v>
      </c>
      <c r="D37" s="49">
        <v>0</v>
      </c>
      <c r="E37" s="50">
        <f t="shared" si="0"/>
        <v>0</v>
      </c>
      <c r="F37" s="49">
        <v>0</v>
      </c>
      <c r="G37" s="49">
        <v>0</v>
      </c>
      <c r="H37" s="51">
        <f t="shared" si="1"/>
        <v>0</v>
      </c>
    </row>
    <row r="38" spans="1:8">
      <c r="A38" s="388">
        <v>17</v>
      </c>
      <c r="B38" s="392" t="s">
        <v>132</v>
      </c>
      <c r="C38" s="49">
        <v>0</v>
      </c>
      <c r="D38" s="49">
        <v>0</v>
      </c>
      <c r="E38" s="50">
        <f t="shared" si="0"/>
        <v>0</v>
      </c>
      <c r="F38" s="49">
        <v>0</v>
      </c>
      <c r="G38" s="49">
        <v>0</v>
      </c>
      <c r="H38" s="51">
        <f t="shared" si="1"/>
        <v>0</v>
      </c>
    </row>
    <row r="39" spans="1:8">
      <c r="A39" s="388">
        <v>18</v>
      </c>
      <c r="B39" s="392" t="s">
        <v>133</v>
      </c>
      <c r="C39" s="49">
        <v>23390</v>
      </c>
      <c r="D39" s="49">
        <v>-97797</v>
      </c>
      <c r="E39" s="50">
        <f t="shared" si="0"/>
        <v>-74407</v>
      </c>
      <c r="F39" s="49">
        <v>3713</v>
      </c>
      <c r="G39" s="49">
        <v>14410</v>
      </c>
      <c r="H39" s="51">
        <f t="shared" si="1"/>
        <v>18123</v>
      </c>
    </row>
    <row r="40" spans="1:8">
      <c r="A40" s="388">
        <v>19</v>
      </c>
      <c r="B40" s="392" t="s">
        <v>134</v>
      </c>
      <c r="C40" s="49">
        <v>-2391721</v>
      </c>
      <c r="D40" s="49">
        <v>0</v>
      </c>
      <c r="E40" s="50">
        <f t="shared" si="0"/>
        <v>-2391721</v>
      </c>
      <c r="F40" s="49">
        <v>89517</v>
      </c>
      <c r="G40" s="49">
        <v>0</v>
      </c>
      <c r="H40" s="51">
        <f t="shared" si="1"/>
        <v>89517</v>
      </c>
    </row>
    <row r="41" spans="1:8">
      <c r="A41" s="388">
        <v>20</v>
      </c>
      <c r="B41" s="392" t="s">
        <v>135</v>
      </c>
      <c r="C41" s="49">
        <v>3442125</v>
      </c>
      <c r="D41" s="49">
        <v>0</v>
      </c>
      <c r="E41" s="50">
        <f t="shared" si="0"/>
        <v>3442125</v>
      </c>
      <c r="F41" s="49">
        <v>-2469961</v>
      </c>
      <c r="G41" s="49">
        <v>0</v>
      </c>
      <c r="H41" s="51">
        <f t="shared" si="1"/>
        <v>-2469961</v>
      </c>
    </row>
    <row r="42" spans="1:8">
      <c r="A42" s="388">
        <v>21</v>
      </c>
      <c r="B42" s="392" t="s">
        <v>136</v>
      </c>
      <c r="C42" s="49">
        <v>-478280</v>
      </c>
      <c r="D42" s="49">
        <v>0</v>
      </c>
      <c r="E42" s="50">
        <f t="shared" si="0"/>
        <v>-478280</v>
      </c>
      <c r="F42" s="49">
        <v>1430779</v>
      </c>
      <c r="G42" s="49">
        <v>0</v>
      </c>
      <c r="H42" s="51">
        <f t="shared" si="1"/>
        <v>1430779</v>
      </c>
    </row>
    <row r="43" spans="1:8">
      <c r="A43" s="388">
        <v>22</v>
      </c>
      <c r="B43" s="392" t="s">
        <v>137</v>
      </c>
      <c r="C43" s="49">
        <v>1795</v>
      </c>
      <c r="D43" s="49">
        <v>0</v>
      </c>
      <c r="E43" s="50">
        <f t="shared" si="0"/>
        <v>1795</v>
      </c>
      <c r="F43" s="49">
        <v>3640</v>
      </c>
      <c r="G43" s="49">
        <v>0</v>
      </c>
      <c r="H43" s="51">
        <f t="shared" si="1"/>
        <v>3640</v>
      </c>
    </row>
    <row r="44" spans="1:8">
      <c r="A44" s="388">
        <v>23</v>
      </c>
      <c r="B44" s="392" t="s">
        <v>138</v>
      </c>
      <c r="C44" s="49">
        <v>635436</v>
      </c>
      <c r="D44" s="49">
        <v>371437</v>
      </c>
      <c r="E44" s="50">
        <f t="shared" si="0"/>
        <v>1006873</v>
      </c>
      <c r="F44" s="49">
        <v>864488</v>
      </c>
      <c r="G44" s="49">
        <v>276567</v>
      </c>
      <c r="H44" s="51">
        <f t="shared" si="1"/>
        <v>1141055</v>
      </c>
    </row>
    <row r="45" spans="1:8">
      <c r="A45" s="388">
        <v>24</v>
      </c>
      <c r="B45" s="395" t="s">
        <v>139</v>
      </c>
      <c r="C45" s="53">
        <f>C34+C37+C38+C39+C40+C41+C42+C43+C44</f>
        <v>51052793</v>
      </c>
      <c r="D45" s="53">
        <f>D34+D37+D38+D39+D40+D41+D42+D43+D44</f>
        <v>393509</v>
      </c>
      <c r="E45" s="45">
        <f t="shared" si="0"/>
        <v>51446302</v>
      </c>
      <c r="F45" s="53">
        <f>F34+F37+F38+F39+F40+F41+F42+F43+F44</f>
        <v>39226179</v>
      </c>
      <c r="G45" s="53">
        <f>G34+G37+G38+G39+G40+G41+G42+G43+G44</f>
        <v>1021304</v>
      </c>
      <c r="H45" s="54">
        <f t="shared" si="1"/>
        <v>40247483</v>
      </c>
    </row>
    <row r="46" spans="1:8">
      <c r="A46" s="388"/>
      <c r="B46" s="389" t="s">
        <v>140</v>
      </c>
      <c r="C46" s="49"/>
      <c r="D46" s="49"/>
      <c r="E46" s="49"/>
      <c r="F46" s="49"/>
      <c r="G46" s="49"/>
      <c r="H46" s="60"/>
    </row>
    <row r="47" spans="1:8">
      <c r="A47" s="388">
        <v>25</v>
      </c>
      <c r="B47" s="392" t="s">
        <v>141</v>
      </c>
      <c r="C47" s="49">
        <v>50283</v>
      </c>
      <c r="D47" s="49">
        <v>0</v>
      </c>
      <c r="E47" s="50">
        <f t="shared" si="0"/>
        <v>50283</v>
      </c>
      <c r="F47" s="49">
        <v>39422</v>
      </c>
      <c r="G47" s="49">
        <v>0</v>
      </c>
      <c r="H47" s="51">
        <f t="shared" si="1"/>
        <v>39422</v>
      </c>
    </row>
    <row r="48" spans="1:8">
      <c r="A48" s="388">
        <v>26</v>
      </c>
      <c r="B48" s="392" t="s">
        <v>142</v>
      </c>
      <c r="C48" s="49">
        <v>5978104</v>
      </c>
      <c r="D48" s="49">
        <v>1018982</v>
      </c>
      <c r="E48" s="50">
        <f t="shared" si="0"/>
        <v>6997086</v>
      </c>
      <c r="F48" s="49">
        <v>5951326</v>
      </c>
      <c r="G48" s="49">
        <v>894087</v>
      </c>
      <c r="H48" s="51">
        <f t="shared" si="1"/>
        <v>6845413</v>
      </c>
    </row>
    <row r="49" spans="1:16">
      <c r="A49" s="388">
        <v>27</v>
      </c>
      <c r="B49" s="392" t="s">
        <v>143</v>
      </c>
      <c r="C49" s="49">
        <v>51930966</v>
      </c>
      <c r="D49" s="49"/>
      <c r="E49" s="50">
        <f t="shared" si="0"/>
        <v>51930966</v>
      </c>
      <c r="F49" s="49">
        <v>48900228</v>
      </c>
      <c r="G49" s="49"/>
      <c r="H49" s="51">
        <f t="shared" si="1"/>
        <v>48900228</v>
      </c>
    </row>
    <row r="50" spans="1:16">
      <c r="A50" s="388">
        <v>28</v>
      </c>
      <c r="B50" s="392" t="s">
        <v>286</v>
      </c>
      <c r="C50" s="49">
        <v>937232</v>
      </c>
      <c r="D50" s="49"/>
      <c r="E50" s="50">
        <f t="shared" si="0"/>
        <v>937232</v>
      </c>
      <c r="F50" s="49">
        <v>1020508</v>
      </c>
      <c r="G50" s="49"/>
      <c r="H50" s="51">
        <f t="shared" si="1"/>
        <v>1020508</v>
      </c>
    </row>
    <row r="51" spans="1:16">
      <c r="A51" s="388">
        <v>29</v>
      </c>
      <c r="B51" s="392" t="s">
        <v>144</v>
      </c>
      <c r="C51" s="49">
        <v>15801507</v>
      </c>
      <c r="D51" s="49"/>
      <c r="E51" s="50">
        <f t="shared" si="0"/>
        <v>15801507</v>
      </c>
      <c r="F51" s="49">
        <v>14358511</v>
      </c>
      <c r="G51" s="49"/>
      <c r="H51" s="51">
        <f t="shared" si="1"/>
        <v>14358511</v>
      </c>
    </row>
    <row r="52" spans="1:16">
      <c r="A52" s="388">
        <v>30</v>
      </c>
      <c r="B52" s="392" t="s">
        <v>145</v>
      </c>
      <c r="C52" s="49">
        <v>21505970</v>
      </c>
      <c r="D52" s="49">
        <v>134688</v>
      </c>
      <c r="E52" s="50">
        <f t="shared" si="0"/>
        <v>21640658</v>
      </c>
      <c r="F52" s="49">
        <v>19996392</v>
      </c>
      <c r="G52" s="49">
        <v>165436</v>
      </c>
      <c r="H52" s="51">
        <f t="shared" si="1"/>
        <v>20161828</v>
      </c>
    </row>
    <row r="53" spans="1:16">
      <c r="A53" s="388">
        <v>31</v>
      </c>
      <c r="B53" s="395" t="s">
        <v>146</v>
      </c>
      <c r="C53" s="53">
        <f>C47+C48+C49+C50+C51+C52</f>
        <v>96204062</v>
      </c>
      <c r="D53" s="53">
        <f>D47+D48+D49+D50+D51+D52</f>
        <v>1153670</v>
      </c>
      <c r="E53" s="45">
        <f t="shared" si="0"/>
        <v>97357732</v>
      </c>
      <c r="F53" s="53">
        <f>F47+F48+F49+F50+F51+F52</f>
        <v>90266387</v>
      </c>
      <c r="G53" s="53">
        <f>G47+G48+G49+G50+G51+G52</f>
        <v>1059523</v>
      </c>
      <c r="H53" s="54">
        <f t="shared" si="1"/>
        <v>91325910</v>
      </c>
    </row>
    <row r="54" spans="1:16">
      <c r="A54" s="388">
        <v>32</v>
      </c>
      <c r="B54" s="395" t="s">
        <v>147</v>
      </c>
      <c r="C54" s="53">
        <f>C45-C53</f>
        <v>-45151269</v>
      </c>
      <c r="D54" s="53">
        <f>D45-D53</f>
        <v>-760161</v>
      </c>
      <c r="E54" s="45">
        <f t="shared" si="0"/>
        <v>-45911430</v>
      </c>
      <c r="F54" s="53">
        <f>F45-F53</f>
        <v>-51040208</v>
      </c>
      <c r="G54" s="53">
        <f>G45-G53</f>
        <v>-38219</v>
      </c>
      <c r="H54" s="54">
        <f t="shared" si="1"/>
        <v>-51078427</v>
      </c>
    </row>
    <row r="55" spans="1:16">
      <c r="A55" s="388"/>
      <c r="B55" s="389"/>
      <c r="C55" s="57"/>
      <c r="D55" s="57"/>
      <c r="E55" s="57"/>
      <c r="F55" s="57"/>
      <c r="G55" s="57"/>
      <c r="H55" s="58"/>
    </row>
    <row r="56" spans="1:16">
      <c r="A56" s="388">
        <v>33</v>
      </c>
      <c r="B56" s="395" t="s">
        <v>148</v>
      </c>
      <c r="C56" s="53">
        <f>C31+C54</f>
        <v>75664893</v>
      </c>
      <c r="D56" s="53">
        <f>D31+D54</f>
        <v>-13268537</v>
      </c>
      <c r="E56" s="45">
        <f t="shared" si="0"/>
        <v>62396356</v>
      </c>
      <c r="F56" s="53">
        <f>F31+F54</f>
        <v>48959514</v>
      </c>
      <c r="G56" s="53">
        <f>G31+G54</f>
        <v>-13259969</v>
      </c>
      <c r="H56" s="54">
        <f t="shared" si="1"/>
        <v>35699545</v>
      </c>
    </row>
    <row r="57" spans="1:16">
      <c r="A57" s="388"/>
      <c r="B57" s="389"/>
      <c r="C57" s="57"/>
      <c r="D57" s="57"/>
      <c r="E57" s="57"/>
      <c r="F57" s="57"/>
      <c r="G57" s="57"/>
      <c r="H57" s="58"/>
    </row>
    <row r="58" spans="1:16">
      <c r="A58" s="388">
        <v>34</v>
      </c>
      <c r="B58" s="392" t="s">
        <v>149</v>
      </c>
      <c r="C58" s="49">
        <v>20783827</v>
      </c>
      <c r="D58" s="49">
        <v>0</v>
      </c>
      <c r="E58" s="50">
        <f t="shared" si="0"/>
        <v>20783827</v>
      </c>
      <c r="F58" s="49">
        <v>11772646</v>
      </c>
      <c r="G58" s="49">
        <v>0</v>
      </c>
      <c r="H58" s="51">
        <f t="shared" si="1"/>
        <v>11772646</v>
      </c>
    </row>
    <row r="59" spans="1:16" s="401" customFormat="1">
      <c r="A59" s="388">
        <v>35</v>
      </c>
      <c r="B59" s="396" t="s">
        <v>150</v>
      </c>
      <c r="C59" s="49">
        <v>0</v>
      </c>
      <c r="D59" s="49">
        <v>0</v>
      </c>
      <c r="E59" s="61">
        <f t="shared" si="0"/>
        <v>0</v>
      </c>
      <c r="F59" s="62">
        <v>1569877</v>
      </c>
      <c r="G59" s="62">
        <v>0</v>
      </c>
      <c r="H59" s="63">
        <f t="shared" si="1"/>
        <v>1569877</v>
      </c>
      <c r="I59" s="68"/>
      <c r="J59" s="68"/>
      <c r="K59" s="68"/>
      <c r="L59" s="68"/>
      <c r="M59" s="68"/>
      <c r="N59" s="68"/>
      <c r="O59" s="68"/>
      <c r="P59" s="68"/>
    </row>
    <row r="60" spans="1:16">
      <c r="A60" s="388">
        <v>36</v>
      </c>
      <c r="B60" s="392" t="s">
        <v>151</v>
      </c>
      <c r="C60" s="49">
        <v>798837</v>
      </c>
      <c r="D60" s="49">
        <v>0</v>
      </c>
      <c r="E60" s="50">
        <f t="shared" si="0"/>
        <v>798837</v>
      </c>
      <c r="F60" s="49">
        <v>569333</v>
      </c>
      <c r="G60" s="49">
        <v>0</v>
      </c>
      <c r="H60" s="51">
        <f t="shared" si="1"/>
        <v>569333</v>
      </c>
    </row>
    <row r="61" spans="1:16">
      <c r="A61" s="388">
        <v>37</v>
      </c>
      <c r="B61" s="395" t="s">
        <v>152</v>
      </c>
      <c r="C61" s="53">
        <f>C58+C59+C60</f>
        <v>21582664</v>
      </c>
      <c r="D61" s="53">
        <f>D58+D59+D60</f>
        <v>0</v>
      </c>
      <c r="E61" s="45">
        <f t="shared" si="0"/>
        <v>21582664</v>
      </c>
      <c r="F61" s="53">
        <f>F58+F59+F60</f>
        <v>13911856</v>
      </c>
      <c r="G61" s="53">
        <f>G58+G59+G60</f>
        <v>0</v>
      </c>
      <c r="H61" s="54">
        <f t="shared" si="1"/>
        <v>13911856</v>
      </c>
    </row>
    <row r="62" spans="1:16">
      <c r="A62" s="388"/>
      <c r="B62" s="397"/>
      <c r="C62" s="49"/>
      <c r="D62" s="49"/>
      <c r="E62" s="49"/>
      <c r="F62" s="49"/>
      <c r="G62" s="49"/>
      <c r="H62" s="60"/>
    </row>
    <row r="63" spans="1:16" ht="30">
      <c r="A63" s="388">
        <v>38</v>
      </c>
      <c r="B63" s="398" t="s">
        <v>287</v>
      </c>
      <c r="C63" s="53">
        <f>C56-C61</f>
        <v>54082229</v>
      </c>
      <c r="D63" s="53">
        <f>D56-D61</f>
        <v>-13268537</v>
      </c>
      <c r="E63" s="45">
        <f t="shared" si="0"/>
        <v>40813692</v>
      </c>
      <c r="F63" s="53">
        <f>F56-F61</f>
        <v>35047658</v>
      </c>
      <c r="G63" s="53">
        <f>G56-G61</f>
        <v>-13259969</v>
      </c>
      <c r="H63" s="54">
        <f t="shared" si="1"/>
        <v>21787689</v>
      </c>
    </row>
    <row r="64" spans="1:16">
      <c r="A64" s="384">
        <v>39</v>
      </c>
      <c r="B64" s="392" t="s">
        <v>153</v>
      </c>
      <c r="C64" s="64">
        <v>6276188</v>
      </c>
      <c r="D64" s="64">
        <v>0</v>
      </c>
      <c r="E64" s="50">
        <f t="shared" si="0"/>
        <v>6276188</v>
      </c>
      <c r="F64" s="64">
        <v>0</v>
      </c>
      <c r="G64" s="64">
        <v>0</v>
      </c>
      <c r="H64" s="51">
        <f t="shared" si="1"/>
        <v>0</v>
      </c>
    </row>
    <row r="65" spans="1:8">
      <c r="A65" s="388">
        <v>40</v>
      </c>
      <c r="B65" s="395" t="s">
        <v>154</v>
      </c>
      <c r="C65" s="53">
        <f>C63-C64</f>
        <v>47806041</v>
      </c>
      <c r="D65" s="53">
        <f>D63-D64</f>
        <v>-13268537</v>
      </c>
      <c r="E65" s="45">
        <f t="shared" si="0"/>
        <v>34537504</v>
      </c>
      <c r="F65" s="53">
        <f>F63-F64</f>
        <v>35047658</v>
      </c>
      <c r="G65" s="53">
        <f>G63-G64</f>
        <v>-13259969</v>
      </c>
      <c r="H65" s="54">
        <f t="shared" si="1"/>
        <v>21787689</v>
      </c>
    </row>
    <row r="66" spans="1:8">
      <c r="A66" s="384">
        <v>41</v>
      </c>
      <c r="B66" s="392" t="s">
        <v>155</v>
      </c>
      <c r="C66" s="64">
        <v>0</v>
      </c>
      <c r="D66" s="64">
        <v>0</v>
      </c>
      <c r="E66" s="50">
        <f t="shared" si="0"/>
        <v>0</v>
      </c>
      <c r="F66" s="64">
        <v>0</v>
      </c>
      <c r="G66" s="64">
        <v>0</v>
      </c>
      <c r="H66" s="51">
        <f t="shared" si="1"/>
        <v>0</v>
      </c>
    </row>
    <row r="67" spans="1:8" ht="15.75" thickBot="1">
      <c r="A67" s="399">
        <v>42</v>
      </c>
      <c r="B67" s="400" t="s">
        <v>156</v>
      </c>
      <c r="C67" s="65">
        <f>C65+C66</f>
        <v>47806041</v>
      </c>
      <c r="D67" s="65">
        <f>D65+D66</f>
        <v>-13268537</v>
      </c>
      <c r="E67" s="47">
        <f t="shared" si="0"/>
        <v>34537504</v>
      </c>
      <c r="F67" s="65">
        <f>F65+F66</f>
        <v>35047658</v>
      </c>
      <c r="G67" s="65">
        <f>G65+G66</f>
        <v>-13259969</v>
      </c>
      <c r="H67" s="66">
        <f t="shared" si="1"/>
        <v>21787689</v>
      </c>
    </row>
  </sheetData>
  <mergeCells count="2">
    <mergeCell ref="C5:E5"/>
    <mergeCell ref="F5:H5"/>
  </mergeCells>
  <pageMargins left="0.7" right="0.7" top="0.75" bottom="0.75" header="0.3" footer="0.3"/>
  <pageSetup paperSize="9" orientation="portrait" r:id="rId1"/>
  <ignoredErrors>
    <ignoredError sqref="C9:D9 F9:G9 C22:D23 C30:D34 C45:D46 C53:D57 C61:D63 C65:D67 D64" formulaRange="1"/>
    <ignoredError sqref="E9:E6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zoomScaleNormal="100" workbookViewId="0"/>
  </sheetViews>
  <sheetFormatPr defaultRowHeight="15"/>
  <cols>
    <col min="1" max="1" width="9.5703125" style="68" bestFit="1" customWidth="1"/>
    <col min="2" max="2" width="78.140625" style="68" customWidth="1"/>
    <col min="3" max="3" width="12.7109375" style="68" customWidth="1"/>
    <col min="4" max="4" width="12.28515625" style="68" bestFit="1" customWidth="1"/>
    <col min="5" max="6" width="12.7109375" style="68" customWidth="1"/>
    <col min="7" max="7" width="12.28515625" style="68" bestFit="1" customWidth="1"/>
    <col min="8" max="8" width="12.7109375" style="68" customWidth="1"/>
    <col min="9" max="16384" width="9.140625" style="68"/>
  </cols>
  <sheetData>
    <row r="1" spans="1:8">
      <c r="A1" s="68" t="s">
        <v>199</v>
      </c>
      <c r="B1" s="68" t="str">
        <f>'1. key ratios'!B1</f>
        <v>სს ”ლიბერთი ბანკი”</v>
      </c>
    </row>
    <row r="2" spans="1:8">
      <c r="A2" s="68" t="s">
        <v>200</v>
      </c>
      <c r="B2" s="68" t="str">
        <f>'1. key ratios'!B2</f>
        <v>30 სექტემბერი 2017</v>
      </c>
    </row>
    <row r="4" spans="1:8" ht="15.75" thickBot="1">
      <c r="A4" s="68" t="s">
        <v>346</v>
      </c>
      <c r="C4" s="135"/>
      <c r="D4" s="135"/>
      <c r="E4" s="135"/>
      <c r="F4" s="136"/>
      <c r="G4" s="136"/>
      <c r="H4" s="137" t="s">
        <v>101</v>
      </c>
    </row>
    <row r="5" spans="1:8">
      <c r="A5" s="410" t="s">
        <v>29</v>
      </c>
      <c r="B5" s="412" t="s">
        <v>256</v>
      </c>
      <c r="C5" s="414" t="s">
        <v>206</v>
      </c>
      <c r="D5" s="414"/>
      <c r="E5" s="414"/>
      <c r="F5" s="414" t="s">
        <v>207</v>
      </c>
      <c r="G5" s="414"/>
      <c r="H5" s="415"/>
    </row>
    <row r="6" spans="1:8">
      <c r="A6" s="411"/>
      <c r="B6" s="413"/>
      <c r="C6" s="80" t="s">
        <v>30</v>
      </c>
      <c r="D6" s="80" t="s">
        <v>102</v>
      </c>
      <c r="E6" s="80" t="s">
        <v>71</v>
      </c>
      <c r="F6" s="80" t="s">
        <v>30</v>
      </c>
      <c r="G6" s="80" t="s">
        <v>102</v>
      </c>
      <c r="H6" s="81" t="s">
        <v>71</v>
      </c>
    </row>
    <row r="7" spans="1:8" s="67" customFormat="1">
      <c r="A7" s="138">
        <v>1</v>
      </c>
      <c r="B7" s="139" t="s">
        <v>384</v>
      </c>
      <c r="C7" s="84">
        <f t="shared" ref="C7:H7" si="0">SUM(C8:C11)</f>
        <v>31752466</v>
      </c>
      <c r="D7" s="84">
        <f t="shared" si="0"/>
        <v>331672</v>
      </c>
      <c r="E7" s="59">
        <f t="shared" si="0"/>
        <v>32084138</v>
      </c>
      <c r="F7" s="84">
        <f t="shared" si="0"/>
        <v>29533387</v>
      </c>
      <c r="G7" s="84">
        <f>SUM(G8:G11)</f>
        <v>450153</v>
      </c>
      <c r="H7" s="85">
        <f t="shared" si="0"/>
        <v>29983540</v>
      </c>
    </row>
    <row r="8" spans="1:8" s="67" customFormat="1">
      <c r="A8" s="138">
        <v>1.1000000000000001</v>
      </c>
      <c r="B8" s="140" t="s">
        <v>291</v>
      </c>
      <c r="C8" s="84">
        <v>757395</v>
      </c>
      <c r="D8" s="84">
        <v>69608</v>
      </c>
      <c r="E8" s="59">
        <f t="shared" ref="E8:E53" si="1">C8+D8</f>
        <v>827003</v>
      </c>
      <c r="F8" s="84">
        <v>695331</v>
      </c>
      <c r="G8" s="84">
        <v>115395</v>
      </c>
      <c r="H8" s="85">
        <f t="shared" ref="H8:H53" si="2">F8+G8</f>
        <v>810726</v>
      </c>
    </row>
    <row r="9" spans="1:8" s="67" customFormat="1">
      <c r="A9" s="138">
        <v>1.2</v>
      </c>
      <c r="B9" s="140" t="s">
        <v>292</v>
      </c>
      <c r="C9" s="84">
        <v>0</v>
      </c>
      <c r="D9" s="84">
        <v>0</v>
      </c>
      <c r="E9" s="59">
        <f t="shared" si="1"/>
        <v>0</v>
      </c>
      <c r="F9" s="84">
        <v>0</v>
      </c>
      <c r="G9" s="84">
        <v>0</v>
      </c>
      <c r="H9" s="85">
        <f t="shared" si="2"/>
        <v>0</v>
      </c>
    </row>
    <row r="10" spans="1:8" s="67" customFormat="1">
      <c r="A10" s="138">
        <v>1.3</v>
      </c>
      <c r="B10" s="140" t="s">
        <v>293</v>
      </c>
      <c r="C10" s="84">
        <v>30995071</v>
      </c>
      <c r="D10" s="84">
        <v>262064</v>
      </c>
      <c r="E10" s="59">
        <f t="shared" si="1"/>
        <v>31257135</v>
      </c>
      <c r="F10" s="84">
        <v>28838056</v>
      </c>
      <c r="G10" s="84">
        <v>334758</v>
      </c>
      <c r="H10" s="85">
        <f t="shared" si="2"/>
        <v>29172814</v>
      </c>
    </row>
    <row r="11" spans="1:8" s="67" customFormat="1">
      <c r="A11" s="138">
        <v>1.4</v>
      </c>
      <c r="B11" s="140" t="s">
        <v>294</v>
      </c>
      <c r="C11" s="84">
        <v>0</v>
      </c>
      <c r="D11" s="84">
        <v>0</v>
      </c>
      <c r="E11" s="59">
        <f t="shared" si="1"/>
        <v>0</v>
      </c>
      <c r="F11" s="84">
        <v>0</v>
      </c>
      <c r="G11" s="84">
        <v>0</v>
      </c>
      <c r="H11" s="85">
        <f t="shared" si="2"/>
        <v>0</v>
      </c>
    </row>
    <row r="12" spans="1:8" s="67" customFormat="1" ht="29.25" customHeight="1">
      <c r="A12" s="138">
        <v>2</v>
      </c>
      <c r="B12" s="139" t="s">
        <v>295</v>
      </c>
      <c r="C12" s="84">
        <v>0</v>
      </c>
      <c r="D12" s="84">
        <v>0</v>
      </c>
      <c r="E12" s="59">
        <f t="shared" si="1"/>
        <v>0</v>
      </c>
      <c r="F12" s="84">
        <v>0</v>
      </c>
      <c r="G12" s="84">
        <v>0</v>
      </c>
      <c r="H12" s="85">
        <f t="shared" si="2"/>
        <v>0</v>
      </c>
    </row>
    <row r="13" spans="1:8" s="67" customFormat="1" ht="30">
      <c r="A13" s="138">
        <v>3</v>
      </c>
      <c r="B13" s="139" t="s">
        <v>296</v>
      </c>
      <c r="C13" s="84">
        <f>SUM(C14:C15)</f>
        <v>0</v>
      </c>
      <c r="D13" s="84">
        <f t="shared" ref="D13:H13" si="3">SUM(D14:D15)</f>
        <v>0</v>
      </c>
      <c r="E13" s="59">
        <f t="shared" si="3"/>
        <v>0</v>
      </c>
      <c r="F13" s="84">
        <f>SUM(F14:F15)</f>
        <v>0</v>
      </c>
      <c r="G13" s="84">
        <f>SUM(G14:G15)</f>
        <v>0</v>
      </c>
      <c r="H13" s="85">
        <f t="shared" si="3"/>
        <v>0</v>
      </c>
    </row>
    <row r="14" spans="1:8" s="67" customFormat="1">
      <c r="A14" s="138">
        <v>3.1</v>
      </c>
      <c r="B14" s="140" t="s">
        <v>297</v>
      </c>
      <c r="C14" s="84">
        <v>0</v>
      </c>
      <c r="D14" s="84">
        <v>0</v>
      </c>
      <c r="E14" s="59">
        <f t="shared" si="1"/>
        <v>0</v>
      </c>
      <c r="F14" s="84">
        <v>0</v>
      </c>
      <c r="G14" s="84">
        <v>0</v>
      </c>
      <c r="H14" s="85">
        <f t="shared" si="2"/>
        <v>0</v>
      </c>
    </row>
    <row r="15" spans="1:8" s="67" customFormat="1">
      <c r="A15" s="138">
        <v>3.2</v>
      </c>
      <c r="B15" s="140" t="s">
        <v>298</v>
      </c>
      <c r="C15" s="84">
        <v>0</v>
      </c>
      <c r="D15" s="84">
        <v>0</v>
      </c>
      <c r="E15" s="59">
        <f t="shared" si="1"/>
        <v>0</v>
      </c>
      <c r="F15" s="84">
        <v>0</v>
      </c>
      <c r="G15" s="84">
        <v>0</v>
      </c>
      <c r="H15" s="85">
        <f t="shared" si="2"/>
        <v>0</v>
      </c>
    </row>
    <row r="16" spans="1:8" s="67" customFormat="1">
      <c r="A16" s="138">
        <v>4</v>
      </c>
      <c r="B16" s="139" t="s">
        <v>299</v>
      </c>
      <c r="C16" s="84">
        <f>SUM(C17:C18)</f>
        <v>0</v>
      </c>
      <c r="D16" s="84">
        <f t="shared" ref="D16:H16" si="4">SUM(D17:D18)</f>
        <v>0</v>
      </c>
      <c r="E16" s="59">
        <f t="shared" si="4"/>
        <v>0</v>
      </c>
      <c r="F16" s="84">
        <f t="shared" si="4"/>
        <v>0</v>
      </c>
      <c r="G16" s="84">
        <f>SUM(G17:G18)</f>
        <v>0</v>
      </c>
      <c r="H16" s="85">
        <f t="shared" si="4"/>
        <v>0</v>
      </c>
    </row>
    <row r="17" spans="1:8" s="67" customFormat="1">
      <c r="A17" s="138">
        <v>4.0999999999999996</v>
      </c>
      <c r="B17" s="140" t="s">
        <v>300</v>
      </c>
      <c r="C17" s="84">
        <v>0</v>
      </c>
      <c r="D17" s="84">
        <v>0</v>
      </c>
      <c r="E17" s="59">
        <f t="shared" si="1"/>
        <v>0</v>
      </c>
      <c r="F17" s="84">
        <v>0</v>
      </c>
      <c r="G17" s="84">
        <v>0</v>
      </c>
      <c r="H17" s="85">
        <f t="shared" si="2"/>
        <v>0</v>
      </c>
    </row>
    <row r="18" spans="1:8" s="67" customFormat="1">
      <c r="A18" s="138">
        <v>4.2</v>
      </c>
      <c r="B18" s="140" t="s">
        <v>301</v>
      </c>
      <c r="C18" s="84">
        <v>0</v>
      </c>
      <c r="D18" s="84">
        <v>0</v>
      </c>
      <c r="E18" s="59">
        <f t="shared" si="1"/>
        <v>0</v>
      </c>
      <c r="F18" s="84">
        <v>0</v>
      </c>
      <c r="G18" s="84">
        <v>0</v>
      </c>
      <c r="H18" s="85">
        <f t="shared" si="2"/>
        <v>0</v>
      </c>
    </row>
    <row r="19" spans="1:8" s="67" customFormat="1" ht="30">
      <c r="A19" s="138">
        <v>5</v>
      </c>
      <c r="B19" s="139" t="s">
        <v>302</v>
      </c>
      <c r="C19" s="84">
        <f>SUM(C20,C21,C22,C28,C29,C30,C31)</f>
        <v>1004636634</v>
      </c>
      <c r="D19" s="84">
        <f>SUM(D20,D21,D22,D28,D29,D30,D31)</f>
        <v>454125464</v>
      </c>
      <c r="E19" s="59">
        <f t="shared" ref="E19" si="5">SUM(E20,E21,E22,E28,E29,E30,E31)</f>
        <v>1458762098</v>
      </c>
      <c r="F19" s="84">
        <f>SUM(F20,F21,F22,F28,F29,F30,F31)</f>
        <v>1130627398</v>
      </c>
      <c r="G19" s="84">
        <f>SUM(G20,G21,G22,G28,G29,G30,G31)</f>
        <v>454585259</v>
      </c>
      <c r="H19" s="85">
        <f>F19+G19</f>
        <v>1585212657</v>
      </c>
    </row>
    <row r="20" spans="1:8" s="67" customFormat="1">
      <c r="A20" s="138">
        <v>5.0999999999999996</v>
      </c>
      <c r="B20" s="140" t="s">
        <v>303</v>
      </c>
      <c r="C20" s="84">
        <v>33499900</v>
      </c>
      <c r="D20" s="84">
        <v>2696673</v>
      </c>
      <c r="E20" s="59">
        <f t="shared" si="1"/>
        <v>36196573</v>
      </c>
      <c r="F20" s="84">
        <v>33159742</v>
      </c>
      <c r="G20" s="84">
        <v>4294896</v>
      </c>
      <c r="H20" s="85">
        <f t="shared" si="2"/>
        <v>37454638</v>
      </c>
    </row>
    <row r="21" spans="1:8" s="67" customFormat="1">
      <c r="A21" s="138">
        <v>5.2</v>
      </c>
      <c r="B21" s="140" t="s">
        <v>304</v>
      </c>
      <c r="C21" s="84">
        <v>0</v>
      </c>
      <c r="D21" s="84">
        <v>68926188</v>
      </c>
      <c r="E21" s="59">
        <f t="shared" si="1"/>
        <v>68926188</v>
      </c>
      <c r="F21" s="84">
        <v>0</v>
      </c>
      <c r="G21" s="84">
        <v>61108000</v>
      </c>
      <c r="H21" s="85">
        <f t="shared" si="2"/>
        <v>61108000</v>
      </c>
    </row>
    <row r="22" spans="1:8" s="67" customFormat="1">
      <c r="A22" s="138">
        <v>5.3</v>
      </c>
      <c r="B22" s="140" t="s">
        <v>305</v>
      </c>
      <c r="C22" s="84">
        <f>SUM(C23:C27)</f>
        <v>79247</v>
      </c>
      <c r="D22" s="84">
        <f>SUM(D23:D27)</f>
        <v>150880794</v>
      </c>
      <c r="E22" s="59">
        <f t="shared" ref="E22:H22" si="6">SUM(E23:E27)</f>
        <v>150960041</v>
      </c>
      <c r="F22" s="84">
        <f>SUM(F23:F27)</f>
        <v>791146</v>
      </c>
      <c r="G22" s="84">
        <f t="shared" si="6"/>
        <v>165597492</v>
      </c>
      <c r="H22" s="85">
        <f t="shared" si="6"/>
        <v>166388638</v>
      </c>
    </row>
    <row r="23" spans="1:8" s="67" customFormat="1">
      <c r="A23" s="138" t="s">
        <v>306</v>
      </c>
      <c r="B23" s="141" t="s">
        <v>307</v>
      </c>
      <c r="C23" s="84">
        <v>79247</v>
      </c>
      <c r="D23" s="84">
        <v>133944889</v>
      </c>
      <c r="E23" s="59">
        <f t="shared" si="1"/>
        <v>134024136</v>
      </c>
      <c r="F23" s="84">
        <v>502770</v>
      </c>
      <c r="G23" s="84">
        <v>138037302</v>
      </c>
      <c r="H23" s="85">
        <f t="shared" si="2"/>
        <v>138540072</v>
      </c>
    </row>
    <row r="24" spans="1:8" s="67" customFormat="1">
      <c r="A24" s="138" t="s">
        <v>308</v>
      </c>
      <c r="B24" s="141" t="s">
        <v>309</v>
      </c>
      <c r="C24" s="84">
        <v>0</v>
      </c>
      <c r="D24" s="84">
        <v>7830533</v>
      </c>
      <c r="E24" s="59">
        <f t="shared" si="1"/>
        <v>7830533</v>
      </c>
      <c r="F24" s="84">
        <v>288376</v>
      </c>
      <c r="G24" s="84">
        <v>14149808</v>
      </c>
      <c r="H24" s="85">
        <f t="shared" si="2"/>
        <v>14438184</v>
      </c>
    </row>
    <row r="25" spans="1:8" s="67" customFormat="1">
      <c r="A25" s="138" t="s">
        <v>310</v>
      </c>
      <c r="B25" s="142" t="s">
        <v>311</v>
      </c>
      <c r="C25" s="84">
        <v>0</v>
      </c>
      <c r="D25" s="84">
        <v>1217922</v>
      </c>
      <c r="E25" s="59">
        <f t="shared" si="1"/>
        <v>1217922</v>
      </c>
      <c r="F25" s="84">
        <v>0</v>
      </c>
      <c r="G25" s="84">
        <v>1725681</v>
      </c>
      <c r="H25" s="85">
        <f t="shared" si="2"/>
        <v>1725681</v>
      </c>
    </row>
    <row r="26" spans="1:8" s="67" customFormat="1">
      <c r="A26" s="138" t="s">
        <v>312</v>
      </c>
      <c r="B26" s="141" t="s">
        <v>313</v>
      </c>
      <c r="C26" s="84">
        <v>0</v>
      </c>
      <c r="D26" s="84">
        <v>3697691</v>
      </c>
      <c r="E26" s="59">
        <f t="shared" si="1"/>
        <v>3697691</v>
      </c>
      <c r="F26" s="84">
        <v>0</v>
      </c>
      <c r="G26" s="84">
        <v>6865936</v>
      </c>
      <c r="H26" s="85">
        <f t="shared" si="2"/>
        <v>6865936</v>
      </c>
    </row>
    <row r="27" spans="1:8" s="67" customFormat="1">
      <c r="A27" s="138" t="s">
        <v>314</v>
      </c>
      <c r="B27" s="141" t="s">
        <v>315</v>
      </c>
      <c r="C27" s="84">
        <v>0</v>
      </c>
      <c r="D27" s="84">
        <v>4189759</v>
      </c>
      <c r="E27" s="59">
        <f t="shared" si="1"/>
        <v>4189759</v>
      </c>
      <c r="F27" s="84">
        <v>0</v>
      </c>
      <c r="G27" s="84">
        <v>4818765</v>
      </c>
      <c r="H27" s="85">
        <f t="shared" si="2"/>
        <v>4818765</v>
      </c>
    </row>
    <row r="28" spans="1:8" s="67" customFormat="1">
      <c r="A28" s="138">
        <v>5.4</v>
      </c>
      <c r="B28" s="140" t="s">
        <v>316</v>
      </c>
      <c r="C28" s="84">
        <v>0</v>
      </c>
      <c r="D28" s="84">
        <v>98672580</v>
      </c>
      <c r="E28" s="59">
        <f t="shared" si="1"/>
        <v>98672580</v>
      </c>
      <c r="F28" s="84">
        <v>79195</v>
      </c>
      <c r="G28" s="84">
        <v>65119157</v>
      </c>
      <c r="H28" s="85">
        <f t="shared" si="2"/>
        <v>65198352</v>
      </c>
    </row>
    <row r="29" spans="1:8" s="67" customFormat="1">
      <c r="A29" s="138">
        <v>5.5</v>
      </c>
      <c r="B29" s="140" t="s">
        <v>317</v>
      </c>
      <c r="C29" s="84">
        <v>0</v>
      </c>
      <c r="D29" s="84">
        <v>0</v>
      </c>
      <c r="E29" s="59">
        <f t="shared" si="1"/>
        <v>0</v>
      </c>
      <c r="F29" s="84">
        <v>0</v>
      </c>
      <c r="G29" s="84">
        <v>0</v>
      </c>
      <c r="H29" s="85">
        <f t="shared" si="2"/>
        <v>0</v>
      </c>
    </row>
    <row r="30" spans="1:8" s="67" customFormat="1">
      <c r="A30" s="138">
        <v>5.6</v>
      </c>
      <c r="B30" s="140" t="s">
        <v>318</v>
      </c>
      <c r="C30" s="84">
        <v>0</v>
      </c>
      <c r="D30" s="84">
        <v>0</v>
      </c>
      <c r="E30" s="59">
        <f t="shared" si="1"/>
        <v>0</v>
      </c>
      <c r="F30" s="84">
        <v>89000000</v>
      </c>
      <c r="G30" s="84">
        <v>0</v>
      </c>
      <c r="H30" s="85">
        <f t="shared" si="2"/>
        <v>89000000</v>
      </c>
    </row>
    <row r="31" spans="1:8" s="67" customFormat="1">
      <c r="A31" s="138">
        <v>5.7</v>
      </c>
      <c r="B31" s="140" t="s">
        <v>319</v>
      </c>
      <c r="C31" s="84">
        <v>971057487</v>
      </c>
      <c r="D31" s="84">
        <v>132949229</v>
      </c>
      <c r="E31" s="59">
        <f t="shared" si="1"/>
        <v>1104006716</v>
      </c>
      <c r="F31" s="84">
        <v>1007597315</v>
      </c>
      <c r="G31" s="84">
        <v>158465714</v>
      </c>
      <c r="H31" s="85">
        <f t="shared" si="2"/>
        <v>1166063029</v>
      </c>
    </row>
    <row r="32" spans="1:8" s="67" customFormat="1">
      <c r="A32" s="138">
        <v>6</v>
      </c>
      <c r="B32" s="139" t="s">
        <v>320</v>
      </c>
      <c r="C32" s="84">
        <f>SUM(C33:C39)</f>
        <v>69663372</v>
      </c>
      <c r="D32" s="84">
        <f>SUM(D33:D39)</f>
        <v>49946774</v>
      </c>
      <c r="E32" s="59">
        <f>SUM(E33:E39)</f>
        <v>119610146</v>
      </c>
      <c r="F32" s="84">
        <f>SUM(F33:F39)</f>
        <v>65555604</v>
      </c>
      <c r="G32" s="84">
        <f>SUM(G33:G39)</f>
        <v>46569526</v>
      </c>
      <c r="H32" s="85">
        <f t="shared" ref="H32" si="7">SUM(H33:H39)</f>
        <v>112125130</v>
      </c>
    </row>
    <row r="33" spans="1:8" s="67" customFormat="1" ht="30">
      <c r="A33" s="138">
        <v>6.1</v>
      </c>
      <c r="B33" s="140" t="s">
        <v>385</v>
      </c>
      <c r="C33" s="84">
        <v>0</v>
      </c>
      <c r="D33" s="84">
        <v>48413697</v>
      </c>
      <c r="E33" s="59">
        <f t="shared" si="1"/>
        <v>48413697</v>
      </c>
      <c r="F33" s="84">
        <v>0</v>
      </c>
      <c r="G33" s="84">
        <v>45323700</v>
      </c>
      <c r="H33" s="85">
        <f t="shared" si="2"/>
        <v>45323700</v>
      </c>
    </row>
    <row r="34" spans="1:8" s="67" customFormat="1" ht="30">
      <c r="A34" s="138">
        <v>6.2</v>
      </c>
      <c r="B34" s="140" t="s">
        <v>321</v>
      </c>
      <c r="C34" s="84">
        <v>69663372</v>
      </c>
      <c r="D34" s="84">
        <v>1533077</v>
      </c>
      <c r="E34" s="59">
        <f t="shared" si="1"/>
        <v>71196449</v>
      </c>
      <c r="F34" s="84">
        <v>65555604</v>
      </c>
      <c r="G34" s="84">
        <v>1245826</v>
      </c>
      <c r="H34" s="85">
        <f t="shared" si="2"/>
        <v>66801430</v>
      </c>
    </row>
    <row r="35" spans="1:8" s="67" customFormat="1" ht="30">
      <c r="A35" s="138">
        <v>6.3</v>
      </c>
      <c r="B35" s="140" t="s">
        <v>322</v>
      </c>
      <c r="C35" s="84">
        <v>0</v>
      </c>
      <c r="D35" s="84">
        <v>0</v>
      </c>
      <c r="E35" s="59">
        <f t="shared" si="1"/>
        <v>0</v>
      </c>
      <c r="F35" s="84">
        <v>0</v>
      </c>
      <c r="G35" s="84">
        <v>0</v>
      </c>
      <c r="H35" s="85">
        <f t="shared" si="2"/>
        <v>0</v>
      </c>
    </row>
    <row r="36" spans="1:8" s="67" customFormat="1">
      <c r="A36" s="138">
        <v>6.4</v>
      </c>
      <c r="B36" s="140" t="s">
        <v>323</v>
      </c>
      <c r="C36" s="84">
        <v>0</v>
      </c>
      <c r="D36" s="84">
        <v>0</v>
      </c>
      <c r="E36" s="59">
        <f t="shared" si="1"/>
        <v>0</v>
      </c>
      <c r="F36" s="84">
        <v>0</v>
      </c>
      <c r="G36" s="84">
        <v>0</v>
      </c>
      <c r="H36" s="85">
        <f t="shared" si="2"/>
        <v>0</v>
      </c>
    </row>
    <row r="37" spans="1:8" s="67" customFormat="1">
      <c r="A37" s="138">
        <v>6.5</v>
      </c>
      <c r="B37" s="140" t="s">
        <v>324</v>
      </c>
      <c r="C37" s="84">
        <v>0</v>
      </c>
      <c r="D37" s="84">
        <v>0</v>
      </c>
      <c r="E37" s="59">
        <f t="shared" si="1"/>
        <v>0</v>
      </c>
      <c r="F37" s="84">
        <v>0</v>
      </c>
      <c r="G37" s="84">
        <v>0</v>
      </c>
      <c r="H37" s="85">
        <f t="shared" si="2"/>
        <v>0</v>
      </c>
    </row>
    <row r="38" spans="1:8" s="67" customFormat="1" ht="30">
      <c r="A38" s="138">
        <v>6.6</v>
      </c>
      <c r="B38" s="140" t="s">
        <v>325</v>
      </c>
      <c r="C38" s="84">
        <v>0</v>
      </c>
      <c r="D38" s="84">
        <v>0</v>
      </c>
      <c r="E38" s="59">
        <f t="shared" si="1"/>
        <v>0</v>
      </c>
      <c r="F38" s="84">
        <v>0</v>
      </c>
      <c r="G38" s="84">
        <v>0</v>
      </c>
      <c r="H38" s="85">
        <f t="shared" si="2"/>
        <v>0</v>
      </c>
    </row>
    <row r="39" spans="1:8" s="67" customFormat="1" ht="30">
      <c r="A39" s="138">
        <v>6.7</v>
      </c>
      <c r="B39" s="140" t="s">
        <v>326</v>
      </c>
      <c r="C39" s="84">
        <v>0</v>
      </c>
      <c r="D39" s="84">
        <v>0</v>
      </c>
      <c r="E39" s="59">
        <f t="shared" si="1"/>
        <v>0</v>
      </c>
      <c r="F39" s="84">
        <v>0</v>
      </c>
      <c r="G39" s="84">
        <v>0</v>
      </c>
      <c r="H39" s="85">
        <f t="shared" si="2"/>
        <v>0</v>
      </c>
    </row>
    <row r="40" spans="1:8" s="67" customFormat="1">
      <c r="A40" s="138">
        <v>7</v>
      </c>
      <c r="B40" s="139" t="s">
        <v>327</v>
      </c>
      <c r="C40" s="84">
        <f>SUM(C41:C44)</f>
        <v>34468935.45000001</v>
      </c>
      <c r="D40" s="84">
        <f t="shared" ref="D40:H40" si="8">SUM(D41:D44)</f>
        <v>7860014.9462139988</v>
      </c>
      <c r="E40" s="59">
        <f>SUM(E41:E44)</f>
        <v>42328950.396214008</v>
      </c>
      <c r="F40" s="84">
        <f t="shared" si="8"/>
        <v>0</v>
      </c>
      <c r="G40" s="84">
        <f t="shared" si="8"/>
        <v>0</v>
      </c>
      <c r="H40" s="85">
        <f t="shared" si="8"/>
        <v>0</v>
      </c>
    </row>
    <row r="41" spans="1:8" s="67" customFormat="1" ht="30">
      <c r="A41" s="138">
        <v>7.1</v>
      </c>
      <c r="B41" s="140" t="s">
        <v>328</v>
      </c>
      <c r="C41" s="84">
        <v>401552.88000000024</v>
      </c>
      <c r="D41" s="84">
        <v>5388.9170750001213</v>
      </c>
      <c r="E41" s="59">
        <f t="shared" si="1"/>
        <v>406941.79707500036</v>
      </c>
      <c r="F41" s="84">
        <v>0</v>
      </c>
      <c r="G41" s="84">
        <v>0</v>
      </c>
      <c r="H41" s="85">
        <f t="shared" si="2"/>
        <v>0</v>
      </c>
    </row>
    <row r="42" spans="1:8" s="67" customFormat="1" ht="30">
      <c r="A42" s="138">
        <v>7.2</v>
      </c>
      <c r="B42" s="140" t="s">
        <v>329</v>
      </c>
      <c r="C42" s="84">
        <v>0</v>
      </c>
      <c r="D42" s="84">
        <v>0</v>
      </c>
      <c r="E42" s="59">
        <f t="shared" si="1"/>
        <v>0</v>
      </c>
      <c r="F42" s="84">
        <v>0</v>
      </c>
      <c r="G42" s="84">
        <v>0</v>
      </c>
      <c r="H42" s="85">
        <f t="shared" si="2"/>
        <v>0</v>
      </c>
    </row>
    <row r="43" spans="1:8" s="67" customFormat="1" ht="30">
      <c r="A43" s="138">
        <v>7.3</v>
      </c>
      <c r="B43" s="140" t="s">
        <v>330</v>
      </c>
      <c r="C43" s="84">
        <v>34067382.570000008</v>
      </c>
      <c r="D43" s="84">
        <v>7854626.0291389991</v>
      </c>
      <c r="E43" s="59">
        <f t="shared" si="1"/>
        <v>41922008.599139005</v>
      </c>
      <c r="F43" s="84">
        <v>0</v>
      </c>
      <c r="G43" s="84">
        <v>0</v>
      </c>
      <c r="H43" s="85">
        <f t="shared" si="2"/>
        <v>0</v>
      </c>
    </row>
    <row r="44" spans="1:8" s="67" customFormat="1" ht="30">
      <c r="A44" s="138">
        <v>7.4</v>
      </c>
      <c r="B44" s="140" t="s">
        <v>331</v>
      </c>
      <c r="C44" s="84">
        <v>0</v>
      </c>
      <c r="D44" s="84">
        <v>0</v>
      </c>
      <c r="E44" s="59">
        <f t="shared" si="1"/>
        <v>0</v>
      </c>
      <c r="F44" s="84">
        <v>0</v>
      </c>
      <c r="G44" s="84">
        <v>0</v>
      </c>
      <c r="H44" s="85">
        <f t="shared" si="2"/>
        <v>0</v>
      </c>
    </row>
    <row r="45" spans="1:8" s="67" customFormat="1">
      <c r="A45" s="138">
        <v>8</v>
      </c>
      <c r="B45" s="139" t="s">
        <v>332</v>
      </c>
      <c r="C45" s="84">
        <f>SUM(C46:C52)</f>
        <v>9350086.5</v>
      </c>
      <c r="D45" s="84">
        <f t="shared" ref="D45:H45" si="9">SUM(D46:D52)</f>
        <v>25557340.480010003</v>
      </c>
      <c r="E45" s="59">
        <f>SUM(E46:E52)</f>
        <v>34907426.980010003</v>
      </c>
      <c r="F45" s="84">
        <f t="shared" si="9"/>
        <v>0</v>
      </c>
      <c r="G45" s="84">
        <f t="shared" si="9"/>
        <v>0</v>
      </c>
      <c r="H45" s="85">
        <f t="shared" si="9"/>
        <v>0</v>
      </c>
    </row>
    <row r="46" spans="1:8" s="67" customFormat="1">
      <c r="A46" s="138">
        <v>8.1</v>
      </c>
      <c r="B46" s="140" t="s">
        <v>333</v>
      </c>
      <c r="C46" s="84">
        <v>0</v>
      </c>
      <c r="D46" s="84">
        <v>0</v>
      </c>
      <c r="E46" s="59">
        <f t="shared" si="1"/>
        <v>0</v>
      </c>
      <c r="F46" s="84">
        <v>0</v>
      </c>
      <c r="G46" s="84">
        <v>0</v>
      </c>
      <c r="H46" s="85">
        <f t="shared" si="2"/>
        <v>0</v>
      </c>
    </row>
    <row r="47" spans="1:8" s="67" customFormat="1">
      <c r="A47" s="138">
        <v>8.1999999999999993</v>
      </c>
      <c r="B47" s="140" t="s">
        <v>334</v>
      </c>
      <c r="C47" s="84">
        <v>2079171.9999999998</v>
      </c>
      <c r="D47" s="84">
        <v>4749762.6548920013</v>
      </c>
      <c r="E47" s="59">
        <f t="shared" si="1"/>
        <v>6828934.6548920013</v>
      </c>
      <c r="F47" s="84">
        <v>0</v>
      </c>
      <c r="G47" s="84">
        <v>0</v>
      </c>
      <c r="H47" s="85">
        <f t="shared" si="2"/>
        <v>0</v>
      </c>
    </row>
    <row r="48" spans="1:8" s="67" customFormat="1">
      <c r="A48" s="138">
        <v>8.3000000000000007</v>
      </c>
      <c r="B48" s="140" t="s">
        <v>335</v>
      </c>
      <c r="C48" s="84">
        <v>1930899.9999999998</v>
      </c>
      <c r="D48" s="84">
        <v>4633598.7873360012</v>
      </c>
      <c r="E48" s="59">
        <f t="shared" si="1"/>
        <v>6564498.7873360012</v>
      </c>
      <c r="F48" s="84">
        <v>0</v>
      </c>
      <c r="G48" s="84">
        <v>0</v>
      </c>
      <c r="H48" s="85">
        <f t="shared" si="2"/>
        <v>0</v>
      </c>
    </row>
    <row r="49" spans="1:8" s="67" customFormat="1">
      <c r="A49" s="138">
        <v>8.4</v>
      </c>
      <c r="B49" s="140" t="s">
        <v>336</v>
      </c>
      <c r="C49" s="84">
        <v>1302944</v>
      </c>
      <c r="D49" s="84">
        <v>4264260.8998360019</v>
      </c>
      <c r="E49" s="59">
        <f t="shared" si="1"/>
        <v>5567204.8998360019</v>
      </c>
      <c r="F49" s="84">
        <v>0</v>
      </c>
      <c r="G49" s="84">
        <v>0</v>
      </c>
      <c r="H49" s="85">
        <f t="shared" si="2"/>
        <v>0</v>
      </c>
    </row>
    <row r="50" spans="1:8" s="67" customFormat="1">
      <c r="A50" s="138">
        <v>8.5</v>
      </c>
      <c r="B50" s="140" t="s">
        <v>337</v>
      </c>
      <c r="C50" s="84">
        <v>964814</v>
      </c>
      <c r="D50" s="84">
        <v>3396941.1164460015</v>
      </c>
      <c r="E50" s="59">
        <f t="shared" si="1"/>
        <v>4361755.1164460015</v>
      </c>
      <c r="F50" s="84">
        <v>0</v>
      </c>
      <c r="G50" s="84">
        <v>0</v>
      </c>
      <c r="H50" s="85">
        <f t="shared" si="2"/>
        <v>0</v>
      </c>
    </row>
    <row r="51" spans="1:8" s="67" customFormat="1">
      <c r="A51" s="138">
        <v>8.6</v>
      </c>
      <c r="B51" s="140" t="s">
        <v>338</v>
      </c>
      <c r="C51" s="84">
        <v>889024</v>
      </c>
      <c r="D51" s="84">
        <v>2707999.0130000012</v>
      </c>
      <c r="E51" s="59">
        <f t="shared" si="1"/>
        <v>3597023.0130000012</v>
      </c>
      <c r="F51" s="84">
        <v>0</v>
      </c>
      <c r="G51" s="84">
        <v>0</v>
      </c>
      <c r="H51" s="85">
        <f t="shared" si="2"/>
        <v>0</v>
      </c>
    </row>
    <row r="52" spans="1:8" s="67" customFormat="1">
      <c r="A52" s="138">
        <v>8.6999999999999993</v>
      </c>
      <c r="B52" s="140" t="s">
        <v>339</v>
      </c>
      <c r="C52" s="84">
        <v>2183232.5</v>
      </c>
      <c r="D52" s="84">
        <v>5804778.0084999986</v>
      </c>
      <c r="E52" s="59">
        <f t="shared" si="1"/>
        <v>7988010.5084999986</v>
      </c>
      <c r="F52" s="84">
        <v>0</v>
      </c>
      <c r="G52" s="84">
        <v>0</v>
      </c>
      <c r="H52" s="85">
        <f t="shared" si="2"/>
        <v>0</v>
      </c>
    </row>
    <row r="53" spans="1:8" s="67" customFormat="1" ht="18.75" customHeight="1" thickBot="1">
      <c r="A53" s="143">
        <v>9</v>
      </c>
      <c r="B53" s="144" t="s">
        <v>340</v>
      </c>
      <c r="C53" s="145">
        <v>280634.91239999997</v>
      </c>
      <c r="D53" s="145">
        <v>969534.87668200012</v>
      </c>
      <c r="E53" s="146">
        <f t="shared" si="1"/>
        <v>1250169.789082</v>
      </c>
      <c r="F53" s="145">
        <v>0</v>
      </c>
      <c r="G53" s="145">
        <v>0</v>
      </c>
      <c r="H53" s="147">
        <f t="shared" si="2"/>
        <v>0</v>
      </c>
    </row>
  </sheetData>
  <mergeCells count="4">
    <mergeCell ref="A5:A6"/>
    <mergeCell ref="B5:B6"/>
    <mergeCell ref="C5:E5"/>
    <mergeCell ref="F5:H5"/>
  </mergeCells>
  <pageMargins left="0.25" right="0.25" top="0.75" bottom="0.75" header="0.3" footer="0.3"/>
  <pageSetup paperSize="9" scale="62" orientation="portrait" r:id="rId1"/>
  <ignoredErrors>
    <ignoredError sqref="C7:H12 C13:D20 F13:G20 C22:D23 D21 F22:G24 G21 C31:D53 D24 D25 F28:G28 G25 D26 G26 D27 G27 D28 F31:G53 F30" formulaRange="1"/>
    <ignoredError sqref="E13:E53 H13:H5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5"/>
  <cols>
    <col min="1" max="1" width="9.5703125" style="68" bestFit="1" customWidth="1"/>
    <col min="2" max="2" width="92.140625" style="68" customWidth="1"/>
    <col min="3" max="3" width="16" style="68" customWidth="1"/>
    <col min="4" max="4" width="15.140625" style="68" customWidth="1"/>
    <col min="5" max="11" width="9.7109375" style="68" customWidth="1"/>
    <col min="12" max="16384" width="9.140625" style="68"/>
  </cols>
  <sheetData>
    <row r="1" spans="1:8">
      <c r="A1" s="70" t="s">
        <v>199</v>
      </c>
      <c r="B1" s="94" t="str">
        <f>'1. key ratios'!B1</f>
        <v>სს ”ლიბერთი ბანკი”</v>
      </c>
      <c r="C1" s="94"/>
    </row>
    <row r="2" spans="1:8">
      <c r="A2" s="70" t="s">
        <v>200</v>
      </c>
      <c r="B2" s="94" t="str">
        <f>'1. key ratios'!B2</f>
        <v>30 სექტემბერი 2017</v>
      </c>
      <c r="C2" s="95"/>
      <c r="D2" s="96"/>
      <c r="E2" s="96"/>
      <c r="F2" s="96"/>
      <c r="G2" s="96"/>
      <c r="H2" s="96"/>
    </row>
    <row r="3" spans="1:8">
      <c r="A3" s="70"/>
      <c r="B3" s="94"/>
      <c r="C3" s="95"/>
      <c r="D3" s="96"/>
      <c r="E3" s="96"/>
      <c r="F3" s="96"/>
      <c r="G3" s="96"/>
      <c r="H3" s="96"/>
    </row>
    <row r="4" spans="1:8" ht="15" customHeight="1" thickBot="1">
      <c r="A4" s="360" t="s">
        <v>347</v>
      </c>
      <c r="B4" s="361" t="s">
        <v>196</v>
      </c>
      <c r="C4" s="360"/>
      <c r="D4" s="362" t="s">
        <v>101</v>
      </c>
    </row>
    <row r="5" spans="1:8" ht="15" customHeight="1">
      <c r="A5" s="363" t="s">
        <v>29</v>
      </c>
      <c r="B5" s="364"/>
      <c r="C5" s="260" t="s">
        <v>442</v>
      </c>
      <c r="D5" s="365" t="s">
        <v>434</v>
      </c>
    </row>
    <row r="6" spans="1:8" ht="15" customHeight="1">
      <c r="A6" s="323">
        <v>1</v>
      </c>
      <c r="B6" s="366" t="s">
        <v>204</v>
      </c>
      <c r="C6" s="367">
        <f>C7+C9+C10+C11</f>
        <v>916337532.27203858</v>
      </c>
      <c r="D6" s="368">
        <f>D7+D9+D10+D11</f>
        <v>969413545.38246679</v>
      </c>
    </row>
    <row r="7" spans="1:8" ht="15" customHeight="1">
      <c r="A7" s="323">
        <v>1.1000000000000001</v>
      </c>
      <c r="B7" s="369" t="s">
        <v>23</v>
      </c>
      <c r="C7" s="370">
        <v>891423424.10654032</v>
      </c>
      <c r="D7" s="371">
        <v>944720304.96312559</v>
      </c>
    </row>
    <row r="8" spans="1:8" ht="30">
      <c r="A8" s="323" t="s">
        <v>264</v>
      </c>
      <c r="B8" s="372" t="s">
        <v>341</v>
      </c>
      <c r="C8" s="370">
        <v>0</v>
      </c>
      <c r="D8" s="371">
        <v>0</v>
      </c>
    </row>
    <row r="9" spans="1:8" ht="15" customHeight="1">
      <c r="A9" s="323">
        <v>1.2</v>
      </c>
      <c r="B9" s="369" t="s">
        <v>24</v>
      </c>
      <c r="C9" s="370">
        <v>7387821.4300000034</v>
      </c>
      <c r="D9" s="371">
        <v>7786587.9324999964</v>
      </c>
    </row>
    <row r="10" spans="1:8" ht="15" customHeight="1">
      <c r="A10" s="323">
        <v>1.3</v>
      </c>
      <c r="B10" s="369" t="s">
        <v>25</v>
      </c>
      <c r="C10" s="373">
        <v>8328733.0754982959</v>
      </c>
      <c r="D10" s="371">
        <v>9512406.1168412454</v>
      </c>
    </row>
    <row r="11" spans="1:8" ht="15" customHeight="1">
      <c r="A11" s="323">
        <v>1.4</v>
      </c>
      <c r="B11" s="374" t="s">
        <v>84</v>
      </c>
      <c r="C11" s="373">
        <v>9197553.6600000001</v>
      </c>
      <c r="D11" s="371">
        <v>7394246.3700000001</v>
      </c>
    </row>
    <row r="12" spans="1:8" ht="15" customHeight="1">
      <c r="A12" s="323">
        <v>2</v>
      </c>
      <c r="B12" s="366" t="s">
        <v>205</v>
      </c>
      <c r="C12" s="370">
        <v>1697142.6293051832</v>
      </c>
      <c r="D12" s="371">
        <v>3252587.188251141</v>
      </c>
    </row>
    <row r="13" spans="1:8" ht="15" customHeight="1">
      <c r="A13" s="323">
        <v>3</v>
      </c>
      <c r="B13" s="366" t="s">
        <v>203</v>
      </c>
      <c r="C13" s="373">
        <v>230563833.80952382</v>
      </c>
      <c r="D13" s="371">
        <v>230563833.80952382</v>
      </c>
    </row>
    <row r="14" spans="1:8" ht="15" customHeight="1" thickBot="1">
      <c r="A14" s="328">
        <v>4</v>
      </c>
      <c r="B14" s="375" t="s">
        <v>265</v>
      </c>
      <c r="C14" s="376">
        <f>C6+C12+C13</f>
        <v>1148598508.7108674</v>
      </c>
      <c r="D14" s="377">
        <f>D6+D12+D13</f>
        <v>1203229966.3802419</v>
      </c>
    </row>
    <row r="15" spans="1:8" ht="15" customHeight="1">
      <c r="A15" s="199"/>
      <c r="B15" s="201"/>
      <c r="C15" s="201"/>
      <c r="D15" s="201"/>
    </row>
    <row r="16" spans="1:8">
      <c r="B16" s="287"/>
    </row>
    <row r="17" spans="2:2">
      <c r="B17" s="378"/>
    </row>
    <row r="18" spans="2:2">
      <c r="B18" s="378"/>
    </row>
    <row r="19" spans="2:2">
      <c r="B19" s="378"/>
    </row>
    <row r="20" spans="2:2">
      <c r="B20" s="378"/>
    </row>
    <row r="21" spans="2:2">
      <c r="B21" s="37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C38"/>
  <sheetViews>
    <sheetView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68" bestFit="1" customWidth="1"/>
    <col min="2" max="2" width="78.85546875" style="68" customWidth="1"/>
    <col min="3" max="3" width="12.28515625" style="68" customWidth="1"/>
    <col min="4" max="16384" width="9.140625" style="68"/>
  </cols>
  <sheetData>
    <row r="1" spans="1:3">
      <c r="A1" s="68" t="s">
        <v>199</v>
      </c>
      <c r="B1" s="68" t="str">
        <f>'1. key ratios'!B1</f>
        <v>სს ”ლიბერთი ბანკი”</v>
      </c>
    </row>
    <row r="2" spans="1:3">
      <c r="A2" s="68" t="s">
        <v>200</v>
      </c>
      <c r="B2" s="68" t="str">
        <f>'1. key ratios'!B2</f>
        <v>30 სექტემბერი 2017</v>
      </c>
    </row>
    <row r="4" spans="1:3" ht="16.5" customHeight="1" thickBot="1">
      <c r="A4" s="148" t="s">
        <v>348</v>
      </c>
      <c r="B4" s="416" t="s">
        <v>157</v>
      </c>
      <c r="C4" s="416"/>
    </row>
    <row r="5" spans="1:3">
      <c r="A5" s="149"/>
      <c r="B5" s="417" t="s">
        <v>158</v>
      </c>
      <c r="C5" s="418"/>
    </row>
    <row r="6" spans="1:3">
      <c r="A6" s="150">
        <v>1</v>
      </c>
      <c r="B6" s="256" t="s">
        <v>391</v>
      </c>
      <c r="C6" s="152"/>
    </row>
    <row r="7" spans="1:3">
      <c r="A7" s="150">
        <v>2</v>
      </c>
      <c r="B7" s="256" t="s">
        <v>394</v>
      </c>
      <c r="C7" s="152"/>
    </row>
    <row r="8" spans="1:3">
      <c r="A8" s="150">
        <v>3</v>
      </c>
      <c r="B8" s="256" t="s">
        <v>395</v>
      </c>
      <c r="C8" s="152"/>
    </row>
    <row r="9" spans="1:3">
      <c r="A9" s="150">
        <v>4</v>
      </c>
      <c r="B9" s="256" t="s">
        <v>396</v>
      </c>
      <c r="C9" s="152"/>
    </row>
    <row r="10" spans="1:3">
      <c r="A10" s="150">
        <v>5</v>
      </c>
      <c r="B10" s="256" t="s">
        <v>397</v>
      </c>
      <c r="C10" s="152"/>
    </row>
    <row r="11" spans="1:3">
      <c r="A11" s="150">
        <v>6</v>
      </c>
      <c r="B11" s="256" t="s">
        <v>443</v>
      </c>
      <c r="C11" s="152"/>
    </row>
    <row r="12" spans="1:3">
      <c r="A12" s="150">
        <v>7</v>
      </c>
      <c r="B12" s="256" t="s">
        <v>444</v>
      </c>
      <c r="C12" s="152"/>
    </row>
    <row r="13" spans="1:3">
      <c r="A13" s="150">
        <v>8</v>
      </c>
      <c r="B13" s="256" t="s">
        <v>445</v>
      </c>
      <c r="C13" s="152"/>
    </row>
    <row r="14" spans="1:3">
      <c r="A14" s="150"/>
      <c r="B14" s="419"/>
      <c r="C14" s="420"/>
    </row>
    <row r="15" spans="1:3">
      <c r="A15" s="150"/>
      <c r="B15" s="421" t="s">
        <v>159</v>
      </c>
      <c r="C15" s="422"/>
    </row>
    <row r="16" spans="1:3">
      <c r="A16" s="150">
        <v>1</v>
      </c>
      <c r="B16" s="151" t="s">
        <v>392</v>
      </c>
      <c r="C16" s="153"/>
    </row>
    <row r="17" spans="1:3">
      <c r="A17" s="150">
        <v>2</v>
      </c>
      <c r="B17" s="151" t="s">
        <v>398</v>
      </c>
      <c r="C17" s="153"/>
    </row>
    <row r="18" spans="1:3">
      <c r="A18" s="150">
        <v>3</v>
      </c>
      <c r="B18" s="151" t="s">
        <v>399</v>
      </c>
      <c r="C18" s="153"/>
    </row>
    <row r="19" spans="1:3">
      <c r="A19" s="150">
        <v>4</v>
      </c>
      <c r="B19" s="151" t="s">
        <v>400</v>
      </c>
      <c r="C19" s="153"/>
    </row>
    <row r="20" spans="1:3">
      <c r="A20" s="150">
        <v>5</v>
      </c>
      <c r="B20" s="151" t="s">
        <v>401</v>
      </c>
      <c r="C20" s="153"/>
    </row>
    <row r="21" spans="1:3">
      <c r="A21" s="150">
        <v>6</v>
      </c>
      <c r="B21" s="151" t="s">
        <v>402</v>
      </c>
      <c r="C21" s="153"/>
    </row>
    <row r="22" spans="1:3">
      <c r="A22" s="150">
        <v>7</v>
      </c>
      <c r="B22" s="151" t="s">
        <v>403</v>
      </c>
      <c r="C22" s="153"/>
    </row>
    <row r="23" spans="1:3" ht="15.75" customHeight="1">
      <c r="A23" s="150"/>
      <c r="B23" s="151"/>
      <c r="C23" s="154"/>
    </row>
    <row r="24" spans="1:3" ht="30" customHeight="1">
      <c r="A24" s="150"/>
      <c r="B24" s="423" t="s">
        <v>160</v>
      </c>
      <c r="C24" s="424"/>
    </row>
    <row r="25" spans="1:3">
      <c r="A25" s="150">
        <v>1</v>
      </c>
      <c r="B25" s="151" t="s">
        <v>406</v>
      </c>
      <c r="C25" s="155">
        <v>0.71829629619958235</v>
      </c>
    </row>
    <row r="26" spans="1:3">
      <c r="A26" s="150">
        <v>2</v>
      </c>
      <c r="B26" s="151" t="s">
        <v>405</v>
      </c>
      <c r="C26" s="155">
        <v>0.12585099723480861</v>
      </c>
    </row>
    <row r="27" spans="1:3">
      <c r="A27" s="150">
        <v>3</v>
      </c>
      <c r="B27" s="151" t="s">
        <v>391</v>
      </c>
      <c r="C27" s="155">
        <v>4.7075071750383134E-2</v>
      </c>
    </row>
    <row r="28" spans="1:3">
      <c r="A28" s="150">
        <v>4</v>
      </c>
      <c r="B28" s="151" t="s">
        <v>407</v>
      </c>
      <c r="C28" s="155">
        <v>1.6286180245823626E-2</v>
      </c>
    </row>
    <row r="29" spans="1:3">
      <c r="A29" s="150">
        <v>5</v>
      </c>
      <c r="B29" s="151" t="s">
        <v>409</v>
      </c>
      <c r="C29" s="155">
        <v>1.4316012250302719E-2</v>
      </c>
    </row>
    <row r="30" spans="1:3">
      <c r="A30" s="150">
        <v>6</v>
      </c>
      <c r="B30" s="151" t="s">
        <v>408</v>
      </c>
      <c r="C30" s="155">
        <v>1.1798025922809933E-2</v>
      </c>
    </row>
    <row r="31" spans="1:3">
      <c r="A31" s="150">
        <v>7</v>
      </c>
      <c r="B31" s="151" t="s">
        <v>433</v>
      </c>
      <c r="C31" s="155">
        <v>6.6377416396289593E-2</v>
      </c>
    </row>
    <row r="32" spans="1:3" ht="15.75" customHeight="1">
      <c r="A32" s="150"/>
      <c r="B32" s="151"/>
      <c r="C32" s="152"/>
    </row>
    <row r="33" spans="1:3" ht="29.25" customHeight="1">
      <c r="A33" s="150"/>
      <c r="B33" s="423" t="s">
        <v>288</v>
      </c>
      <c r="C33" s="424"/>
    </row>
    <row r="34" spans="1:3">
      <c r="A34" s="150">
        <v>1</v>
      </c>
      <c r="B34" s="256" t="s">
        <v>404</v>
      </c>
      <c r="C34" s="257">
        <v>0.24876540137391279</v>
      </c>
    </row>
    <row r="35" spans="1:3">
      <c r="A35" s="156">
        <v>2</v>
      </c>
      <c r="B35" s="258" t="s">
        <v>394</v>
      </c>
      <c r="C35" s="259">
        <v>0.24876540137391279</v>
      </c>
    </row>
    <row r="36" spans="1:3">
      <c r="A36" s="156">
        <v>3</v>
      </c>
      <c r="B36" s="258" t="s">
        <v>397</v>
      </c>
      <c r="C36" s="259">
        <v>0.24884969962039039</v>
      </c>
    </row>
    <row r="37" spans="1:3">
      <c r="A37" s="156">
        <v>4</v>
      </c>
      <c r="B37" s="258" t="s">
        <v>405</v>
      </c>
      <c r="C37" s="259">
        <v>0.12585099723480861</v>
      </c>
    </row>
    <row r="38" spans="1:3" ht="15.75" thickBot="1">
      <c r="A38" s="157"/>
      <c r="B38" s="158"/>
      <c r="C38" s="159"/>
    </row>
  </sheetData>
  <mergeCells count="6">
    <mergeCell ref="B4:C4"/>
    <mergeCell ref="B5:C5"/>
    <mergeCell ref="B14:C14"/>
    <mergeCell ref="B15:C15"/>
    <mergeCell ref="B33:C33"/>
    <mergeCell ref="B24:C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68" bestFit="1" customWidth="1"/>
    <col min="2" max="2" width="47.5703125" style="68" customWidth="1"/>
    <col min="3" max="3" width="28" style="68" customWidth="1"/>
    <col min="4" max="4" width="22.42578125" style="68" customWidth="1"/>
    <col min="5" max="5" width="18.85546875" style="68" customWidth="1"/>
    <col min="6" max="6" width="25.42578125" style="68" customWidth="1"/>
    <col min="7" max="7" width="23.28515625" style="68" customWidth="1"/>
    <col min="8" max="8" width="12" style="68" bestFit="1" customWidth="1"/>
    <col min="9" max="9" width="12.5703125" style="68" bestFit="1" customWidth="1"/>
    <col min="10" max="16384" width="9.140625" style="68"/>
  </cols>
  <sheetData>
    <row r="1" spans="1:9">
      <c r="A1" s="70" t="s">
        <v>199</v>
      </c>
      <c r="B1" s="94" t="str">
        <f>'1. key ratios'!B1</f>
        <v>სს ”ლიბერთი ბანკი”</v>
      </c>
    </row>
    <row r="2" spans="1:9" s="291" customFormat="1" ht="15.75" customHeight="1">
      <c r="A2" s="291" t="s">
        <v>200</v>
      </c>
      <c r="B2" s="94" t="str">
        <f>'1. key ratios'!B2</f>
        <v>30 სექტემბერი 2017</v>
      </c>
    </row>
    <row r="3" spans="1:9" s="291" customFormat="1" ht="15.75" customHeight="1"/>
    <row r="4" spans="1:9" s="291" customFormat="1" ht="15.75" customHeight="1" thickBot="1">
      <c r="A4" s="337" t="s">
        <v>349</v>
      </c>
      <c r="B4" s="338" t="s">
        <v>276</v>
      </c>
      <c r="C4" s="339"/>
      <c r="D4" s="339"/>
      <c r="E4" s="339"/>
      <c r="F4" s="339"/>
      <c r="G4" s="320" t="s">
        <v>101</v>
      </c>
    </row>
    <row r="5" spans="1:9" s="343" customFormat="1">
      <c r="A5" s="340"/>
      <c r="B5" s="340"/>
      <c r="C5" s="341" t="s">
        <v>0</v>
      </c>
      <c r="D5" s="341" t="s">
        <v>1</v>
      </c>
      <c r="E5" s="341" t="s">
        <v>2</v>
      </c>
      <c r="F5" s="341" t="s">
        <v>3</v>
      </c>
      <c r="G5" s="342" t="s">
        <v>275</v>
      </c>
    </row>
    <row r="6" spans="1:9" s="67" customFormat="1">
      <c r="A6" s="123"/>
      <c r="B6" s="425" t="s">
        <v>244</v>
      </c>
      <c r="C6" s="425" t="s">
        <v>243</v>
      </c>
      <c r="D6" s="426" t="s">
        <v>242</v>
      </c>
      <c r="E6" s="427"/>
      <c r="F6" s="427"/>
      <c r="G6" s="428" t="s">
        <v>389</v>
      </c>
      <c r="I6" s="68"/>
    </row>
    <row r="7" spans="1:9" s="67" customFormat="1" ht="90">
      <c r="A7" s="123"/>
      <c r="B7" s="425"/>
      <c r="C7" s="425"/>
      <c r="D7" s="261" t="s">
        <v>241</v>
      </c>
      <c r="E7" s="261" t="s">
        <v>281</v>
      </c>
      <c r="F7" s="344" t="s">
        <v>240</v>
      </c>
      <c r="G7" s="429"/>
      <c r="I7" s="68"/>
    </row>
    <row r="8" spans="1:9">
      <c r="A8" s="356">
        <v>1</v>
      </c>
      <c r="B8" s="345" t="s">
        <v>162</v>
      </c>
      <c r="C8" s="346">
        <v>132800108</v>
      </c>
      <c r="D8" s="346">
        <v>0</v>
      </c>
      <c r="E8" s="346">
        <v>132800108</v>
      </c>
      <c r="F8" s="347">
        <v>0</v>
      </c>
      <c r="G8" s="357">
        <v>132800108</v>
      </c>
    </row>
    <row r="9" spans="1:9">
      <c r="A9" s="356">
        <v>2</v>
      </c>
      <c r="B9" s="345" t="s">
        <v>163</v>
      </c>
      <c r="C9" s="346">
        <v>121904080</v>
      </c>
      <c r="D9" s="346">
        <v>0</v>
      </c>
      <c r="E9" s="346">
        <v>121904080</v>
      </c>
      <c r="F9" s="347">
        <v>0</v>
      </c>
      <c r="G9" s="357">
        <v>121904080</v>
      </c>
    </row>
    <row r="10" spans="1:9">
      <c r="A10" s="356">
        <v>3</v>
      </c>
      <c r="B10" s="345" t="s">
        <v>239</v>
      </c>
      <c r="C10" s="346">
        <v>212591987</v>
      </c>
      <c r="D10" s="346">
        <v>0</v>
      </c>
      <c r="E10" s="346">
        <v>212591987</v>
      </c>
      <c r="F10" s="347">
        <v>0</v>
      </c>
      <c r="G10" s="357">
        <v>212591987</v>
      </c>
    </row>
    <row r="11" spans="1:9" ht="15" customHeight="1">
      <c r="A11" s="356">
        <v>4</v>
      </c>
      <c r="B11" s="345" t="s">
        <v>193</v>
      </c>
      <c r="C11" s="346">
        <v>0</v>
      </c>
      <c r="D11" s="346">
        <v>0</v>
      </c>
      <c r="E11" s="346">
        <v>0</v>
      </c>
      <c r="F11" s="347">
        <v>0</v>
      </c>
      <c r="G11" s="357">
        <v>0</v>
      </c>
    </row>
    <row r="12" spans="1:9">
      <c r="A12" s="356">
        <v>5</v>
      </c>
      <c r="B12" s="345" t="s">
        <v>165</v>
      </c>
      <c r="C12" s="346">
        <v>236431259</v>
      </c>
      <c r="D12" s="346">
        <v>0</v>
      </c>
      <c r="E12" s="346">
        <v>236431259</v>
      </c>
      <c r="F12" s="347">
        <v>0</v>
      </c>
      <c r="G12" s="357">
        <v>236431259</v>
      </c>
    </row>
    <row r="13" spans="1:9">
      <c r="A13" s="356">
        <v>6.1</v>
      </c>
      <c r="B13" s="345" t="s">
        <v>166</v>
      </c>
      <c r="C13" s="348">
        <v>898664041.99829447</v>
      </c>
      <c r="D13" s="346">
        <v>0</v>
      </c>
      <c r="E13" s="346">
        <v>898664041.99829447</v>
      </c>
      <c r="F13" s="347">
        <v>15659968.749167908</v>
      </c>
      <c r="G13" s="357">
        <v>914324010.74746239</v>
      </c>
    </row>
    <row r="14" spans="1:9">
      <c r="A14" s="356">
        <v>6.2</v>
      </c>
      <c r="B14" s="349" t="s">
        <v>167</v>
      </c>
      <c r="C14" s="350">
        <v>-100779657.96705963</v>
      </c>
      <c r="D14" s="351">
        <v>0</v>
      </c>
      <c r="E14" s="351">
        <v>-100779657.96705963</v>
      </c>
      <c r="F14" s="352">
        <v>-3225384.5558786001</v>
      </c>
      <c r="G14" s="358">
        <v>-104005042.52293822</v>
      </c>
    </row>
    <row r="15" spans="1:9">
      <c r="A15" s="356">
        <v>6</v>
      </c>
      <c r="B15" s="345" t="s">
        <v>238</v>
      </c>
      <c r="C15" s="346">
        <f>C13+C14</f>
        <v>797884384.03123486</v>
      </c>
      <c r="D15" s="346">
        <f>D13+D14</f>
        <v>0</v>
      </c>
      <c r="E15" s="346">
        <f>E13+E14</f>
        <v>797884384.03123486</v>
      </c>
      <c r="F15" s="346">
        <f>F13+F14</f>
        <v>12434584.193289308</v>
      </c>
      <c r="G15" s="357">
        <f t="shared" ref="G15" si="0">E15+F15</f>
        <v>810318968.22452414</v>
      </c>
    </row>
    <row r="16" spans="1:9" ht="30">
      <c r="A16" s="356">
        <v>7</v>
      </c>
      <c r="B16" s="345" t="s">
        <v>169</v>
      </c>
      <c r="C16" s="346">
        <v>11418130</v>
      </c>
      <c r="D16" s="346">
        <v>0</v>
      </c>
      <c r="E16" s="346">
        <v>11418130</v>
      </c>
      <c r="F16" s="347">
        <v>146603.07938600049</v>
      </c>
      <c r="G16" s="357">
        <v>11564733.079386</v>
      </c>
    </row>
    <row r="17" spans="1:9">
      <c r="A17" s="356">
        <v>8</v>
      </c>
      <c r="B17" s="345" t="s">
        <v>170</v>
      </c>
      <c r="C17" s="346">
        <v>119620</v>
      </c>
      <c r="D17" s="346">
        <v>0</v>
      </c>
      <c r="E17" s="346">
        <v>119620</v>
      </c>
      <c r="F17" s="347">
        <v>0</v>
      </c>
      <c r="G17" s="357">
        <v>119620</v>
      </c>
      <c r="H17" s="355"/>
      <c r="I17" s="355"/>
    </row>
    <row r="18" spans="1:9">
      <c r="A18" s="356">
        <v>9</v>
      </c>
      <c r="B18" s="345" t="s">
        <v>171</v>
      </c>
      <c r="C18" s="346">
        <v>283879</v>
      </c>
      <c r="D18" s="346">
        <v>252148</v>
      </c>
      <c r="E18" s="346">
        <v>31731</v>
      </c>
      <c r="F18" s="347">
        <v>0</v>
      </c>
      <c r="G18" s="357">
        <v>31731</v>
      </c>
      <c r="I18" s="355"/>
    </row>
    <row r="19" spans="1:9" ht="30">
      <c r="A19" s="356">
        <v>10</v>
      </c>
      <c r="B19" s="345" t="s">
        <v>172</v>
      </c>
      <c r="C19" s="346">
        <v>160677573</v>
      </c>
      <c r="D19" s="346">
        <v>24055788</v>
      </c>
      <c r="E19" s="346">
        <v>136621785</v>
      </c>
      <c r="F19" s="347">
        <v>0</v>
      </c>
      <c r="G19" s="357">
        <v>136621785</v>
      </c>
      <c r="I19" s="355"/>
    </row>
    <row r="20" spans="1:9">
      <c r="A20" s="356">
        <v>11</v>
      </c>
      <c r="B20" s="345" t="s">
        <v>173</v>
      </c>
      <c r="C20" s="346">
        <v>46864269</v>
      </c>
      <c r="D20" s="346">
        <v>0</v>
      </c>
      <c r="E20" s="346">
        <v>46864269</v>
      </c>
      <c r="F20" s="347">
        <v>2398096.6067717611</v>
      </c>
      <c r="G20" s="357">
        <v>49262365.60677176</v>
      </c>
    </row>
    <row r="21" spans="1:9" ht="60.75" thickBot="1">
      <c r="A21" s="359"/>
      <c r="B21" s="353" t="s">
        <v>386</v>
      </c>
      <c r="C21" s="354">
        <f>SUM(C8:C12, C15:C20)</f>
        <v>1720975289.0312347</v>
      </c>
      <c r="D21" s="354">
        <f t="shared" ref="D21:E21" si="1">SUM(D8:D12, D15:D20)</f>
        <v>24307936</v>
      </c>
      <c r="E21" s="354">
        <f t="shared" si="1"/>
        <v>1696667353.0312347</v>
      </c>
      <c r="F21" s="354">
        <f>SUM(F8:F12, F15:F20)</f>
        <v>14979283.879447069</v>
      </c>
      <c r="G21" s="354">
        <f>SUM(G8:G12, G15:G20)</f>
        <v>1711646636.9106817</v>
      </c>
    </row>
    <row r="24" spans="1:9">
      <c r="F24" s="288"/>
    </row>
    <row r="25" spans="1:9">
      <c r="B25" s="330"/>
      <c r="C25" s="355"/>
      <c r="D25" s="355"/>
      <c r="E25" s="355"/>
      <c r="F25" s="355"/>
      <c r="G25" s="355"/>
    </row>
    <row r="26" spans="1:9">
      <c r="B26" s="330"/>
    </row>
    <row r="27" spans="1:9">
      <c r="B27" s="330"/>
      <c r="C27" s="355"/>
    </row>
    <row r="28" spans="1:9">
      <c r="B28" s="330"/>
    </row>
    <row r="29" spans="1:9">
      <c r="B29" s="330"/>
    </row>
    <row r="30" spans="1:9">
      <c r="B30" s="330"/>
    </row>
    <row r="31" spans="1:9">
      <c r="B31" s="330"/>
    </row>
    <row r="32" spans="1:9">
      <c r="B32" s="330"/>
    </row>
    <row r="33" spans="2:2">
      <c r="B33" s="330"/>
    </row>
    <row r="34" spans="2:2">
      <c r="B34" s="330"/>
    </row>
    <row r="35" spans="2:2">
      <c r="B35" s="330"/>
    </row>
    <row r="36" spans="2:2">
      <c r="B36" s="330"/>
    </row>
    <row r="37" spans="2:2">
      <c r="B37" s="330"/>
    </row>
  </sheetData>
  <mergeCells count="4">
    <mergeCell ref="B6:B7"/>
    <mergeCell ref="C6:C7"/>
    <mergeCell ref="D6:F6"/>
    <mergeCell ref="G6:G7"/>
  </mergeCells>
  <pageMargins left="0.7" right="0.7" top="0.75" bottom="0.75" header="0.3" footer="0.3"/>
  <pageSetup paperSize="9" orientation="portrait" horizontalDpi="4294967295" verticalDpi="4294967295" r:id="rId1"/>
  <ignoredErrors>
    <ignoredError sqref="E15" formula="1"/>
    <ignoredError sqref="C21:G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68" bestFit="1" customWidth="1"/>
    <col min="2" max="2" width="114.28515625" style="68" customWidth="1"/>
    <col min="3" max="3" width="18.85546875" style="68" customWidth="1"/>
    <col min="4" max="16384" width="9.140625" style="68"/>
  </cols>
  <sheetData>
    <row r="1" spans="1:3">
      <c r="A1" s="70" t="s">
        <v>199</v>
      </c>
      <c r="B1" s="94" t="str">
        <f>'1. key ratios'!B1</f>
        <v>სს ”ლიბერთი ბანკი”</v>
      </c>
    </row>
    <row r="2" spans="1:3" s="291" customFormat="1" ht="15.75" customHeight="1">
      <c r="A2" s="291" t="s">
        <v>200</v>
      </c>
      <c r="B2" s="94" t="str">
        <f>'1. key ratios'!B2</f>
        <v>30 სექტემბერი 2017</v>
      </c>
      <c r="C2" s="68"/>
    </row>
    <row r="3" spans="1:3" s="291" customFormat="1" ht="15.75" customHeight="1">
      <c r="C3" s="68"/>
    </row>
    <row r="4" spans="1:3" s="291" customFormat="1" ht="30.75" thickBot="1">
      <c r="A4" s="291" t="s">
        <v>350</v>
      </c>
      <c r="B4" s="319" t="s">
        <v>280</v>
      </c>
      <c r="C4" s="320" t="s">
        <v>101</v>
      </c>
    </row>
    <row r="5" spans="1:3" ht="30">
      <c r="A5" s="331">
        <v>1</v>
      </c>
      <c r="B5" s="321" t="s">
        <v>360</v>
      </c>
      <c r="C5" s="332">
        <f>'7. LI1'!G21</f>
        <v>1711646636.9106817</v>
      </c>
    </row>
    <row r="6" spans="1:3" s="288" customFormat="1">
      <c r="A6" s="181">
        <v>2.1</v>
      </c>
      <c r="B6" s="322" t="s">
        <v>282</v>
      </c>
      <c r="C6" s="191">
        <v>32084137.927335009</v>
      </c>
    </row>
    <row r="7" spans="1:3" s="287" customFormat="1" ht="30" outlineLevel="1">
      <c r="A7" s="323">
        <v>2.2000000000000002</v>
      </c>
      <c r="B7" s="324" t="s">
        <v>283</v>
      </c>
      <c r="C7" s="333">
        <v>70948662</v>
      </c>
    </row>
    <row r="8" spans="1:3" s="287" customFormat="1" ht="30">
      <c r="A8" s="323">
        <v>3</v>
      </c>
      <c r="B8" s="325" t="s">
        <v>361</v>
      </c>
      <c r="C8" s="334">
        <f>SUM(C5:C7)</f>
        <v>1814679436.8380167</v>
      </c>
    </row>
    <row r="9" spans="1:3" s="288" customFormat="1">
      <c r="A9" s="181">
        <v>4</v>
      </c>
      <c r="B9" s="326" t="s">
        <v>277</v>
      </c>
      <c r="C9" s="191">
        <v>15914969.7060616</v>
      </c>
    </row>
    <row r="10" spans="1:3" s="287" customFormat="1" ht="30" outlineLevel="1">
      <c r="A10" s="323">
        <v>5.0999999999999996</v>
      </c>
      <c r="B10" s="324" t="s">
        <v>289</v>
      </c>
      <c r="C10" s="333">
        <v>-21733928.848667506</v>
      </c>
    </row>
    <row r="11" spans="1:3" s="287" customFormat="1" ht="30" outlineLevel="1">
      <c r="A11" s="323">
        <v>5.2</v>
      </c>
      <c r="B11" s="324" t="s">
        <v>290</v>
      </c>
      <c r="C11" s="333">
        <v>-61751108.340000004</v>
      </c>
    </row>
    <row r="12" spans="1:3" s="287" customFormat="1">
      <c r="A12" s="323">
        <v>6</v>
      </c>
      <c r="B12" s="327" t="s">
        <v>278</v>
      </c>
      <c r="C12" s="333">
        <v>-4097135.1588562261</v>
      </c>
    </row>
    <row r="13" spans="1:3" s="287" customFormat="1" ht="15.75" thickBot="1">
      <c r="A13" s="328">
        <v>7</v>
      </c>
      <c r="B13" s="329" t="s">
        <v>279</v>
      </c>
      <c r="C13" s="335">
        <f>SUM(C8:C12)</f>
        <v>1743012234.1965547</v>
      </c>
    </row>
    <row r="17" spans="2:3">
      <c r="B17" s="160"/>
      <c r="C17" s="255"/>
    </row>
    <row r="18" spans="2:3">
      <c r="B18" s="160"/>
    </row>
    <row r="19" spans="2:3">
      <c r="B19" s="160"/>
    </row>
    <row r="20" spans="2:3">
      <c r="B20" s="330"/>
      <c r="C20" s="336"/>
    </row>
    <row r="21" spans="2:3">
      <c r="B21" s="330"/>
    </row>
    <row r="22" spans="2:3">
      <c r="B22" s="330"/>
    </row>
    <row r="23" spans="2:3">
      <c r="B23" s="330"/>
    </row>
    <row r="24" spans="2:3">
      <c r="B24" s="330"/>
    </row>
    <row r="25" spans="2:3">
      <c r="B25" s="330"/>
    </row>
    <row r="26" spans="2:3">
      <c r="B26" s="330"/>
    </row>
    <row r="27" spans="2:3">
      <c r="B27" s="330"/>
    </row>
    <row r="28" spans="2:3">
      <c r="B28" s="330"/>
    </row>
    <row r="29" spans="2:3">
      <c r="B29" s="330"/>
    </row>
    <row r="30" spans="2:3">
      <c r="B30" s="330"/>
    </row>
    <row r="31" spans="2:3">
      <c r="B31" s="330"/>
    </row>
    <row r="32" spans="2:3">
      <c r="B32" s="330"/>
    </row>
    <row r="33" spans="2:2">
      <c r="B33" s="33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dXRWcwUcY6/YCUFgRj5tzQpEY0YUbgsYV17kiMka4ts=</DigestValue>
    </Reference>
    <Reference Type="http://www.w3.org/2000/09/xmldsig#Object" URI="#idOfficeObject">
      <DigestMethod Algorithm="http://www.w3.org/2001/04/xmlenc#sha256"/>
      <DigestValue>PIgr3ftEjUtUZ8YwGzGriJBMahmYBHruUi92HEi9b84=</DigestValue>
    </Reference>
    <Reference Type="http://uri.etsi.org/01903#SignedProperties" URI="#idSignedProperties">
      <Transforms>
        <Transform Algorithm="http://www.w3.org/TR/2001/REC-xml-c14n-20010315"/>
      </Transforms>
      <DigestMethod Algorithm="http://www.w3.org/2001/04/xmlenc#sha256"/>
      <DigestValue>vpqY4Zj95OX5OnyIz3C2uG6RCSu4KZDTlImdpCN6ezg=</DigestValue>
    </Reference>
  </SignedInfo>
  <SignatureValue>kmQu7w3f4tJQ/zrWrv4bvmC61Zegs4bnYkKAMatrkeHftsfcFPgxLRCDgN9dsbrO/Jbpj6BgU4BI
kqGfsoCCM1Byd/KRRooejQEjuKmRfgGfgBwccGqPiDX58cZCDtknSl6gR5WTlP6f8bkCC9qDioAd
EqJiPzSf0bbvQhy+0AZf/lejg2DXYJqEqPqiUrn2PIBuHHrpfwmfbX+M+UVQ8CRzLxDPbJGfmXaK
4qzFmYp1eSnL3m9eQPo9P8hwLGYaLycpclr8L1MQGDBrjlQWdLbllXfau1joAV57G4JQzTZ+Wu3v
iq+z5kWGavFtItHF2SQ/Ui/J5Mpc+lbGMELsqg==</SignatureValue>
  <KeyInfo>
    <X509Data>
      <X509Certificate>MIIGPDCCBSSgAwIBAgIKe/wgcQACAAAc5zANBgkqhkiG9w0BAQsFADBKMRIwEAYKCZImiZPyLGQBGRYCZ2UxEzARBgoJkiaJk/IsZAEZFgNuYmcxHzAdBgNVBAMTFk5CRyBDbGFzcyAyIElOVCBTdWIgQ0EwHhcNMTcwMjE1MTI1NzMwWhcNMTkwMjE1MTI1NzMwWjA6MRgwFgYDVQQKEw9KU0MgTGliZXR5IEJhbmsxHjAcBgNVBAMTFUJMQiAtIE5hdGlhIEd1amVqaWFuaTCCASIwDQYJKoZIhvcNAQEBBQADggEPADCCAQoCggEBAOVZt59CQpil2fodNLf/rFT3jPWIR9b6VclMDui3aNDTwqsVezU634853g31R9CSFCYUxnrab1xG0hGJginzH4i9cZS1t0ArWIWyjs2ecAuDraQ6DcOA8SM0q3hY58ASoweZP5e4j/B8m8jnPhqDNv13sQYRxilgDhBQC2HyYRUd6ZqlBywhPoief9apvCaHr2Lc0w1zeH4/dh3Q2OwQ4bLXlbqKkthZXZ93zSUA1pkWgKTgJ72bIrCk/SA0tPI1iuQbhDOcPpkJuinXGOZnlmdjHj5HJpYhdqvTnDjgOqkyzgg9fmbiyjcQcqK8sQLz0AwjyuQ68vzWz1NOfGClNjkCAwEAAaOCAzIwggMuMDwGCSsGAQQBgjcVBwQvMC0GJSsGAQQBgjcVCOayYION9USGgZkJg7ihSoO+hHEEg8SRM4SDiF0CAWQCAR0wHQYDVR0lBBYwFAYIKwYBBQUHAwIGCCsGAQUFBwMEMAsGA1UdDwQEAwIHgDAnBgkrBgEEAYI3FQoEGjAYMAoGCCsGAQUFBwMCMAoGCCsGAQUFBwMEMB0GA1UdDgQWBBRm6oBAAisfOUcUw+wRzAea0+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VqUmg5W+1lBB4Am0iDfCMbZqUHfyTi6miA8/Toc2YEGe2gayYgygtugw9OCtZdmUCIJFJmUoe6prm2RyfMxVv085K6I7gsw/HxgZievxaF/jpBWd+bvxlMOaLyEG6YO0MvVGPGzp1POUIF+nFRQHkxSN1zyvt7E6hrebmg7RVYj3f9k7Mi3Gzc/DwYO3Pcd01EkwyLH0syTKJ3PN+4RQ5a4TOkDs8UZCChk1w8B3oCPn/MNLlfodbtBC2fEyCxyVus9pvTPgNyDQUdEOzxGZxzGMzGA2Lg5qqxPiv2gTQ3/nIlgz65urHqOtbBKbv6K/04Ngg91LXECGh/m4kb0o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bDp+aF7EAqxtZ3Bvl47MvWwFlhv54VqH1VfAVOOU/Lc=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/fTrvpXga+YBf7EmDAxzfoRaCLhLIsXYnEiUD2BS7bI=</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C9s5xwnEtalbOwJzF85MkMqAvKYdeOelZEXH7vwzA94=</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Oep+I01BChd4fexXKmTrw4I6Zmo4cuO3KGWr7OGl1QY=</DigestValue>
      </Reference>
      <Reference URI="/xl/styles.xml?ContentType=application/vnd.openxmlformats-officedocument.spreadsheetml.styles+xml">
        <DigestMethod Algorithm="http://www.w3.org/2001/04/xmlenc#sha256"/>
        <DigestValue>bs7pE7P2coiv1QSSHwMRZasKfS2RN3XbtDb7FIe70VM=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+/yM3GWCi/dyeEURfKRZVgCpUO0wHxhRNNyk950p9Nk=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de+VowYs5lcj1Hi4NaXiLNbLkutyw85C87REbW6+Z8c=</DigestValue>
      </Reference>
      <Reference URI="/xl/worksheets/sheet10.xml?ContentType=application/vnd.openxmlformats-officedocument.spreadsheetml.worksheet+xml">
        <DigestMethod Algorithm="http://www.w3.org/2001/04/xmlenc#sha256"/>
        <DigestValue>8OeugAu3i/57QgouR+Gv+2AR8BDaVBdYJg2GvUWAWAU=</DigestValue>
      </Reference>
      <Reference URI="/xl/worksheets/sheet11.xml?ContentType=application/vnd.openxmlformats-officedocument.spreadsheetml.worksheet+xml">
        <DigestMethod Algorithm="http://www.w3.org/2001/04/xmlenc#sha256"/>
        <DigestValue>Ex77ydfCY56u88NsfzMWhfgkw17THenyTgIPDtRgTek=</DigestValue>
      </Reference>
      <Reference URI="/xl/worksheets/sheet12.xml?ContentType=application/vnd.openxmlformats-officedocument.spreadsheetml.worksheet+xml">
        <DigestMethod Algorithm="http://www.w3.org/2001/04/xmlenc#sha256"/>
        <DigestValue>nJ/x9GxlTbAAxM6mpaHwULyvnCoTHd82KW7hjkNgI8k=</DigestValue>
      </Reference>
      <Reference URI="/xl/worksheets/sheet13.xml?ContentType=application/vnd.openxmlformats-officedocument.spreadsheetml.worksheet+xml">
        <DigestMethod Algorithm="http://www.w3.org/2001/04/xmlenc#sha256"/>
        <DigestValue>FWnX/2qOD2UzR0qt+bD6EG4HxI6E8ACLRvww4C6Ip4k=</DigestValue>
      </Reference>
      <Reference URI="/xl/worksheets/sheet14.xml?ContentType=application/vnd.openxmlformats-officedocument.spreadsheetml.worksheet+xml">
        <DigestMethod Algorithm="http://www.w3.org/2001/04/xmlenc#sha256"/>
        <DigestValue>X+0wtRvzTc1traO9M6AeZTWJdvt4+6Runhg8tpEaCNo=</DigestValue>
      </Reference>
      <Reference URI="/xl/worksheets/sheet15.xml?ContentType=application/vnd.openxmlformats-officedocument.spreadsheetml.worksheet+xml">
        <DigestMethod Algorithm="http://www.w3.org/2001/04/xmlenc#sha256"/>
        <DigestValue>fj6WXUKkeHCHwjwtYUBEClwT9b/c6qzcRnjuQVzx4Ag=</DigestValue>
      </Reference>
      <Reference URI="/xl/worksheets/sheet16.xml?ContentType=application/vnd.openxmlformats-officedocument.spreadsheetml.worksheet+xml">
        <DigestMethod Algorithm="http://www.w3.org/2001/04/xmlenc#sha256"/>
        <DigestValue>cIZCyMNSD0D9ZX9QmkHHpuVil/p85mjNlcR1GOKUeuM=</DigestValue>
      </Reference>
      <Reference URI="/xl/worksheets/sheet2.xml?ContentType=application/vnd.openxmlformats-officedocument.spreadsheetml.worksheet+xml">
        <DigestMethod Algorithm="http://www.w3.org/2001/04/xmlenc#sha256"/>
        <DigestValue>0a2odumqe2q5UToCvw915i+WQhGZxzWi7dEALiaPetc=</DigestValue>
      </Reference>
      <Reference URI="/xl/worksheets/sheet3.xml?ContentType=application/vnd.openxmlformats-officedocument.spreadsheetml.worksheet+xml">
        <DigestMethod Algorithm="http://www.w3.org/2001/04/xmlenc#sha256"/>
        <DigestValue>1W5MQ6+3/jzX7pRbjxynuVNCSTiRlfhRS6GP46xn3Q8=</DigestValue>
      </Reference>
      <Reference URI="/xl/worksheets/sheet4.xml?ContentType=application/vnd.openxmlformats-officedocument.spreadsheetml.worksheet+xml">
        <DigestMethod Algorithm="http://www.w3.org/2001/04/xmlenc#sha256"/>
        <DigestValue>jDFxgSrEAkct7GYjeDIWKMmwYFVBKOgvls8qvEF5BPA=</DigestValue>
      </Reference>
      <Reference URI="/xl/worksheets/sheet5.xml?ContentType=application/vnd.openxmlformats-officedocument.spreadsheetml.worksheet+xml">
        <DigestMethod Algorithm="http://www.w3.org/2001/04/xmlenc#sha256"/>
        <DigestValue>08LdI7g4w944sm13eDpvF0IPf4o9XdzL62ph/gTnZTY=</DigestValue>
      </Reference>
      <Reference URI="/xl/worksheets/sheet6.xml?ContentType=application/vnd.openxmlformats-officedocument.spreadsheetml.worksheet+xml">
        <DigestMethod Algorithm="http://www.w3.org/2001/04/xmlenc#sha256"/>
        <DigestValue>T6am94IEd0G4Yi4W6JP6wHU0SljZEaYpseuzA55325U=</DigestValue>
      </Reference>
      <Reference URI="/xl/worksheets/sheet7.xml?ContentType=application/vnd.openxmlformats-officedocument.spreadsheetml.worksheet+xml">
        <DigestMethod Algorithm="http://www.w3.org/2001/04/xmlenc#sha256"/>
        <DigestValue>hbS4Cg2YQl/3dRF16+5i741Kg58fMwcRUSulWYuFACE=</DigestValue>
      </Reference>
      <Reference URI="/xl/worksheets/sheet8.xml?ContentType=application/vnd.openxmlformats-officedocument.spreadsheetml.worksheet+xml">
        <DigestMethod Algorithm="http://www.w3.org/2001/04/xmlenc#sha256"/>
        <DigestValue>UwQZowzCPcGHcgDswxlbSCilgEtm5OultiZxwlWdTB8=</DigestValue>
      </Reference>
      <Reference URI="/xl/worksheets/sheet9.xml?ContentType=application/vnd.openxmlformats-officedocument.spreadsheetml.worksheet+xml">
        <DigestMethod Algorithm="http://www.w3.org/2001/04/xmlenc#sha256"/>
        <DigestValue>bL49oSOrw3nu33mJVzagcdRq0yj1yfNkDyur6JajPGM=</DigestValue>
      </Reference>
    </Manifest>
    <SignatureProperties>
      <SignatureProperty Id="idSignatureTime" Target="#idPackageSignature">
        <mdssi:SignatureTime xmlns:mdssi="http://schemas.openxmlformats.org/package/2006/digital-signature">
          <mdssi:Format>YYYY-MM-DDThh:mm:ssTZD</mdssi:Format>
          <mdssi:Value>2017-10-30T11:30:00Z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2017-10-30T11:30:00Z</xd:SigningTime>
          <xd:SigningCertificate>
            <xd:Cert>
              <xd:CertDigest>
                <DigestMethod Algorithm="http://www.w3.org/2001/04/xmlenc#sha256"/>
                <DigestValue>6+Tex6c/LJpnQG9xm5EPvUel1uMeuU4LynOyKk8sP58=</DigestValue>
              </xd:CertDigest>
              <xd:IssuerSerial>
                <X509IssuerName>CN=NBG Class 2 INT Sub CA, DC=nbg, DC=ge</X509IssuerName>
                <X509SerialNumber>585501994549231340231911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8DeUvdmhKlmN5GNuj14DGSwN9nwW4QLhAqH5HC4LRwA=</DigestValue>
    </Reference>
    <Reference Type="http://www.w3.org/2000/09/xmldsig#Object" URI="#idOfficeObject">
      <DigestMethod Algorithm="http://www.w3.org/2001/04/xmlenc#sha256"/>
      <DigestValue>vzd1aYpHt4ocxe2zg0Lx0K4R1zf0VnI7adv+aaFf4AM=</DigestValue>
    </Reference>
    <Reference Type="http://uri.etsi.org/01903#SignedProperties" URI="#idSignedProperties">
      <Transforms>
        <Transform Algorithm="http://www.w3.org/TR/2001/REC-xml-c14n-20010315"/>
      </Transforms>
      <DigestMethod Algorithm="http://www.w3.org/2001/04/xmlenc#sha256"/>
      <DigestValue>3EDZq82Z4kc9GfNc1lnUUeD3PiIx5BL9rjZ8fAo4qB4=</DigestValue>
    </Reference>
  </SignedInfo>
  <SignatureValue>JeJSSt9LvSZl4uTZpKLE2gBHXRicZ7lREe7s5qdN/aNQoh3Ia+xCjTXNLLWogDJ1IGgqIUG5vFMK
JMOoH1eI9IJ/W3BvTTaZ7Wwerig9kiXaGqOCqZ4nxgFsHIIaGKmD+D7wPQmEm8ngjM84l30QAZ0f
QhhktDTCYu0meamHQcDN7dpctvBgZFX/4JoRcgMsqcZIc6tCH116lMZvGRna//xx2k6Q7BQAKHpQ
6+uYHIGQGtSVPfsR7LFIPBJStnE5Twi+R6ihcPvqVeWySd0njLl77uHeN0gSoev/oq/j+bsRTNca
8/8eq3istNRMREiPxDNMVeUwU959/FhM4l79bQ==</SignatureValue>
  <KeyInfo>
    <X509Data>
      <X509Certificate>MIIGPDCCBSSgAwIBAgIKfAesUAACAAAc7DANBgkqhkiG9w0BAQsFADBKMRIwEAYKCZImiZPyLGQBGRYCZ2UxEzARBgoJkiaJk/IsZAEZFgNuYmcxHzAdBgNVBAMTFk5CRyBDbGFzcyAyIElOVCBTdWIgQ0EwHhcNMTcwMjE1MTMxMDA3WhcNMTkwMjE1MTMxMDA3WjA6MRgwFgYDVQQKEw9KU0MgTGliZXR5IEJhbmsxHjAcBgNVBAMTFUJMQiAtIERhdml0IE1lbGlraWR6ZTCCASIwDQYJKoZIhvcNAQEBBQADggEPADCCAQoCggEBAOvMAHzJJ+u92b3W52SVG0k9imSeC2BZdXdSH+L3/KGfcFbogueE9NoGCJ6eauXNfk8NJATn9mJj7KPuQ6d5FFg0N2En+crYfxLL2vC00vU9VJeNgVv03iDdHr++HwAi/HoCjy2bzBSKIyO5ntYvUy6f8xrMegMxYAYbGO+t7VxUpNQMV6DqFDaJ6tZgofijkUzp3gDJkpaP2aDq9Sk9vETw5q7ECtaVOicEUSkbEe7CElQSgPGdCAgSJzYxD63rIUMgrrnmP08AJx0oNmsRKLTNb2Ui7gH+yQq3QCSuNTjefoLXFKk15k+z6Gfo19/TuPJ1/dz3s7cSDxUG45olypsCAwEAAaOCAzIwggMuMDwGCSsGAQQBgjcVBwQvMC0GJSsGAQQBgjcVCOayYION9USGgZkJg7ihSoO+hHEEg8SRM4SDiF0CAWQCAR0wHQYDVR0lBBYwFAYIKwYBBQUHAwIGCCsGAQUFBwMEMAsGA1UdDwQEAwIHgDAnBgkrBgEEAYI3FQoEGjAYMAoGCCsGAQUFBwMCMAoGCCsGAQUFBwMEMB0GA1UdDgQWBBR/zYwxu79H3baLTuY+Y7KoEf5Uf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T8q2bOW9XInPnp4JfSfLLK5O2rppqIBqy6t+h/bTJKMuMF+MVlh0Mj7uLlSP/Ega9S+f7tfxf3L5LVXkFw2ulDlD5dYNsHHPqfTy6Ybt31aSS2DEC8o46oJCZw7Vu9IID1bFscUTN0MAfPlG7IAQATLbyAMb9SX7ezZHAQP22MQFihiwGinEm4YvyvGMM5zU8PVsXWgvD4fSN3Hf8ws/+X5Mv/KnMhZSgLmRZ40qQ1hzoRDm9U62r7PLMdVmF0AlEovlr9EkCHRE27tgXGD0t5F1JZKlnvt3RP79fTXjTSA6XiKwEzA5l1zInwPbxLwZZ0ZdtqgXcHHtFJvAT8WB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bDp+aF7EAqxtZ3Bvl47MvWwFlhv54VqH1VfAVOOU/Lc=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/fTrvpXga+YBf7EmDAxzfoRaCLhLIsXYnEiUD2BS7bI=</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C9s5xwnEtalbOwJzF85MkMqAvKYdeOelZEXH7vwzA94=</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Oep+I01BChd4fexXKmTrw4I6Zmo4cuO3KGWr7OGl1QY=</DigestValue>
      </Reference>
      <Reference URI="/xl/styles.xml?ContentType=application/vnd.openxmlformats-officedocument.spreadsheetml.styles+xml">
        <DigestMethod Algorithm="http://www.w3.org/2001/04/xmlenc#sha256"/>
        <DigestValue>bs7pE7P2coiv1QSSHwMRZasKfS2RN3XbtDb7FIe70VM=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+/yM3GWCi/dyeEURfKRZVgCpUO0wHxhRNNyk950p9Nk=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de+VowYs5lcj1Hi4NaXiLNbLkutyw85C87REbW6+Z8c=</DigestValue>
      </Reference>
      <Reference URI="/xl/worksheets/sheet10.xml?ContentType=application/vnd.openxmlformats-officedocument.spreadsheetml.worksheet+xml">
        <DigestMethod Algorithm="http://www.w3.org/2001/04/xmlenc#sha256"/>
        <DigestValue>8OeugAu3i/57QgouR+Gv+2AR8BDaVBdYJg2GvUWAWAU=</DigestValue>
      </Reference>
      <Reference URI="/xl/worksheets/sheet11.xml?ContentType=application/vnd.openxmlformats-officedocument.spreadsheetml.worksheet+xml">
        <DigestMethod Algorithm="http://www.w3.org/2001/04/xmlenc#sha256"/>
        <DigestValue>Ex77ydfCY56u88NsfzMWhfgkw17THenyTgIPDtRgTek=</DigestValue>
      </Reference>
      <Reference URI="/xl/worksheets/sheet12.xml?ContentType=application/vnd.openxmlformats-officedocument.spreadsheetml.worksheet+xml">
        <DigestMethod Algorithm="http://www.w3.org/2001/04/xmlenc#sha256"/>
        <DigestValue>nJ/x9GxlTbAAxM6mpaHwULyvnCoTHd82KW7hjkNgI8k=</DigestValue>
      </Reference>
      <Reference URI="/xl/worksheets/sheet13.xml?ContentType=application/vnd.openxmlformats-officedocument.spreadsheetml.worksheet+xml">
        <DigestMethod Algorithm="http://www.w3.org/2001/04/xmlenc#sha256"/>
        <DigestValue>FWnX/2qOD2UzR0qt+bD6EG4HxI6E8ACLRvww4C6Ip4k=</DigestValue>
      </Reference>
      <Reference URI="/xl/worksheets/sheet14.xml?ContentType=application/vnd.openxmlformats-officedocument.spreadsheetml.worksheet+xml">
        <DigestMethod Algorithm="http://www.w3.org/2001/04/xmlenc#sha256"/>
        <DigestValue>X+0wtRvzTc1traO9M6AeZTWJdvt4+6Runhg8tpEaCNo=</DigestValue>
      </Reference>
      <Reference URI="/xl/worksheets/sheet15.xml?ContentType=application/vnd.openxmlformats-officedocument.spreadsheetml.worksheet+xml">
        <DigestMethod Algorithm="http://www.w3.org/2001/04/xmlenc#sha256"/>
        <DigestValue>fj6WXUKkeHCHwjwtYUBEClwT9b/c6qzcRnjuQVzx4Ag=</DigestValue>
      </Reference>
      <Reference URI="/xl/worksheets/sheet16.xml?ContentType=application/vnd.openxmlformats-officedocument.spreadsheetml.worksheet+xml">
        <DigestMethod Algorithm="http://www.w3.org/2001/04/xmlenc#sha256"/>
        <DigestValue>cIZCyMNSD0D9ZX9QmkHHpuVil/p85mjNlcR1GOKUeuM=</DigestValue>
      </Reference>
      <Reference URI="/xl/worksheets/sheet2.xml?ContentType=application/vnd.openxmlformats-officedocument.spreadsheetml.worksheet+xml">
        <DigestMethod Algorithm="http://www.w3.org/2001/04/xmlenc#sha256"/>
        <DigestValue>0a2odumqe2q5UToCvw915i+WQhGZxzWi7dEALiaPetc=</DigestValue>
      </Reference>
      <Reference URI="/xl/worksheets/sheet3.xml?ContentType=application/vnd.openxmlformats-officedocument.spreadsheetml.worksheet+xml">
        <DigestMethod Algorithm="http://www.w3.org/2001/04/xmlenc#sha256"/>
        <DigestValue>1W5MQ6+3/jzX7pRbjxynuVNCSTiRlfhRS6GP46xn3Q8=</DigestValue>
      </Reference>
      <Reference URI="/xl/worksheets/sheet4.xml?ContentType=application/vnd.openxmlformats-officedocument.spreadsheetml.worksheet+xml">
        <DigestMethod Algorithm="http://www.w3.org/2001/04/xmlenc#sha256"/>
        <DigestValue>jDFxgSrEAkct7GYjeDIWKMmwYFVBKOgvls8qvEF5BPA=</DigestValue>
      </Reference>
      <Reference URI="/xl/worksheets/sheet5.xml?ContentType=application/vnd.openxmlformats-officedocument.spreadsheetml.worksheet+xml">
        <DigestMethod Algorithm="http://www.w3.org/2001/04/xmlenc#sha256"/>
        <DigestValue>08LdI7g4w944sm13eDpvF0IPf4o9XdzL62ph/gTnZTY=</DigestValue>
      </Reference>
      <Reference URI="/xl/worksheets/sheet6.xml?ContentType=application/vnd.openxmlformats-officedocument.spreadsheetml.worksheet+xml">
        <DigestMethod Algorithm="http://www.w3.org/2001/04/xmlenc#sha256"/>
        <DigestValue>T6am94IEd0G4Yi4W6JP6wHU0SljZEaYpseuzA55325U=</DigestValue>
      </Reference>
      <Reference URI="/xl/worksheets/sheet7.xml?ContentType=application/vnd.openxmlformats-officedocument.spreadsheetml.worksheet+xml">
        <DigestMethod Algorithm="http://www.w3.org/2001/04/xmlenc#sha256"/>
        <DigestValue>hbS4Cg2YQl/3dRF16+5i741Kg58fMwcRUSulWYuFACE=</DigestValue>
      </Reference>
      <Reference URI="/xl/worksheets/sheet8.xml?ContentType=application/vnd.openxmlformats-officedocument.spreadsheetml.worksheet+xml">
        <DigestMethod Algorithm="http://www.w3.org/2001/04/xmlenc#sha256"/>
        <DigestValue>UwQZowzCPcGHcgDswxlbSCilgEtm5OultiZxwlWdTB8=</DigestValue>
      </Reference>
      <Reference URI="/xl/worksheets/sheet9.xml?ContentType=application/vnd.openxmlformats-officedocument.spreadsheetml.worksheet+xml">
        <DigestMethod Algorithm="http://www.w3.org/2001/04/xmlenc#sha256"/>
        <DigestValue>bL49oSOrw3nu33mJVzagcdRq0yj1yfNkDyur6JajPGM=</DigestValue>
      </Reference>
    </Manifest>
    <SignatureProperties>
      <SignatureProperty Id="idSignatureTime" Target="#idPackageSignature">
        <mdssi:SignatureTime xmlns:mdssi="http://schemas.openxmlformats.org/package/2006/digital-signature">
          <mdssi:Format>YYYY-MM-DDThh:mm:ssTZD</mdssi:Format>
          <mdssi:Value>2017-10-30T12:46:27Z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2017-10-30T12:46:27Z</xd:SigningTime>
          <xd:SigningCertificate>
            <xd:Cert>
              <xd:CertDigest>
                <DigestMethod Algorithm="http://www.w3.org/2001/04/xmlenc#sha256"/>
                <DigestValue>qywZdPqHoW4JFD1tXB06wlAkmr5z+L4lM0CgTb2wERI=</DigestValue>
              </xd:CertDigest>
              <xd:IssuerSerial>
                <X509IssuerName>CN=NBG Class 2 INT Sub CA, DC=nbg, DC=ge</X509IssuerName>
                <X509SerialNumber>585714987508533223759084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2017-10-30T11:29:54Z</dcterms:modified>
</cp:coreProperties>
</file>