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_xmlsignatures/sig2.xml" ContentType="application/vnd.openxmlformats-package.digital-signature-xmlsignature+xml"/>
  <Override PartName="/_xmlsignatures/sig1.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585" windowWidth="14805" windowHeight="7530"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35" r:id="rId12"/>
    <sheet name="12. CRM" sheetId="64" r:id="rId13"/>
    <sheet name="13. CRME" sheetId="74" r:id="rId14"/>
    <sheet name="14. CICR" sheetId="36" r:id="rId15"/>
    <sheet name="15. CCR" sheetId="37" r:id="rId16"/>
  </sheets>
  <externalReferences>
    <externalReference r:id="rId17"/>
    <externalReference r:id="rId18"/>
    <externalReference r:id="rId19"/>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workbook>
</file>

<file path=xl/calcChain.xml><?xml version="1.0" encoding="utf-8"?>
<calcChain xmlns="http://schemas.openxmlformats.org/spreadsheetml/2006/main">
  <c r="C19" i="75" l="1"/>
  <c r="H53" i="75"/>
  <c r="E53" i="75"/>
  <c r="H52" i="75"/>
  <c r="E52" i="75"/>
  <c r="H51" i="75"/>
  <c r="E51" i="75"/>
  <c r="H50" i="75"/>
  <c r="E50" i="75"/>
  <c r="H49" i="75"/>
  <c r="E49" i="75"/>
  <c r="H48" i="75"/>
  <c r="E48" i="75"/>
  <c r="H47" i="75"/>
  <c r="E47" i="75"/>
  <c r="E45" i="75" s="1"/>
  <c r="H46" i="75"/>
  <c r="H45" i="75" s="1"/>
  <c r="E46" i="75"/>
  <c r="G45" i="75"/>
  <c r="F45" i="75"/>
  <c r="D45" i="75"/>
  <c r="C45" i="75"/>
  <c r="H44" i="75"/>
  <c r="E44" i="75"/>
  <c r="H43" i="75"/>
  <c r="E43" i="75"/>
  <c r="H42" i="75"/>
  <c r="E42" i="75"/>
  <c r="H41" i="75"/>
  <c r="E41" i="75"/>
  <c r="H40" i="75"/>
  <c r="G40" i="75"/>
  <c r="F40" i="75"/>
  <c r="E40" i="75"/>
  <c r="D40" i="75"/>
  <c r="C40" i="75"/>
  <c r="H39" i="75"/>
  <c r="E39" i="75"/>
  <c r="H38" i="75"/>
  <c r="E38" i="75"/>
  <c r="H37" i="75"/>
  <c r="E37" i="75"/>
  <c r="H36" i="75"/>
  <c r="E36" i="75"/>
  <c r="H35" i="75"/>
  <c r="E35" i="75"/>
  <c r="H34" i="75"/>
  <c r="E34" i="75"/>
  <c r="H33" i="75"/>
  <c r="E33" i="75"/>
  <c r="H32" i="75"/>
  <c r="G32" i="75"/>
  <c r="F32" i="75"/>
  <c r="E32" i="75"/>
  <c r="D32" i="75"/>
  <c r="C32" i="75"/>
  <c r="H31" i="75"/>
  <c r="E31" i="75"/>
  <c r="H30" i="75"/>
  <c r="E30" i="75"/>
  <c r="H29" i="75"/>
  <c r="E29" i="75"/>
  <c r="H28" i="75"/>
  <c r="E28" i="75"/>
  <c r="H27" i="75"/>
  <c r="E27" i="75"/>
  <c r="H26" i="75"/>
  <c r="E26" i="75"/>
  <c r="H25" i="75"/>
  <c r="E25" i="75"/>
  <c r="H24" i="75"/>
  <c r="E24" i="75"/>
  <c r="H23" i="75"/>
  <c r="E23" i="75"/>
  <c r="H22" i="75"/>
  <c r="G22" i="75"/>
  <c r="F22" i="75"/>
  <c r="E22" i="75"/>
  <c r="D22" i="75"/>
  <c r="C22" i="75"/>
  <c r="H21" i="75"/>
  <c r="E21" i="75"/>
  <c r="H20" i="75"/>
  <c r="E20" i="75"/>
  <c r="H19" i="75"/>
  <c r="E19" i="75"/>
  <c r="D19" i="75"/>
  <c r="H18" i="75"/>
  <c r="E18" i="75"/>
  <c r="E16" i="75" s="1"/>
  <c r="H17" i="75"/>
  <c r="H16" i="75" s="1"/>
  <c r="E17" i="75"/>
  <c r="G16" i="75"/>
  <c r="F16" i="75"/>
  <c r="D16" i="75"/>
  <c r="C16" i="75"/>
  <c r="H15" i="75"/>
  <c r="E15" i="75"/>
  <c r="H14" i="75"/>
  <c r="E14" i="75"/>
  <c r="H13" i="75"/>
  <c r="G13" i="75"/>
  <c r="F13" i="75"/>
  <c r="E13" i="75"/>
  <c r="D13" i="75"/>
  <c r="C13" i="75"/>
  <c r="H12" i="75"/>
  <c r="E12" i="75"/>
  <c r="H11" i="75"/>
  <c r="E11" i="75"/>
  <c r="H10" i="75"/>
  <c r="E10" i="75"/>
  <c r="H9" i="75"/>
  <c r="E9" i="75"/>
  <c r="H8" i="75"/>
  <c r="E8" i="75"/>
  <c r="E7" i="75" s="1"/>
  <c r="H7" i="75"/>
  <c r="G7" i="75"/>
  <c r="F7" i="75"/>
  <c r="D7" i="75"/>
  <c r="C7" i="75"/>
  <c r="V20" i="64" l="1"/>
  <c r="V19" i="64"/>
  <c r="V18" i="64"/>
  <c r="V17" i="64"/>
  <c r="V16" i="64"/>
  <c r="V15" i="64"/>
  <c r="V14" i="64"/>
  <c r="V13" i="64"/>
  <c r="V12" i="64"/>
  <c r="V11" i="64"/>
  <c r="V10" i="64"/>
  <c r="V9" i="64"/>
  <c r="V8" i="64"/>
  <c r="V7" i="64"/>
  <c r="H14" i="62" l="1"/>
  <c r="E14" i="62"/>
  <c r="G14" i="62"/>
  <c r="F14" i="62"/>
  <c r="D14" i="62"/>
  <c r="C14" i="62"/>
  <c r="G14" i="74" l="1"/>
  <c r="H21" i="74"/>
  <c r="H20" i="74"/>
  <c r="H19" i="74"/>
  <c r="H18" i="74"/>
  <c r="H17" i="74"/>
  <c r="H16" i="74"/>
  <c r="H15" i="74"/>
  <c r="H14" i="74"/>
  <c r="H13" i="74"/>
  <c r="H12" i="74"/>
  <c r="H11" i="74"/>
  <c r="H10" i="74"/>
  <c r="H9" i="74"/>
  <c r="H8" i="74"/>
  <c r="G15" i="74"/>
  <c r="B2" i="74"/>
  <c r="B1" i="74"/>
  <c r="C22" i="74"/>
  <c r="B2" i="69" l="1"/>
  <c r="B1" i="69"/>
  <c r="C51" i="69"/>
  <c r="C14" i="69"/>
  <c r="B2" i="35"/>
  <c r="B1" i="35"/>
  <c r="B2" i="64"/>
  <c r="B1" i="64"/>
  <c r="B2" i="36" l="1"/>
  <c r="B1" i="36"/>
  <c r="B2" i="37"/>
  <c r="B1" i="37"/>
  <c r="N21" i="37" l="1"/>
  <c r="N14" i="37"/>
  <c r="N7" i="37"/>
  <c r="M21" i="37"/>
  <c r="L21" i="37"/>
  <c r="K21" i="37"/>
  <c r="J21" i="37"/>
  <c r="I21" i="37"/>
  <c r="H21" i="37"/>
  <c r="G21" i="37"/>
  <c r="F21" i="37"/>
  <c r="M14" i="37"/>
  <c r="L14" i="37"/>
  <c r="K14" i="37"/>
  <c r="J14" i="37"/>
  <c r="I14" i="37"/>
  <c r="H14" i="37"/>
  <c r="G14" i="37"/>
  <c r="F14" i="37"/>
  <c r="M7" i="37"/>
  <c r="L7" i="37"/>
  <c r="K7" i="37"/>
  <c r="J7" i="37"/>
  <c r="I7" i="37"/>
  <c r="H7" i="37"/>
  <c r="G7" i="37"/>
  <c r="F7" i="37"/>
  <c r="E7" i="37"/>
  <c r="E14" i="37"/>
  <c r="N20" i="37"/>
  <c r="N19" i="37"/>
  <c r="N18" i="37"/>
  <c r="N17" i="37"/>
  <c r="N16" i="37"/>
  <c r="N15" i="37"/>
  <c r="N13" i="37"/>
  <c r="N12" i="37"/>
  <c r="N11" i="37"/>
  <c r="N10" i="37"/>
  <c r="N9" i="37"/>
  <c r="N8" i="37"/>
  <c r="B2" i="28"/>
  <c r="B1" i="28"/>
  <c r="B2" i="73"/>
  <c r="B1" i="73"/>
  <c r="F15" i="72" l="1"/>
  <c r="E15" i="72"/>
  <c r="E20" i="72"/>
  <c r="E19" i="72"/>
  <c r="E18" i="72"/>
  <c r="E17" i="72"/>
  <c r="E16" i="72"/>
  <c r="E14" i="72"/>
  <c r="E13" i="72"/>
  <c r="E12" i="72"/>
  <c r="E11" i="72"/>
  <c r="E10" i="72"/>
  <c r="E9" i="72"/>
  <c r="E8" i="72"/>
  <c r="D15" i="72"/>
  <c r="C15" i="72"/>
  <c r="B2" i="72"/>
  <c r="B1" i="72"/>
  <c r="B2" i="52" l="1"/>
  <c r="B1" i="52"/>
  <c r="B2" i="71" l="1"/>
  <c r="B1" i="71"/>
  <c r="B2" i="75"/>
  <c r="B1" i="75"/>
  <c r="B2" i="53"/>
  <c r="B1" i="53"/>
  <c r="B2" i="62"/>
  <c r="B1" i="62"/>
  <c r="S21" i="35" l="1"/>
  <c r="S20" i="35"/>
  <c r="S19" i="35"/>
  <c r="S18" i="35"/>
  <c r="S17" i="35"/>
  <c r="S16" i="35"/>
  <c r="S15" i="35"/>
  <c r="S14" i="35"/>
  <c r="S13" i="35"/>
  <c r="S12" i="35"/>
  <c r="S11" i="35"/>
  <c r="S10" i="35"/>
  <c r="S9" i="35"/>
  <c r="S8" i="35"/>
  <c r="S22" i="35" l="1"/>
  <c r="F21" i="72" l="1"/>
  <c r="D21" i="72"/>
  <c r="E21" i="72"/>
  <c r="C21" i="72"/>
  <c r="D22" i="35" l="1"/>
  <c r="E22" i="35"/>
  <c r="F22" i="35"/>
  <c r="G22" i="35"/>
  <c r="H22" i="35"/>
  <c r="I22" i="35"/>
  <c r="J22" i="35"/>
  <c r="K22" i="35"/>
  <c r="L22" i="35"/>
  <c r="M22" i="35"/>
  <c r="N22" i="35"/>
  <c r="O22" i="35"/>
  <c r="P22" i="35"/>
  <c r="Q22" i="35"/>
  <c r="R22" i="35"/>
  <c r="C22" i="35"/>
  <c r="G22" i="74" l="1"/>
  <c r="H22" i="74" s="1"/>
  <c r="F22" i="74"/>
  <c r="D15" i="36" l="1"/>
  <c r="T21" i="64" l="1"/>
  <c r="U21" i="64"/>
  <c r="C6" i="71" l="1"/>
  <c r="G8" i="72" l="1"/>
  <c r="C14" i="37" l="1"/>
  <c r="C7" i="37"/>
  <c r="C21" i="37" l="1"/>
  <c r="D6" i="71"/>
  <c r="C14" i="71"/>
  <c r="G61" i="53"/>
  <c r="F61" i="53"/>
  <c r="D61" i="53"/>
  <c r="C61" i="53"/>
  <c r="G53" i="53"/>
  <c r="F53" i="53"/>
  <c r="D53" i="53"/>
  <c r="C53" i="53"/>
  <c r="G34" i="53"/>
  <c r="G45" i="53" s="1"/>
  <c r="F34" i="53"/>
  <c r="F45" i="53" s="1"/>
  <c r="D34" i="53"/>
  <c r="D45" i="53" s="1"/>
  <c r="C34" i="53"/>
  <c r="C45" i="53" s="1"/>
  <c r="C54" i="53" s="1"/>
  <c r="F54" i="53" l="1"/>
  <c r="D54" i="53"/>
  <c r="G54" i="53"/>
  <c r="G30" i="53"/>
  <c r="F30" i="53"/>
  <c r="D30" i="53"/>
  <c r="C30" i="53"/>
  <c r="G9" i="53"/>
  <c r="G22" i="53" s="1"/>
  <c r="F9" i="53"/>
  <c r="F22" i="53" s="1"/>
  <c r="D9" i="53"/>
  <c r="D22" i="53" s="1"/>
  <c r="C9" i="53"/>
  <c r="C22" i="53" s="1"/>
  <c r="D31" i="62"/>
  <c r="D41" i="62" s="1"/>
  <c r="C31" i="62"/>
  <c r="C41" i="62" s="1"/>
  <c r="C20" i="62"/>
  <c r="G31" i="53" l="1"/>
  <c r="G56" i="53" s="1"/>
  <c r="G63" i="53" s="1"/>
  <c r="G65" i="53" s="1"/>
  <c r="G67" i="53" s="1"/>
  <c r="D31" i="53"/>
  <c r="D56" i="53" s="1"/>
  <c r="D63" i="53" s="1"/>
  <c r="D65" i="53" s="1"/>
  <c r="D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G20" i="72"/>
  <c r="G19" i="72"/>
  <c r="G18" i="72"/>
  <c r="G17" i="72"/>
  <c r="G16" i="72"/>
  <c r="G15" i="72"/>
  <c r="G14" i="72"/>
  <c r="G13" i="72"/>
  <c r="G12" i="72"/>
  <c r="G11" i="72"/>
  <c r="G10" i="72"/>
  <c r="G9" i="72"/>
  <c r="D14" i="71"/>
  <c r="G21" i="72" l="1"/>
  <c r="C5" i="73" s="1"/>
  <c r="C8" i="73" s="1"/>
  <c r="C13" i="73" s="1"/>
  <c r="C43" i="28"/>
  <c r="C31" i="28" l="1"/>
  <c r="C30" i="28" l="1"/>
  <c r="C21" i="64"/>
  <c r="D21" i="64"/>
  <c r="E21" i="64"/>
  <c r="F21" i="64"/>
  <c r="G21" i="64"/>
  <c r="H21" i="64"/>
  <c r="I21" i="64"/>
  <c r="J21" i="64"/>
  <c r="K21" i="64"/>
  <c r="L21" i="64"/>
  <c r="M21" i="64"/>
  <c r="N21" i="64"/>
  <c r="O21" i="64"/>
  <c r="P21" i="64"/>
  <c r="Q21" i="64"/>
  <c r="R21" i="64"/>
  <c r="S21" i="64"/>
  <c r="E16" i="37" l="1"/>
  <c r="E17" i="37"/>
  <c r="E18" i="37"/>
  <c r="E19" i="37"/>
  <c r="E15" i="37"/>
  <c r="E9" i="37"/>
  <c r="E10" i="37"/>
  <c r="E11" i="37"/>
  <c r="E12" i="37"/>
  <c r="E8" i="37"/>
  <c r="C15" i="36"/>
  <c r="V21" i="64" l="1"/>
  <c r="E21" i="37" l="1"/>
  <c r="C47" i="28"/>
  <c r="C35" i="28"/>
  <c r="C12" i="28"/>
  <c r="C52" i="28" l="1"/>
  <c r="C41" i="28"/>
  <c r="C6" i="28"/>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5" i="62"/>
  <c r="E16" i="62"/>
  <c r="E17" i="62"/>
  <c r="E18" i="62"/>
  <c r="E19" i="62"/>
  <c r="E20" i="62"/>
  <c r="E7" i="62"/>
  <c r="C33" i="69" l="1"/>
  <c r="C22" i="69"/>
</calcChain>
</file>

<file path=xl/sharedStrings.xml><?xml version="1.0" encoding="utf-8"?>
<sst xmlns="http://schemas.openxmlformats.org/spreadsheetml/2006/main" count="657" uniqueCount="443">
  <si>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</si>
  <si>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</si>
  <si>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</si>
  <si>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</si>
  <si>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</si>
  <si>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</si>
  <si>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</si>
  <si>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</si>
  <si>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</si>
  <si>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</si>
  <si>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</si>
  <si>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</si>
  <si>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</si>
  <si>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</si>
  <si>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</si>
  <si>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</si>
  <si>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</si>
  <si>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</si>
  <si>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</si>
  <si>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</si>
  <si>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</si>
  <si>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</si>
  <si>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</si>
  <si>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</si>
  <si>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</si>
  <si>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სავალუტო კურსის ცვლილებით გამოწვეული საკრედიტო რისკი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</si>
  <si>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</si>
  <si>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</si>
  <si>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</si>
  <si>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</si>
  <si>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</si>
  <si>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</si>
  <si>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</si>
  <si>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</si>
  <si>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</si>
  <si>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</si>
  <si>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</si>
  <si>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</si>
  <si>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</si>
  <si>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</si>
  <si>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</si>
  <si>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</si>
  <si>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</si>
  <si>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</si>
  <si>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</si>
  <si>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</si>
  <si>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</si>
  <si>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</si>
  <si>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</si>
  <si>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</si>
  <si>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</si>
  <si>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</si>
  <si>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</si>
  <si>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</si>
  <si>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</si>
  <si>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</si>
  <si>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</si>
  <si>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</si>
  <si>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</si>
  <si>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</si>
  <si>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</si>
  <si>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</si>
  <si>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</si>
  <si>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</si>
  <si>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</si>
  <si>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</si>
  <si>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</si>
  <si>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</si>
  <si>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</si>
  <si>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</si>
  <si>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</si>
  <si>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</si>
  <si>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</si>
  <si>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</si>
  <si>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</si>
  <si>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</si>
  <si>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რისკის პოზიციები</t>
  </si>
  <si>
    <t>სავალუტო კურსის ცვლილებით გამოწვეული საკრედიტო რისკის მიხედვით შეწონილი რისკის პოზიციები</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</si>
  <si>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</si>
  <si>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</si>
  <si>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</si>
  <si>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სხვა მოთხოვნები</t>
  </si>
  <si>
    <t>მოთხოვნები, რომელთა დაფარვის წყარო დენომინირებულია 
რისკის პოზიციისგან განსხვავებულ ვალუტაში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</si>
  <si>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</si>
  <si>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</si>
  <si>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</si>
  <si>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</si>
  <si>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</si>
  <si>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</si>
  <si>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</si>
  <si>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</si>
  <si>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</si>
  <si>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</si>
  <si>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</si>
  <si>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</si>
  <si>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</si>
  <si>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</si>
  <si>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</si>
  <si>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</si>
  <si>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</si>
  <si>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</si>
  <si>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</si>
  <si>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</si>
  <si>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</si>
  <si>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</si>
  <si>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</si>
  <si>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</si>
  <si>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</si>
  <si>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</si>
  <si>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</si>
  <si>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</si>
  <si>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</si>
  <si>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</si>
  <si>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</si>
  <si>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</si>
  <si>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</si>
  <si>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</si>
  <si>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</si>
  <si>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</si>
  <si>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</si>
  <si>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</si>
  <si>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</si>
  <si>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</si>
  <si>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</si>
  <si>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</si>
  <si>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</si>
  <si>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</si>
  <si>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</si>
  <si>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</si>
  <si>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</si>
  <si>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</si>
  <si>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</si>
  <si>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</si>
  <si>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</si>
  <si>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</si>
  <si>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</si>
  <si>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</si>
  <si>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</si>
  <si>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</si>
  <si>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</si>
  <si>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</si>
  <si>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</si>
  <si>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</si>
  <si>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</si>
  <si>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</si>
  <si>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</si>
  <si>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</si>
  <si>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</si>
  <si>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</si>
  <si>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</si>
  <si>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</si>
  <si>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</si>
  <si>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</si>
  <si>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</si>
  <si>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</si>
  <si>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</si>
  <si>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</si>
  <si>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</si>
  <si>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</si>
  <si>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</si>
  <si>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</si>
  <si>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</si>
  <si>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</si>
  <si>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</si>
  <si>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</si>
  <si>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</si>
  <si>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</si>
  <si>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</si>
  <si>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</si>
  <si>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</si>
  <si>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</si>
  <si>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</si>
  <si>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</si>
  <si>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</si>
  <si>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</si>
  <si>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</si>
  <si>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</si>
  <si>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</si>
  <si>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</si>
  <si>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</si>
  <si>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</si>
  <si>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</si>
  <si>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</si>
  <si>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</si>
  <si>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</si>
  <si>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</si>
  <si>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</si>
  <si>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</si>
  <si>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</si>
  <si>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</si>
  <si>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</si>
  <si>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</si>
  <si>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</si>
  <si>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</si>
  <si>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</si>
  <si>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</si>
  <si>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</si>
  <si>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 xml:space="preserve">პირველადი კაპიტალის კოეფიციენტი ( ≥ 8.5 %) </t>
  </si>
  <si>
    <t>საზედამხედველო კაპიტალის კოეფიციენტი ( ≥ 10.5 %)</t>
  </si>
  <si>
    <t>ბანკი:</t>
  </si>
  <si>
    <t>თარიღი:</t>
  </si>
  <si>
    <t>ბაზელ III-ზე დაფუძნებული ჩარჩოს მიხედვით</t>
  </si>
  <si>
    <t>ბაზელ 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</si>
  <si>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</si>
  <si>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</si>
  <si>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</si>
  <si>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</si>
  <si>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</si>
  <si>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</si>
  <si>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</si>
  <si>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</si>
  <si>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</si>
  <si>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</si>
  <si>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</si>
  <si>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</si>
  <si>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</si>
  <si>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</si>
  <si>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</si>
  <si>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</si>
  <si>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</si>
  <si>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</si>
  <si>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</si>
  <si>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</si>
  <si>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</si>
  <si>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</si>
  <si>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</si>
  <si>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</si>
  <si>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</si>
  <si>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</si>
  <si>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</si>
  <si>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</si>
  <si>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</si>
  <si>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</si>
  <si>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</si>
  <si>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</si>
  <si>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</si>
  <si>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</si>
  <si>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</si>
  <si>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</si>
  <si>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</si>
  <si>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უცხოური ვალუტით გამოწვეული საკრედიტო რისკის შეწონვას დაქვემდებარებული საბალანსო ელემენტები</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</si>
  <si>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</si>
  <si>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</si>
  <si>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</si>
  <si>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</si>
  <si>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</si>
  <si>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</si>
  <si>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</si>
  <si>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</si>
  <si>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</si>
  <si>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</si>
  <si>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</si>
  <si>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</si>
  <si>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</si>
  <si>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</si>
  <si>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</si>
  <si>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</si>
  <si>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</si>
  <si>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</si>
  <si>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</si>
  <si>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</si>
  <si>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</si>
  <si>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პირველადი კაპიტალის კოეფიციენტი ( ≥ 6.4 %)</t>
  </si>
  <si>
    <t>საზედამხედველო კაპიტალის კოეფიციენტი ( ≥ 9.6 %)</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</si>
  <si>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</si>
  <si>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</si>
  <si>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</si>
  <si>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</si>
  <si>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</si>
  <si>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</si>
  <si>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</si>
  <si>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</si>
  <si>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</si>
  <si>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</si>
  <si>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</si>
  <si>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e = c + d</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</si>
  <si>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</si>
  <si>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</si>
  <si>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</si>
  <si>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</si>
  <si>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</si>
  <si>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 xml:space="preserve">საკრედიტო რისკით შეწონვას დაქვემდებარებული საბალანსო ელემენტები </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</si>
  <si>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</si>
  <si>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</si>
  <si>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</si>
  <si>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</si>
  <si>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</si>
  <si>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</si>
  <si>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</si>
  <si>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</si>
  <si>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</si>
  <si>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</si>
  <si>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</si>
  <si>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</si>
  <si>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</si>
  <si>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</si>
  <si>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</si>
  <si>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</si>
  <si>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</si>
  <si>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</si>
  <si>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</si>
  <si>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</si>
  <si>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</si>
  <si>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</si>
  <si>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</si>
  <si>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</si>
  <si>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</si>
  <si>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</si>
  <si>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</si>
  <si>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</si>
  <si>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</si>
  <si>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</si>
  <si>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</si>
  <si>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</si>
  <si>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</si>
  <si>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</si>
  <si>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</si>
  <si>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</si>
  <si>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</si>
  <si>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</si>
  <si>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</si>
  <si>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</si>
  <si>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</si>
  <si>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</si>
  <si>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</si>
  <si>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</si>
  <si>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</si>
  <si>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</si>
  <si>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</si>
  <si>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</si>
  <si>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</si>
  <si>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</si>
  <si>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</si>
  <si>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</si>
  <si>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</si>
  <si>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</si>
  <si>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</si>
  <si>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</si>
  <si>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</si>
  <si>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</si>
  <si>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</si>
  <si>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</si>
  <si>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</si>
  <si>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</si>
  <si>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</si>
  <si>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</si>
  <si>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</si>
  <si>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</si>
  <si>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</si>
  <si>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</si>
  <si>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</si>
  <si>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</si>
  <si>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</si>
  <si>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</si>
  <si>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</si>
  <si>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</si>
  <si>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14</t>
  </si>
  <si>
    <t>ცხრილი 15</t>
  </si>
  <si>
    <t>რისკის მიხედვით შეწონილი რისკის პოზიციები (ბაზელ III-ზე დაფუძნებული ჩარჩოს მიხედვით)</t>
  </si>
  <si>
    <t>რისკის მიხედვით შეწონილი რისკის პოზიციები (ბაზელ 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</si>
  <si>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</si>
  <si>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</si>
  <si>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</si>
  <si>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</si>
  <si>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</si>
  <si>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</si>
  <si>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</si>
  <si>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</si>
  <si>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</si>
  <si>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</si>
  <si>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</si>
  <si>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</si>
  <si>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</si>
  <si>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</si>
  <si>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</si>
  <si>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</si>
  <si>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</si>
  <si>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</si>
  <si>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</si>
  <si>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</si>
  <si>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</si>
  <si>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</si>
  <si>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</si>
  <si>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</si>
  <si>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</si>
  <si>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</si>
  <si>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</si>
  <si>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</si>
  <si>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</si>
  <si>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</si>
  <si>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სს ”ლიბერთი ბანკი”</t>
  </si>
  <si>
    <t>30 ივნისი 2017</t>
  </si>
  <si>
    <t>ვლადიმერ გურგენიძე</t>
  </si>
  <si>
    <t>ალექსი ხოროშვილი</t>
  </si>
  <si>
    <t>www.libertybank.ge</t>
  </si>
  <si>
    <t>მალიკ იშმურატოვი</t>
  </si>
  <si>
    <t>ალექსეი იუსფინი</t>
  </si>
  <si>
    <t>მარტინ პოლ გრემი</t>
  </si>
  <si>
    <t>ნურლან აბდუოვი</t>
  </si>
  <si>
    <t>ზურაბ წულაია</t>
  </si>
  <si>
    <t>ალექსანდრე ლიპარტელიანი</t>
  </si>
  <si>
    <t>არმენ მატევოსიანი</t>
  </si>
  <si>
    <t>დავით ვერულაშვილი</t>
  </si>
  <si>
    <t>დავით მელიქიძე</t>
  </si>
  <si>
    <t>ტარას ჩანტლაძე</t>
  </si>
  <si>
    <t>დენის კოროტკოვ-კოგონოვიჩი</t>
  </si>
  <si>
    <t>BNY Limited (Nominees)</t>
  </si>
  <si>
    <t>შშ ,,ლიბერთი ჰოლდინგ ჯორჯია"</t>
  </si>
  <si>
    <t>ELVIN Solutions Limited</t>
  </si>
  <si>
    <t>OLIVE Capital Management Ltd</t>
  </si>
  <si>
    <t>Stichting Liberty ESOP</t>
  </si>
  <si>
    <t>მათ შორის აქციების ფლობა და სხვა სახით 10%–ზე მეტი წილის ფლობა კომერციული დაწესებულებების სააქციო კაპიტალში, რაც იქვითება ძირითადი პირველადი კაპიტალიდან</t>
  </si>
  <si>
    <t>მათ შორის ჩვეულებრივი აქციები, რომლებიც აკმაყოფილებენ ძირითადი პირველადი კაპიტალის კრიტერიუმებს</t>
  </si>
  <si>
    <t>მათ შორის კაპიტლად კლასიფიცირებული ინსტრუმენტები, რომლებიც აკმაყოფილებენ დამატებითი პირველადი კაპიტალის კრიტერიუმებს</t>
  </si>
  <si>
    <t>მათ შორის გამოსყიდული აქციები, რომლებიც აკლდება ძირითად პირველად კაპიტალს</t>
  </si>
  <si>
    <t>მათ შორის საემისიო კაპიტალი, რომლებიც აკმაყოფილებენ ძირითადი პირველადი კაპიტალის კრიტერიუმებს</t>
  </si>
  <si>
    <t>მათ შორის 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</si>
  <si>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მათ შორის საერთო რეზერვები, რომელიც მიეკუთვნება ძირითად პირველად კაპიტალს</t>
  </si>
  <si>
    <t>მათ შორის გაუნაწილებელი მოგება, რომელიც მიეკუთვნება ძირითად პირველად კაპიტალს</t>
  </si>
  <si>
    <t>მათ შორის 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და დაიქვითება ძირითადი პირველადი კაპიტალიდან</t>
  </si>
  <si>
    <t>მათ შორის აქტივების გადაფასების რეზერვი, რომელიც მიეკუთვნება ძირითად პირველად კაპიტალს საზედამხედველო კორექტირებამდე</t>
  </si>
  <si>
    <t>მათ შორის აქტივების გადაფასების რეზერვი, რომელიც დაიქვითება ძირითადი პირველადი კაპიტალიდან</t>
  </si>
  <si>
    <t>ცხრილი 9 (Capital), N39</t>
  </si>
  <si>
    <t>ცხრილი 9 (Capital), N17</t>
  </si>
  <si>
    <t>ცხრილი 9 (Capital), N37</t>
  </si>
  <si>
    <t>ცხრილი 9 (Capital), N2</t>
  </si>
  <si>
    <t>ცხრილი 9 (Capital), N26</t>
  </si>
  <si>
    <t>ცხრილი 9 (Capital), N3</t>
  </si>
  <si>
    <t>ცხრილი 9 (Capital), N28</t>
  </si>
  <si>
    <t>ცხრილი 9 (Capital), N5</t>
  </si>
  <si>
    <t>ცხრილი 9 (Capital), N6</t>
  </si>
  <si>
    <t>ცხრილი 9 (Capital), N9</t>
  </si>
  <si>
    <t>ცხრილი 9 (Capital), N4</t>
  </si>
  <si>
    <t>ცხრილი 9 (Capital), N8</t>
  </si>
  <si>
    <t>დანარჩენი აქციონერები</t>
  </si>
  <si>
    <t>2Q 2017</t>
  </si>
  <si>
    <t>1Q 2017</t>
  </si>
  <si>
    <t>4Q 2016</t>
  </si>
  <si>
    <t>3Q 2016</t>
  </si>
  <si>
    <t>2Q 2016</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</si>
  <si>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22 ივნისის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</si>
  <si>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ძირითადი პირველადი კაპიტალის კოეფიციენტი ( ≥ 7.0 %)</t>
  </si>
  <si>
    <t xml:space="preserve">                                                                                                                                                              
                                                                                                                                                                რისკის წონები
აქტივების კლასები</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</si>
</sst>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8">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i/>
      <sz val="10"/>
      <color theme="1"/>
      <name val="Calibri"/>
      <family val="2"/>
      <scheme val="minor"/>
    </font>
    <font>
      <b/>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sz val="10"/>
      <color theme="1"/>
      <name val="Sylfaen"/>
      <family val="1"/>
    </font>
    <font>
      <sz val="11"/>
      <color rgb="FFFF0000"/>
      <name val="Calibri"/>
      <family val="2"/>
      <scheme val="minor"/>
    </font>
    <font>
      <i/>
      <sz val="10"/>
      <color rgb="FFFF0000"/>
      <name val="Calibri"/>
      <family val="2"/>
      <scheme val="minor"/>
    </font>
    <font>
      <b/>
      <sz val="10"/>
      <name val="Sylfaen"/>
      <family val="1"/>
      <charset val="204"/>
    </font>
    <font>
      <b/>
      <sz val="11"/>
      <color theme="1"/>
      <name val="Calibri"/>
      <family val="2"/>
      <charset val="204"/>
      <scheme val="minor"/>
    </font>
    <font>
      <sz val="10"/>
      <name val="Sylfaen"/>
      <family val="1"/>
      <charset val="204"/>
    </font>
    <font>
      <sz val="10"/>
      <color theme="1"/>
      <name val="Sylfaen"/>
      <family val="1"/>
      <charset val="204"/>
    </font>
    <font>
      <b/>
      <sz val="10"/>
      <color theme="1"/>
      <name val="Sylfaen"/>
      <family val="1"/>
      <charset val="204"/>
    </font>
    <font>
      <sz val="11"/>
      <color theme="1"/>
      <name val="Sylfaen"/>
      <family val="1"/>
      <charset val="204"/>
    </font>
    <font>
      <i/>
      <sz val="10"/>
      <name val="Sylfaen"/>
      <family val="1"/>
      <charset val="204"/>
    </font>
    <font>
      <i/>
      <sz val="10"/>
      <color theme="1"/>
      <name val="Sylfaen"/>
      <family val="1"/>
      <charset val="204"/>
    </font>
    <font>
      <b/>
      <i/>
      <sz val="10"/>
      <name val="Sylfaen"/>
      <family val="1"/>
      <charset val="204"/>
    </font>
    <font>
      <sz val="10"/>
      <color rgb="FF333333"/>
      <name val="Sylfaen"/>
      <family val="1"/>
      <charset val="204"/>
    </font>
    <font>
      <b/>
      <sz val="11"/>
      <name val="Sylfaen"/>
      <family val="1"/>
      <charset val="204"/>
    </font>
    <font>
      <b/>
      <i/>
      <sz val="10"/>
      <color theme="1"/>
      <name val="Sylfaen"/>
      <family val="1"/>
      <charset val="204"/>
    </font>
    <font>
      <u/>
      <sz val="10"/>
      <color indexed="12"/>
      <name val="Sylfaen"/>
      <family val="1"/>
      <charset val="204"/>
    </font>
    <font>
      <sz val="8"/>
      <color theme="1"/>
      <name val="Sylfaen"/>
      <family val="1"/>
      <charset val="204"/>
    </font>
    <font>
      <sz val="9"/>
      <color theme="1"/>
      <name val="Sylfaen"/>
      <family val="1"/>
      <charset val="204"/>
    </font>
    <font>
      <sz val="10"/>
      <color theme="1"/>
      <name val="Calibri"/>
      <family val="2"/>
      <charset val="204"/>
      <scheme val="minor"/>
    </font>
    <font>
      <sz val="8"/>
      <color theme="1"/>
      <name val="Calibri"/>
      <family val="2"/>
      <charset val="204"/>
      <scheme val="minor"/>
    </font>
    <font>
      <b/>
      <sz val="10"/>
      <color theme="1"/>
      <name val="Calibri"/>
      <family val="2"/>
      <charset val="204"/>
      <scheme val="minor"/>
    </font>
    <font>
      <i/>
      <sz val="10"/>
      <name val="Calibri"/>
      <family val="2"/>
      <charset val="204"/>
      <scheme val="minor"/>
    </font>
  </fonts>
  <fills count="7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s>
  <borders count="8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s>
  <cellStyleXfs count="2096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9" fillId="0" borderId="0" applyNumberFormat="0" applyFill="0" applyBorder="0" applyAlignment="0" applyProtection="0">
      <alignment vertical="top"/>
      <protection locked="0"/>
    </xf>
    <xf numFmtId="0" fontId="20" fillId="0" borderId="0"/>
    <xf numFmtId="168" fontId="21" fillId="37" borderId="0"/>
    <xf numFmtId="169" fontId="21" fillId="37" borderId="0"/>
    <xf numFmtId="168" fontId="21" fillId="37" borderId="0"/>
    <xf numFmtId="0" fontId="22" fillId="38" borderId="0" applyNumberFormat="0" applyBorder="0" applyAlignment="0" applyProtection="0"/>
    <xf numFmtId="0" fontId="3" fillId="13" borderId="0" applyNumberFormat="0" applyBorder="0" applyAlignment="0" applyProtection="0"/>
    <xf numFmtId="168" fontId="23" fillId="38" borderId="0" applyNumberFormat="0" applyBorder="0" applyAlignment="0" applyProtection="0"/>
    <xf numFmtId="168" fontId="23" fillId="38" borderId="0" applyNumberFormat="0" applyBorder="0" applyAlignment="0" applyProtection="0"/>
    <xf numFmtId="169" fontId="23" fillId="38" borderId="0" applyNumberFormat="0" applyBorder="0" applyAlignment="0" applyProtection="0"/>
    <xf numFmtId="0" fontId="22"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23" fillId="38" borderId="0" applyNumberFormat="0" applyBorder="0" applyAlignment="0" applyProtection="0"/>
    <xf numFmtId="169" fontId="23" fillId="38" borderId="0" applyNumberFormat="0" applyBorder="0" applyAlignment="0" applyProtection="0"/>
    <xf numFmtId="168" fontId="23" fillId="38" borderId="0" applyNumberFormat="0" applyBorder="0" applyAlignment="0" applyProtection="0"/>
    <xf numFmtId="168" fontId="23" fillId="38" borderId="0" applyNumberFormat="0" applyBorder="0" applyAlignment="0" applyProtection="0"/>
    <xf numFmtId="169" fontId="23" fillId="38" borderId="0" applyNumberFormat="0" applyBorder="0" applyAlignment="0" applyProtection="0"/>
    <xf numFmtId="168" fontId="23" fillId="38" borderId="0" applyNumberFormat="0" applyBorder="0" applyAlignment="0" applyProtection="0"/>
    <xf numFmtId="168" fontId="23" fillId="38" borderId="0" applyNumberFormat="0" applyBorder="0" applyAlignment="0" applyProtection="0"/>
    <xf numFmtId="169" fontId="23" fillId="38" borderId="0" applyNumberFormat="0" applyBorder="0" applyAlignment="0" applyProtection="0"/>
    <xf numFmtId="168" fontId="23" fillId="38" borderId="0" applyNumberFormat="0" applyBorder="0" applyAlignment="0" applyProtection="0"/>
    <xf numFmtId="168" fontId="23" fillId="38" borderId="0" applyNumberFormat="0" applyBorder="0" applyAlignment="0" applyProtection="0"/>
    <xf numFmtId="169" fontId="23" fillId="38" borderId="0" applyNumberFormat="0" applyBorder="0" applyAlignment="0" applyProtection="0"/>
    <xf numFmtId="168" fontId="23"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 fillId="17" borderId="0" applyNumberFormat="0" applyBorder="0" applyAlignment="0" applyProtection="0"/>
    <xf numFmtId="168" fontId="23" fillId="39" borderId="0" applyNumberFormat="0" applyBorder="0" applyAlignment="0" applyProtection="0"/>
    <xf numFmtId="168" fontId="23" fillId="39" borderId="0" applyNumberFormat="0" applyBorder="0" applyAlignment="0" applyProtection="0"/>
    <xf numFmtId="169" fontId="23" fillId="39" borderId="0" applyNumberFormat="0" applyBorder="0" applyAlignment="0" applyProtection="0"/>
    <xf numFmtId="0" fontId="22"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23" fillId="39" borderId="0" applyNumberFormat="0" applyBorder="0" applyAlignment="0" applyProtection="0"/>
    <xf numFmtId="169" fontId="23" fillId="39" borderId="0" applyNumberFormat="0" applyBorder="0" applyAlignment="0" applyProtection="0"/>
    <xf numFmtId="168" fontId="23" fillId="39" borderId="0" applyNumberFormat="0" applyBorder="0" applyAlignment="0" applyProtection="0"/>
    <xf numFmtId="168" fontId="23" fillId="39" borderId="0" applyNumberFormat="0" applyBorder="0" applyAlignment="0" applyProtection="0"/>
    <xf numFmtId="169" fontId="23" fillId="39" borderId="0" applyNumberFormat="0" applyBorder="0" applyAlignment="0" applyProtection="0"/>
    <xf numFmtId="168" fontId="23" fillId="39" borderId="0" applyNumberFormat="0" applyBorder="0" applyAlignment="0" applyProtection="0"/>
    <xf numFmtId="168" fontId="23" fillId="39" borderId="0" applyNumberFormat="0" applyBorder="0" applyAlignment="0" applyProtection="0"/>
    <xf numFmtId="169" fontId="23" fillId="39" borderId="0" applyNumberFormat="0" applyBorder="0" applyAlignment="0" applyProtection="0"/>
    <xf numFmtId="168" fontId="23" fillId="39" borderId="0" applyNumberFormat="0" applyBorder="0" applyAlignment="0" applyProtection="0"/>
    <xf numFmtId="168" fontId="23" fillId="39" borderId="0" applyNumberFormat="0" applyBorder="0" applyAlignment="0" applyProtection="0"/>
    <xf numFmtId="169" fontId="23" fillId="39" borderId="0" applyNumberFormat="0" applyBorder="0" applyAlignment="0" applyProtection="0"/>
    <xf numFmtId="168" fontId="23" fillId="39"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3" fillId="21" borderId="0" applyNumberFormat="0" applyBorder="0" applyAlignment="0" applyProtection="0"/>
    <xf numFmtId="168" fontId="23" fillId="40" borderId="0" applyNumberFormat="0" applyBorder="0" applyAlignment="0" applyProtection="0"/>
    <xf numFmtId="168" fontId="23" fillId="40" borderId="0" applyNumberFormat="0" applyBorder="0" applyAlignment="0" applyProtection="0"/>
    <xf numFmtId="169" fontId="23" fillId="40" borderId="0" applyNumberFormat="0" applyBorder="0" applyAlignment="0" applyProtection="0"/>
    <xf numFmtId="0" fontId="22"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23" fillId="40" borderId="0" applyNumberFormat="0" applyBorder="0" applyAlignment="0" applyProtection="0"/>
    <xf numFmtId="169" fontId="23" fillId="40" borderId="0" applyNumberFormat="0" applyBorder="0" applyAlignment="0" applyProtection="0"/>
    <xf numFmtId="168" fontId="23" fillId="40" borderId="0" applyNumberFormat="0" applyBorder="0" applyAlignment="0" applyProtection="0"/>
    <xf numFmtId="168" fontId="23" fillId="40" borderId="0" applyNumberFormat="0" applyBorder="0" applyAlignment="0" applyProtection="0"/>
    <xf numFmtId="169" fontId="23" fillId="40" borderId="0" applyNumberFormat="0" applyBorder="0" applyAlignment="0" applyProtection="0"/>
    <xf numFmtId="168" fontId="23" fillId="40" borderId="0" applyNumberFormat="0" applyBorder="0" applyAlignment="0" applyProtection="0"/>
    <xf numFmtId="168" fontId="23" fillId="40" borderId="0" applyNumberFormat="0" applyBorder="0" applyAlignment="0" applyProtection="0"/>
    <xf numFmtId="169" fontId="23" fillId="40" borderId="0" applyNumberFormat="0" applyBorder="0" applyAlignment="0" applyProtection="0"/>
    <xf numFmtId="168" fontId="23" fillId="40" borderId="0" applyNumberFormat="0" applyBorder="0" applyAlignment="0" applyProtection="0"/>
    <xf numFmtId="168" fontId="23" fillId="40" borderId="0" applyNumberFormat="0" applyBorder="0" applyAlignment="0" applyProtection="0"/>
    <xf numFmtId="169" fontId="23" fillId="40" borderId="0" applyNumberFormat="0" applyBorder="0" applyAlignment="0" applyProtection="0"/>
    <xf numFmtId="168" fontId="23" fillId="40"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3" fillId="25" borderId="0" applyNumberFormat="0" applyBorder="0" applyAlignment="0" applyProtection="0"/>
    <xf numFmtId="168" fontId="23" fillId="41"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0" fontId="22"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168" fontId="23" fillId="41"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168" fontId="23" fillId="41"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168" fontId="23" fillId="41"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168" fontId="23" fillId="41"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3" fillId="29" borderId="0" applyNumberFormat="0" applyBorder="0" applyAlignment="0" applyProtection="0"/>
    <xf numFmtId="168" fontId="23" fillId="42" borderId="0" applyNumberFormat="0" applyBorder="0" applyAlignment="0" applyProtection="0"/>
    <xf numFmtId="168" fontId="23" fillId="42" borderId="0" applyNumberFormat="0" applyBorder="0" applyAlignment="0" applyProtection="0"/>
    <xf numFmtId="169" fontId="23" fillId="42" borderId="0" applyNumberFormat="0" applyBorder="0" applyAlignment="0" applyProtection="0"/>
    <xf numFmtId="0" fontId="22"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23" fillId="42" borderId="0" applyNumberFormat="0" applyBorder="0" applyAlignment="0" applyProtection="0"/>
    <xf numFmtId="169" fontId="23" fillId="42" borderId="0" applyNumberFormat="0" applyBorder="0" applyAlignment="0" applyProtection="0"/>
    <xf numFmtId="168" fontId="23" fillId="42" borderId="0" applyNumberFormat="0" applyBorder="0" applyAlignment="0" applyProtection="0"/>
    <xf numFmtId="168" fontId="23" fillId="42" borderId="0" applyNumberFormat="0" applyBorder="0" applyAlignment="0" applyProtection="0"/>
    <xf numFmtId="169" fontId="23" fillId="42" borderId="0" applyNumberFormat="0" applyBorder="0" applyAlignment="0" applyProtection="0"/>
    <xf numFmtId="168" fontId="23" fillId="42" borderId="0" applyNumberFormat="0" applyBorder="0" applyAlignment="0" applyProtection="0"/>
    <xf numFmtId="168" fontId="23" fillId="42" borderId="0" applyNumberFormat="0" applyBorder="0" applyAlignment="0" applyProtection="0"/>
    <xf numFmtId="169" fontId="23" fillId="42" borderId="0" applyNumberFormat="0" applyBorder="0" applyAlignment="0" applyProtection="0"/>
    <xf numFmtId="168" fontId="23" fillId="42" borderId="0" applyNumberFormat="0" applyBorder="0" applyAlignment="0" applyProtection="0"/>
    <xf numFmtId="168" fontId="23" fillId="42" borderId="0" applyNumberFormat="0" applyBorder="0" applyAlignment="0" applyProtection="0"/>
    <xf numFmtId="169" fontId="23" fillId="42" borderId="0" applyNumberFormat="0" applyBorder="0" applyAlignment="0" applyProtection="0"/>
    <xf numFmtId="168" fontId="23" fillId="42"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3" fillId="33" borderId="0" applyNumberFormat="0" applyBorder="0" applyAlignment="0" applyProtection="0"/>
    <xf numFmtId="168" fontId="23" fillId="43" borderId="0" applyNumberFormat="0" applyBorder="0" applyAlignment="0" applyProtection="0"/>
    <xf numFmtId="168" fontId="23" fillId="43" borderId="0" applyNumberFormat="0" applyBorder="0" applyAlignment="0" applyProtection="0"/>
    <xf numFmtId="169" fontId="23" fillId="43" borderId="0" applyNumberFormat="0" applyBorder="0" applyAlignment="0" applyProtection="0"/>
    <xf numFmtId="0" fontId="22"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23" fillId="43" borderId="0" applyNumberFormat="0" applyBorder="0" applyAlignment="0" applyProtection="0"/>
    <xf numFmtId="169" fontId="23" fillId="43" borderId="0" applyNumberFormat="0" applyBorder="0" applyAlignment="0" applyProtection="0"/>
    <xf numFmtId="168" fontId="23" fillId="43" borderId="0" applyNumberFormat="0" applyBorder="0" applyAlignment="0" applyProtection="0"/>
    <xf numFmtId="168" fontId="23" fillId="43" borderId="0" applyNumberFormat="0" applyBorder="0" applyAlignment="0" applyProtection="0"/>
    <xf numFmtId="169" fontId="23" fillId="43" borderId="0" applyNumberFormat="0" applyBorder="0" applyAlignment="0" applyProtection="0"/>
    <xf numFmtId="168" fontId="23" fillId="43" borderId="0" applyNumberFormat="0" applyBorder="0" applyAlignment="0" applyProtection="0"/>
    <xf numFmtId="168" fontId="23" fillId="43" borderId="0" applyNumberFormat="0" applyBorder="0" applyAlignment="0" applyProtection="0"/>
    <xf numFmtId="169" fontId="23" fillId="43" borderId="0" applyNumberFormat="0" applyBorder="0" applyAlignment="0" applyProtection="0"/>
    <xf numFmtId="168" fontId="23" fillId="43" borderId="0" applyNumberFormat="0" applyBorder="0" applyAlignment="0" applyProtection="0"/>
    <xf numFmtId="168" fontId="23" fillId="43" borderId="0" applyNumberFormat="0" applyBorder="0" applyAlignment="0" applyProtection="0"/>
    <xf numFmtId="169" fontId="23" fillId="43" borderId="0" applyNumberFormat="0" applyBorder="0" applyAlignment="0" applyProtection="0"/>
    <xf numFmtId="168" fontId="23" fillId="43"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3" fillId="14"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0" fontId="22"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168" fontId="23" fillId="44"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3" fillId="18" borderId="0" applyNumberFormat="0" applyBorder="0" applyAlignment="0" applyProtection="0"/>
    <xf numFmtId="168" fontId="23" fillId="45" borderId="0" applyNumberFormat="0" applyBorder="0" applyAlignment="0" applyProtection="0"/>
    <xf numFmtId="168" fontId="23" fillId="45" borderId="0" applyNumberFormat="0" applyBorder="0" applyAlignment="0" applyProtection="0"/>
    <xf numFmtId="169" fontId="23" fillId="45" borderId="0" applyNumberFormat="0" applyBorder="0" applyAlignment="0" applyProtection="0"/>
    <xf numFmtId="0" fontId="22"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23" fillId="45" borderId="0" applyNumberFormat="0" applyBorder="0" applyAlignment="0" applyProtection="0"/>
    <xf numFmtId="169" fontId="23" fillId="45" borderId="0" applyNumberFormat="0" applyBorder="0" applyAlignment="0" applyProtection="0"/>
    <xf numFmtId="168" fontId="23" fillId="45" borderId="0" applyNumberFormat="0" applyBorder="0" applyAlignment="0" applyProtection="0"/>
    <xf numFmtId="168" fontId="23" fillId="45" borderId="0" applyNumberFormat="0" applyBorder="0" applyAlignment="0" applyProtection="0"/>
    <xf numFmtId="169" fontId="23" fillId="45" borderId="0" applyNumberFormat="0" applyBorder="0" applyAlignment="0" applyProtection="0"/>
    <xf numFmtId="168" fontId="23" fillId="45" borderId="0" applyNumberFormat="0" applyBorder="0" applyAlignment="0" applyProtection="0"/>
    <xf numFmtId="168" fontId="23" fillId="45" borderId="0" applyNumberFormat="0" applyBorder="0" applyAlignment="0" applyProtection="0"/>
    <xf numFmtId="169" fontId="23" fillId="45" borderId="0" applyNumberFormat="0" applyBorder="0" applyAlignment="0" applyProtection="0"/>
    <xf numFmtId="168" fontId="23" fillId="45" borderId="0" applyNumberFormat="0" applyBorder="0" applyAlignment="0" applyProtection="0"/>
    <xf numFmtId="168" fontId="23" fillId="45" borderId="0" applyNumberFormat="0" applyBorder="0" applyAlignment="0" applyProtection="0"/>
    <xf numFmtId="169" fontId="23" fillId="45" borderId="0" applyNumberFormat="0" applyBorder="0" applyAlignment="0" applyProtection="0"/>
    <xf numFmtId="168" fontId="23" fillId="45"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3" fillId="22" borderId="0" applyNumberFormat="0" applyBorder="0" applyAlignment="0" applyProtection="0"/>
    <xf numFmtId="168" fontId="23" fillId="46" borderId="0" applyNumberFormat="0" applyBorder="0" applyAlignment="0" applyProtection="0"/>
    <xf numFmtId="168" fontId="23" fillId="46" borderId="0" applyNumberFormat="0" applyBorder="0" applyAlignment="0" applyProtection="0"/>
    <xf numFmtId="169" fontId="23" fillId="46" borderId="0" applyNumberFormat="0" applyBorder="0" applyAlignment="0" applyProtection="0"/>
    <xf numFmtId="0" fontId="22"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23" fillId="46" borderId="0" applyNumberFormat="0" applyBorder="0" applyAlignment="0" applyProtection="0"/>
    <xf numFmtId="169" fontId="23" fillId="46" borderId="0" applyNumberFormat="0" applyBorder="0" applyAlignment="0" applyProtection="0"/>
    <xf numFmtId="168" fontId="23" fillId="46" borderId="0" applyNumberFormat="0" applyBorder="0" applyAlignment="0" applyProtection="0"/>
    <xf numFmtId="168" fontId="23" fillId="46" borderId="0" applyNumberFormat="0" applyBorder="0" applyAlignment="0" applyProtection="0"/>
    <xf numFmtId="169" fontId="23" fillId="46" borderId="0" applyNumberFormat="0" applyBorder="0" applyAlignment="0" applyProtection="0"/>
    <xf numFmtId="168" fontId="23" fillId="46" borderId="0" applyNumberFormat="0" applyBorder="0" applyAlignment="0" applyProtection="0"/>
    <xf numFmtId="168" fontId="23" fillId="46" borderId="0" applyNumberFormat="0" applyBorder="0" applyAlignment="0" applyProtection="0"/>
    <xf numFmtId="169" fontId="23" fillId="46" borderId="0" applyNumberFormat="0" applyBorder="0" applyAlignment="0" applyProtection="0"/>
    <xf numFmtId="168" fontId="23" fillId="46" borderId="0" applyNumberFormat="0" applyBorder="0" applyAlignment="0" applyProtection="0"/>
    <xf numFmtId="168" fontId="23" fillId="46" borderId="0" applyNumberFormat="0" applyBorder="0" applyAlignment="0" applyProtection="0"/>
    <xf numFmtId="169" fontId="23" fillId="46" borderId="0" applyNumberFormat="0" applyBorder="0" applyAlignment="0" applyProtection="0"/>
    <xf numFmtId="168" fontId="23" fillId="46" borderId="0" applyNumberFormat="0" applyBorder="0" applyAlignment="0" applyProtection="0"/>
    <xf numFmtId="0" fontId="22" fillId="46" borderId="0" applyNumberFormat="0" applyBorder="0" applyAlignment="0" applyProtection="0"/>
    <xf numFmtId="0" fontId="22" fillId="41" borderId="0" applyNumberFormat="0" applyBorder="0" applyAlignment="0" applyProtection="0"/>
    <xf numFmtId="0" fontId="3" fillId="26" borderId="0" applyNumberFormat="0" applyBorder="0" applyAlignment="0" applyProtection="0"/>
    <xf numFmtId="168" fontId="23" fillId="41"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0" fontId="22"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168" fontId="23" fillId="41"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168" fontId="23" fillId="41"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168" fontId="23" fillId="41"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168" fontId="23" fillId="41"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3" fillId="30"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0" fontId="22"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168" fontId="23" fillId="44" borderId="0" applyNumberFormat="0" applyBorder="0" applyAlignment="0" applyProtection="0"/>
    <xf numFmtId="0" fontId="22" fillId="44" borderId="0" applyNumberFormat="0" applyBorder="0" applyAlignment="0" applyProtection="0"/>
    <xf numFmtId="0" fontId="22" fillId="47" borderId="0" applyNumberFormat="0" applyBorder="0" applyAlignment="0" applyProtection="0"/>
    <xf numFmtId="0" fontId="3" fillId="34" borderId="0" applyNumberFormat="0" applyBorder="0" applyAlignment="0" applyProtection="0"/>
    <xf numFmtId="168" fontId="23" fillId="47" borderId="0" applyNumberFormat="0" applyBorder="0" applyAlignment="0" applyProtection="0"/>
    <xf numFmtId="168" fontId="23" fillId="47" borderId="0" applyNumberFormat="0" applyBorder="0" applyAlignment="0" applyProtection="0"/>
    <xf numFmtId="169" fontId="23" fillId="47" borderId="0" applyNumberFormat="0" applyBorder="0" applyAlignment="0" applyProtection="0"/>
    <xf numFmtId="0" fontId="22"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23" fillId="47" borderId="0" applyNumberFormat="0" applyBorder="0" applyAlignment="0" applyProtection="0"/>
    <xf numFmtId="169" fontId="23" fillId="47" borderId="0" applyNumberFormat="0" applyBorder="0" applyAlignment="0" applyProtection="0"/>
    <xf numFmtId="168" fontId="23" fillId="47" borderId="0" applyNumberFormat="0" applyBorder="0" applyAlignment="0" applyProtection="0"/>
    <xf numFmtId="168" fontId="23" fillId="47" borderId="0" applyNumberFormat="0" applyBorder="0" applyAlignment="0" applyProtection="0"/>
    <xf numFmtId="169" fontId="23" fillId="47" borderId="0" applyNumberFormat="0" applyBorder="0" applyAlignment="0" applyProtection="0"/>
    <xf numFmtId="168" fontId="23" fillId="47" borderId="0" applyNumberFormat="0" applyBorder="0" applyAlignment="0" applyProtection="0"/>
    <xf numFmtId="168" fontId="23" fillId="47" borderId="0" applyNumberFormat="0" applyBorder="0" applyAlignment="0" applyProtection="0"/>
    <xf numFmtId="169" fontId="23" fillId="47" borderId="0" applyNumberFormat="0" applyBorder="0" applyAlignment="0" applyProtection="0"/>
    <xf numFmtId="168" fontId="23" fillId="47" borderId="0" applyNumberFormat="0" applyBorder="0" applyAlignment="0" applyProtection="0"/>
    <xf numFmtId="168" fontId="23" fillId="47" borderId="0" applyNumberFormat="0" applyBorder="0" applyAlignment="0" applyProtection="0"/>
    <xf numFmtId="169" fontId="23" fillId="47" borderId="0" applyNumberFormat="0" applyBorder="0" applyAlignment="0" applyProtection="0"/>
    <xf numFmtId="168" fontId="23" fillId="47" borderId="0" applyNumberFormat="0" applyBorder="0" applyAlignment="0" applyProtection="0"/>
    <xf numFmtId="0" fontId="22" fillId="47" borderId="0" applyNumberFormat="0" applyBorder="0" applyAlignment="0" applyProtection="0"/>
    <xf numFmtId="0" fontId="24" fillId="48" borderId="0" applyNumberFormat="0" applyBorder="0" applyAlignment="0" applyProtection="0"/>
    <xf numFmtId="0" fontId="25" fillId="15" borderId="0" applyNumberFormat="0" applyBorder="0" applyAlignment="0" applyProtection="0"/>
    <xf numFmtId="168" fontId="26" fillId="48" borderId="0" applyNumberFormat="0" applyBorder="0" applyAlignment="0" applyProtection="0"/>
    <xf numFmtId="168" fontId="26" fillId="48" borderId="0" applyNumberFormat="0" applyBorder="0" applyAlignment="0" applyProtection="0"/>
    <xf numFmtId="169" fontId="26" fillId="48" borderId="0" applyNumberFormat="0" applyBorder="0" applyAlignment="0" applyProtection="0"/>
    <xf numFmtId="0" fontId="24" fillId="48"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168" fontId="26" fillId="48" borderId="0" applyNumberFormat="0" applyBorder="0" applyAlignment="0" applyProtection="0"/>
    <xf numFmtId="169" fontId="26" fillId="48" borderId="0" applyNumberFormat="0" applyBorder="0" applyAlignment="0" applyProtection="0"/>
    <xf numFmtId="168" fontId="26" fillId="48" borderId="0" applyNumberFormat="0" applyBorder="0" applyAlignment="0" applyProtection="0"/>
    <xf numFmtId="168" fontId="26" fillId="48" borderId="0" applyNumberFormat="0" applyBorder="0" applyAlignment="0" applyProtection="0"/>
    <xf numFmtId="169" fontId="26" fillId="48" borderId="0" applyNumberFormat="0" applyBorder="0" applyAlignment="0" applyProtection="0"/>
    <xf numFmtId="168" fontId="26" fillId="48" borderId="0" applyNumberFormat="0" applyBorder="0" applyAlignment="0" applyProtection="0"/>
    <xf numFmtId="168" fontId="26" fillId="48" borderId="0" applyNumberFormat="0" applyBorder="0" applyAlignment="0" applyProtection="0"/>
    <xf numFmtId="169" fontId="26" fillId="48" borderId="0" applyNumberFormat="0" applyBorder="0" applyAlignment="0" applyProtection="0"/>
    <xf numFmtId="168" fontId="26" fillId="48" borderId="0" applyNumberFormat="0" applyBorder="0" applyAlignment="0" applyProtection="0"/>
    <xf numFmtId="168" fontId="26" fillId="48" borderId="0" applyNumberFormat="0" applyBorder="0" applyAlignment="0" applyProtection="0"/>
    <xf numFmtId="169" fontId="26" fillId="48" borderId="0" applyNumberFormat="0" applyBorder="0" applyAlignment="0" applyProtection="0"/>
    <xf numFmtId="168" fontId="26" fillId="48" borderId="0" applyNumberFormat="0" applyBorder="0" applyAlignment="0" applyProtection="0"/>
    <xf numFmtId="0" fontId="24" fillId="48" borderId="0" applyNumberFormat="0" applyBorder="0" applyAlignment="0" applyProtection="0"/>
    <xf numFmtId="0" fontId="24" fillId="45" borderId="0" applyNumberFormat="0" applyBorder="0" applyAlignment="0" applyProtection="0"/>
    <xf numFmtId="0" fontId="25" fillId="19" borderId="0" applyNumberFormat="0" applyBorder="0" applyAlignment="0" applyProtection="0"/>
    <xf numFmtId="168" fontId="26" fillId="45"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0" fontId="24" fillId="45"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168" fontId="26" fillId="45"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168" fontId="26" fillId="45"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168" fontId="26" fillId="45"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168" fontId="26" fillId="45"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5" fillId="23"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0" fontId="24" fillId="46"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168" fontId="26" fillId="46" borderId="0" applyNumberFormat="0" applyBorder="0" applyAlignment="0" applyProtection="0"/>
    <xf numFmtId="0" fontId="24" fillId="46" borderId="0" applyNumberFormat="0" applyBorder="0" applyAlignment="0" applyProtection="0"/>
    <xf numFmtId="0" fontId="24" fillId="49" borderId="0" applyNumberFormat="0" applyBorder="0" applyAlignment="0" applyProtection="0"/>
    <xf numFmtId="0" fontId="25" fillId="27" borderId="0" applyNumberFormat="0" applyBorder="0" applyAlignment="0" applyProtection="0"/>
    <xf numFmtId="168" fontId="26" fillId="49"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0" fontId="24" fillId="49"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168" fontId="26" fillId="49"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168" fontId="26" fillId="49"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168" fontId="26" fillId="49"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168" fontId="26" fillId="49"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5" fillId="31"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9" fontId="26" fillId="50" borderId="0" applyNumberFormat="0" applyBorder="0" applyAlignment="0" applyProtection="0"/>
    <xf numFmtId="0" fontId="24" fillId="50"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168" fontId="26" fillId="50" borderId="0" applyNumberFormat="0" applyBorder="0" applyAlignment="0" applyProtection="0"/>
    <xf numFmtId="169"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9"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9"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9" fontId="26" fillId="50" borderId="0" applyNumberFormat="0" applyBorder="0" applyAlignment="0" applyProtection="0"/>
    <xf numFmtId="168" fontId="26" fillId="50"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5" fillId="35" borderId="0" applyNumberFormat="0" applyBorder="0" applyAlignment="0" applyProtection="0"/>
    <xf numFmtId="168" fontId="26" fillId="51" borderId="0" applyNumberFormat="0" applyBorder="0" applyAlignment="0" applyProtection="0"/>
    <xf numFmtId="168" fontId="26" fillId="51" borderId="0" applyNumberFormat="0" applyBorder="0" applyAlignment="0" applyProtection="0"/>
    <xf numFmtId="169" fontId="26" fillId="51" borderId="0" applyNumberFormat="0" applyBorder="0" applyAlignment="0" applyProtection="0"/>
    <xf numFmtId="0" fontId="24" fillId="51"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168" fontId="26" fillId="51" borderId="0" applyNumberFormat="0" applyBorder="0" applyAlignment="0" applyProtection="0"/>
    <xf numFmtId="169" fontId="26" fillId="51" borderId="0" applyNumberFormat="0" applyBorder="0" applyAlignment="0" applyProtection="0"/>
    <xf numFmtId="168" fontId="26" fillId="51" borderId="0" applyNumberFormat="0" applyBorder="0" applyAlignment="0" applyProtection="0"/>
    <xf numFmtId="168" fontId="26" fillId="51" borderId="0" applyNumberFormat="0" applyBorder="0" applyAlignment="0" applyProtection="0"/>
    <xf numFmtId="169" fontId="26" fillId="51" borderId="0" applyNumberFormat="0" applyBorder="0" applyAlignment="0" applyProtection="0"/>
    <xf numFmtId="168" fontId="26" fillId="51" borderId="0" applyNumberFormat="0" applyBorder="0" applyAlignment="0" applyProtection="0"/>
    <xf numFmtId="168" fontId="26" fillId="51" borderId="0" applyNumberFormat="0" applyBorder="0" applyAlignment="0" applyProtection="0"/>
    <xf numFmtId="169" fontId="26" fillId="51" borderId="0" applyNumberFormat="0" applyBorder="0" applyAlignment="0" applyProtection="0"/>
    <xf numFmtId="168" fontId="26" fillId="51" borderId="0" applyNumberFormat="0" applyBorder="0" applyAlignment="0" applyProtection="0"/>
    <xf numFmtId="168" fontId="26" fillId="51" borderId="0" applyNumberFormat="0" applyBorder="0" applyAlignment="0" applyProtection="0"/>
    <xf numFmtId="169" fontId="26" fillId="51" borderId="0" applyNumberFormat="0" applyBorder="0" applyAlignment="0" applyProtection="0"/>
    <xf numFmtId="168" fontId="26" fillId="51" borderId="0" applyNumberFormat="0" applyBorder="0" applyAlignment="0" applyProtection="0"/>
    <xf numFmtId="0" fontId="24" fillId="51"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4" fillId="53" borderId="0" applyNumberFormat="0" applyBorder="0" applyAlignment="0" applyProtection="0"/>
    <xf numFmtId="0" fontId="24" fillId="54" borderId="0" applyNumberFormat="0" applyBorder="0" applyAlignment="0" applyProtection="0"/>
    <xf numFmtId="0" fontId="25" fillId="12" borderId="0" applyNumberFormat="0" applyBorder="0" applyAlignment="0" applyProtection="0"/>
    <xf numFmtId="168" fontId="26" fillId="54" borderId="0" applyNumberFormat="0" applyBorder="0" applyAlignment="0" applyProtection="0"/>
    <xf numFmtId="168" fontId="26" fillId="54" borderId="0" applyNumberFormat="0" applyBorder="0" applyAlignment="0" applyProtection="0"/>
    <xf numFmtId="169" fontId="26" fillId="54" borderId="0" applyNumberFormat="0" applyBorder="0" applyAlignment="0" applyProtection="0"/>
    <xf numFmtId="0" fontId="24" fillId="54"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168" fontId="26" fillId="54" borderId="0" applyNumberFormat="0" applyBorder="0" applyAlignment="0" applyProtection="0"/>
    <xf numFmtId="169" fontId="26" fillId="54" borderId="0" applyNumberFormat="0" applyBorder="0" applyAlignment="0" applyProtection="0"/>
    <xf numFmtId="168" fontId="26" fillId="54" borderId="0" applyNumberFormat="0" applyBorder="0" applyAlignment="0" applyProtection="0"/>
    <xf numFmtId="168" fontId="26" fillId="54" borderId="0" applyNumberFormat="0" applyBorder="0" applyAlignment="0" applyProtection="0"/>
    <xf numFmtId="169" fontId="26" fillId="54" borderId="0" applyNumberFormat="0" applyBorder="0" applyAlignment="0" applyProtection="0"/>
    <xf numFmtId="168" fontId="26" fillId="54" borderId="0" applyNumberFormat="0" applyBorder="0" applyAlignment="0" applyProtection="0"/>
    <xf numFmtId="168" fontId="26" fillId="54" borderId="0" applyNumberFormat="0" applyBorder="0" applyAlignment="0" applyProtection="0"/>
    <xf numFmtId="169" fontId="26" fillId="54" borderId="0" applyNumberFormat="0" applyBorder="0" applyAlignment="0" applyProtection="0"/>
    <xf numFmtId="168" fontId="26" fillId="54" borderId="0" applyNumberFormat="0" applyBorder="0" applyAlignment="0" applyProtection="0"/>
    <xf numFmtId="168" fontId="26" fillId="54" borderId="0" applyNumberFormat="0" applyBorder="0" applyAlignment="0" applyProtection="0"/>
    <xf numFmtId="169" fontId="26" fillId="54" borderId="0" applyNumberFormat="0" applyBorder="0" applyAlignment="0" applyProtection="0"/>
    <xf numFmtId="168" fontId="26"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24" fillId="57" borderId="0" applyNumberFormat="0" applyBorder="0" applyAlignment="0" applyProtection="0"/>
    <xf numFmtId="0" fontId="24" fillId="58" borderId="0" applyNumberFormat="0" applyBorder="0" applyAlignment="0" applyProtection="0"/>
    <xf numFmtId="0" fontId="25" fillId="16" borderId="0" applyNumberFormat="0" applyBorder="0" applyAlignment="0" applyProtection="0"/>
    <xf numFmtId="168" fontId="26" fillId="58" borderId="0" applyNumberFormat="0" applyBorder="0" applyAlignment="0" applyProtection="0"/>
    <xf numFmtId="168" fontId="26" fillId="58" borderId="0" applyNumberFormat="0" applyBorder="0" applyAlignment="0" applyProtection="0"/>
    <xf numFmtId="169" fontId="26" fillId="58" borderId="0" applyNumberFormat="0" applyBorder="0" applyAlignment="0" applyProtection="0"/>
    <xf numFmtId="0" fontId="24" fillId="58"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168" fontId="26" fillId="58" borderId="0" applyNumberFormat="0" applyBorder="0" applyAlignment="0" applyProtection="0"/>
    <xf numFmtId="169" fontId="26" fillId="58" borderId="0" applyNumberFormat="0" applyBorder="0" applyAlignment="0" applyProtection="0"/>
    <xf numFmtId="168" fontId="26" fillId="58" borderId="0" applyNumberFormat="0" applyBorder="0" applyAlignment="0" applyProtection="0"/>
    <xf numFmtId="168" fontId="26" fillId="58" borderId="0" applyNumberFormat="0" applyBorder="0" applyAlignment="0" applyProtection="0"/>
    <xf numFmtId="169" fontId="26" fillId="58" borderId="0" applyNumberFormat="0" applyBorder="0" applyAlignment="0" applyProtection="0"/>
    <xf numFmtId="168" fontId="26" fillId="58" borderId="0" applyNumberFormat="0" applyBorder="0" applyAlignment="0" applyProtection="0"/>
    <xf numFmtId="168" fontId="26" fillId="58" borderId="0" applyNumberFormat="0" applyBorder="0" applyAlignment="0" applyProtection="0"/>
    <xf numFmtId="169" fontId="26" fillId="58" borderId="0" applyNumberFormat="0" applyBorder="0" applyAlignment="0" applyProtection="0"/>
    <xf numFmtId="168" fontId="26" fillId="58" borderId="0" applyNumberFormat="0" applyBorder="0" applyAlignment="0" applyProtection="0"/>
    <xf numFmtId="168" fontId="26" fillId="58" borderId="0" applyNumberFormat="0" applyBorder="0" applyAlignment="0" applyProtection="0"/>
    <xf numFmtId="169" fontId="26" fillId="58" borderId="0" applyNumberFormat="0" applyBorder="0" applyAlignment="0" applyProtection="0"/>
    <xf numFmtId="168" fontId="26"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2" fillId="55" borderId="0" applyNumberFormat="0" applyBorder="0" applyAlignment="0" applyProtection="0"/>
    <xf numFmtId="0" fontId="22" fillId="59" borderId="0" applyNumberFormat="0" applyBorder="0" applyAlignment="0" applyProtection="0"/>
    <xf numFmtId="0" fontId="24" fillId="56" borderId="0" applyNumberFormat="0" applyBorder="0" applyAlignment="0" applyProtection="0"/>
    <xf numFmtId="0" fontId="24" fillId="60" borderId="0" applyNumberFormat="0" applyBorder="0" applyAlignment="0" applyProtection="0"/>
    <xf numFmtId="0" fontId="25" fillId="20" borderId="0" applyNumberFormat="0" applyBorder="0" applyAlignment="0" applyProtection="0"/>
    <xf numFmtId="168" fontId="26" fillId="60" borderId="0" applyNumberFormat="0" applyBorder="0" applyAlignment="0" applyProtection="0"/>
    <xf numFmtId="168" fontId="26" fillId="60" borderId="0" applyNumberFormat="0" applyBorder="0" applyAlignment="0" applyProtection="0"/>
    <xf numFmtId="169" fontId="26" fillId="60" borderId="0" applyNumberFormat="0" applyBorder="0" applyAlignment="0" applyProtection="0"/>
    <xf numFmtId="0" fontId="24" fillId="6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168" fontId="26" fillId="60" borderId="0" applyNumberFormat="0" applyBorder="0" applyAlignment="0" applyProtection="0"/>
    <xf numFmtId="169" fontId="26" fillId="60" borderId="0" applyNumberFormat="0" applyBorder="0" applyAlignment="0" applyProtection="0"/>
    <xf numFmtId="168" fontId="26" fillId="60" borderId="0" applyNumberFormat="0" applyBorder="0" applyAlignment="0" applyProtection="0"/>
    <xf numFmtId="168" fontId="26" fillId="60" borderId="0" applyNumberFormat="0" applyBorder="0" applyAlignment="0" applyProtection="0"/>
    <xf numFmtId="169" fontId="26" fillId="60" borderId="0" applyNumberFormat="0" applyBorder="0" applyAlignment="0" applyProtection="0"/>
    <xf numFmtId="168" fontId="26" fillId="60" borderId="0" applyNumberFormat="0" applyBorder="0" applyAlignment="0" applyProtection="0"/>
    <xf numFmtId="168" fontId="26" fillId="60" borderId="0" applyNumberFormat="0" applyBorder="0" applyAlignment="0" applyProtection="0"/>
    <xf numFmtId="169" fontId="26" fillId="60" borderId="0" applyNumberFormat="0" applyBorder="0" applyAlignment="0" applyProtection="0"/>
    <xf numFmtId="168" fontId="26" fillId="60" borderId="0" applyNumberFormat="0" applyBorder="0" applyAlignment="0" applyProtection="0"/>
    <xf numFmtId="168" fontId="26" fillId="60" borderId="0" applyNumberFormat="0" applyBorder="0" applyAlignment="0" applyProtection="0"/>
    <xf numFmtId="169" fontId="26" fillId="60" borderId="0" applyNumberFormat="0" applyBorder="0" applyAlignment="0" applyProtection="0"/>
    <xf numFmtId="168" fontId="26"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2" fillId="52" borderId="0" applyNumberFormat="0" applyBorder="0" applyAlignment="0" applyProtection="0"/>
    <xf numFmtId="0" fontId="22" fillId="56" borderId="0" applyNumberFormat="0" applyBorder="0" applyAlignment="0" applyProtection="0"/>
    <xf numFmtId="0" fontId="24" fillId="56" borderId="0" applyNumberFormat="0" applyBorder="0" applyAlignment="0" applyProtection="0"/>
    <xf numFmtId="0" fontId="24" fillId="49" borderId="0" applyNumberFormat="0" applyBorder="0" applyAlignment="0" applyProtection="0"/>
    <xf numFmtId="0" fontId="25" fillId="24" borderId="0" applyNumberFormat="0" applyBorder="0" applyAlignment="0" applyProtection="0"/>
    <xf numFmtId="168" fontId="26" fillId="49"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0" fontId="24" fillId="49"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168" fontId="26" fillId="49"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168" fontId="26" fillId="49"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168" fontId="26" fillId="49"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168" fontId="26"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2" fillId="61" borderId="0" applyNumberFormat="0" applyBorder="0" applyAlignment="0" applyProtection="0"/>
    <xf numFmtId="0" fontId="22" fillId="52" borderId="0" applyNumberFormat="0" applyBorder="0" applyAlignment="0" applyProtection="0"/>
    <xf numFmtId="0" fontId="24" fillId="53" borderId="0" applyNumberFormat="0" applyBorder="0" applyAlignment="0" applyProtection="0"/>
    <xf numFmtId="0" fontId="24" fillId="50" borderId="0" applyNumberFormat="0" applyBorder="0" applyAlignment="0" applyProtection="0"/>
    <xf numFmtId="0" fontId="25" fillId="28"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9" fontId="26" fillId="50" borderId="0" applyNumberFormat="0" applyBorder="0" applyAlignment="0" applyProtection="0"/>
    <xf numFmtId="0" fontId="24" fillId="50"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168" fontId="26" fillId="50" borderId="0" applyNumberFormat="0" applyBorder="0" applyAlignment="0" applyProtection="0"/>
    <xf numFmtId="169"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9"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9"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9" fontId="26" fillId="50" borderId="0" applyNumberFormat="0" applyBorder="0" applyAlignment="0" applyProtection="0"/>
    <xf numFmtId="168" fontId="26"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2" fillId="55" borderId="0" applyNumberFormat="0" applyBorder="0" applyAlignment="0" applyProtection="0"/>
    <xf numFmtId="0" fontId="22" fillId="62" borderId="0" applyNumberFormat="0" applyBorder="0" applyAlignment="0" applyProtection="0"/>
    <xf numFmtId="0" fontId="24" fillId="62" borderId="0" applyNumberFormat="0" applyBorder="0" applyAlignment="0" applyProtection="0"/>
    <xf numFmtId="0" fontId="24" fillId="63" borderId="0" applyNumberFormat="0" applyBorder="0" applyAlignment="0" applyProtection="0"/>
    <xf numFmtId="0" fontId="25" fillId="32" borderId="0" applyNumberFormat="0" applyBorder="0" applyAlignment="0" applyProtection="0"/>
    <xf numFmtId="168" fontId="26" fillId="63" borderId="0" applyNumberFormat="0" applyBorder="0" applyAlignment="0" applyProtection="0"/>
    <xf numFmtId="168" fontId="26" fillId="63" borderId="0" applyNumberFormat="0" applyBorder="0" applyAlignment="0" applyProtection="0"/>
    <xf numFmtId="169" fontId="26" fillId="63" borderId="0" applyNumberFormat="0" applyBorder="0" applyAlignment="0" applyProtection="0"/>
    <xf numFmtId="0" fontId="24" fillId="63"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168" fontId="26" fillId="63" borderId="0" applyNumberFormat="0" applyBorder="0" applyAlignment="0" applyProtection="0"/>
    <xf numFmtId="169" fontId="26" fillId="63" borderId="0" applyNumberFormat="0" applyBorder="0" applyAlignment="0" applyProtection="0"/>
    <xf numFmtId="168" fontId="26" fillId="63" borderId="0" applyNumberFormat="0" applyBorder="0" applyAlignment="0" applyProtection="0"/>
    <xf numFmtId="168" fontId="26" fillId="63" borderId="0" applyNumberFormat="0" applyBorder="0" applyAlignment="0" applyProtection="0"/>
    <xf numFmtId="169" fontId="26" fillId="63" borderId="0" applyNumberFormat="0" applyBorder="0" applyAlignment="0" applyProtection="0"/>
    <xf numFmtId="168" fontId="26" fillId="63" borderId="0" applyNumberFormat="0" applyBorder="0" applyAlignment="0" applyProtection="0"/>
    <xf numFmtId="168" fontId="26" fillId="63" borderId="0" applyNumberFormat="0" applyBorder="0" applyAlignment="0" applyProtection="0"/>
    <xf numFmtId="169" fontId="26" fillId="63" borderId="0" applyNumberFormat="0" applyBorder="0" applyAlignment="0" applyProtection="0"/>
    <xf numFmtId="168" fontId="26" fillId="63" borderId="0" applyNumberFormat="0" applyBorder="0" applyAlignment="0" applyProtection="0"/>
    <xf numFmtId="168" fontId="26" fillId="63" borderId="0" applyNumberFormat="0" applyBorder="0" applyAlignment="0" applyProtection="0"/>
    <xf numFmtId="169" fontId="26" fillId="63" borderId="0" applyNumberFormat="0" applyBorder="0" applyAlignment="0" applyProtection="0"/>
    <xf numFmtId="168" fontId="26"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7" fillId="39" borderId="0" applyNumberFormat="0" applyBorder="0" applyAlignment="0" applyProtection="0"/>
    <xf numFmtId="0" fontId="28" fillId="6"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7" fillId="39"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7" fillId="39" borderId="0" applyNumberFormat="0" applyBorder="0" applyAlignment="0" applyProtection="0"/>
    <xf numFmtId="170" fontId="30" fillId="0" borderId="0" applyFill="0" applyBorder="0" applyAlignment="0"/>
    <xf numFmtId="170" fontId="31" fillId="0" borderId="0" applyFill="0" applyBorder="0" applyAlignment="0"/>
    <xf numFmtId="170" fontId="31" fillId="0" borderId="0" applyFill="0" applyBorder="0" applyAlignment="0"/>
    <xf numFmtId="170" fontId="31" fillId="0" borderId="0" applyFill="0" applyBorder="0" applyAlignment="0"/>
    <xf numFmtId="171" fontId="32" fillId="0" borderId="0" applyFill="0" applyBorder="0" applyAlignment="0"/>
    <xf numFmtId="171" fontId="32" fillId="0" borderId="0" applyFill="0" applyBorder="0" applyAlignment="0"/>
    <xf numFmtId="170" fontId="31" fillId="0" borderId="0" applyFill="0" applyBorder="0" applyAlignment="0"/>
    <xf numFmtId="170" fontId="31" fillId="0" borderId="0" applyFill="0" applyBorder="0" applyAlignment="0"/>
    <xf numFmtId="170" fontId="31" fillId="0" borderId="0" applyFill="0" applyBorder="0" applyAlignment="0"/>
    <xf numFmtId="170" fontId="31" fillId="0" borderId="0" applyFill="0" applyBorder="0" applyAlignment="0"/>
    <xf numFmtId="170" fontId="31" fillId="0" borderId="0" applyFill="0" applyBorder="0" applyAlignment="0"/>
    <xf numFmtId="170" fontId="31" fillId="0" borderId="0" applyFill="0" applyBorder="0" applyAlignment="0"/>
    <xf numFmtId="172" fontId="32" fillId="0" borderId="0" applyFill="0" applyBorder="0" applyAlignment="0"/>
    <xf numFmtId="173" fontId="32" fillId="0" borderId="0" applyFill="0" applyBorder="0" applyAlignment="0"/>
    <xf numFmtId="174" fontId="32" fillId="0" borderId="0" applyFill="0" applyBorder="0" applyAlignment="0"/>
    <xf numFmtId="175" fontId="32" fillId="0" borderId="0" applyFill="0" applyBorder="0" applyAlignment="0"/>
    <xf numFmtId="171" fontId="32" fillId="0" borderId="0" applyFill="0" applyBorder="0" applyAlignment="0"/>
    <xf numFmtId="176" fontId="32" fillId="0" borderId="0" applyFill="0" applyBorder="0" applyAlignment="0"/>
    <xf numFmtId="172" fontId="32" fillId="0" borderId="0" applyFill="0" applyBorder="0" applyAlignment="0"/>
    <xf numFmtId="0" fontId="33" fillId="64" borderId="43" applyNumberFormat="0" applyAlignment="0" applyProtection="0"/>
    <xf numFmtId="0" fontId="34" fillId="9" borderId="36"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168" fontId="35"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168" fontId="35"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169" fontId="35"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4" fillId="9" borderId="36"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4" fillId="9" borderId="36"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4" fillId="9" borderId="36"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4" fillId="9" borderId="36"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4" fillId="9" borderId="36"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4" fillId="9" borderId="36"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4" fillId="9" borderId="36"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168" fontId="35" fillId="64" borderId="43" applyNumberFormat="0" applyAlignment="0" applyProtection="0"/>
    <xf numFmtId="169" fontId="35" fillId="64" borderId="43" applyNumberFormat="0" applyAlignment="0" applyProtection="0"/>
    <xf numFmtId="168" fontId="35" fillId="64" borderId="43" applyNumberFormat="0" applyAlignment="0" applyProtection="0"/>
    <xf numFmtId="168" fontId="35" fillId="64" borderId="43" applyNumberFormat="0" applyAlignment="0" applyProtection="0"/>
    <xf numFmtId="169" fontId="35" fillId="64" borderId="43" applyNumberFormat="0" applyAlignment="0" applyProtection="0"/>
    <xf numFmtId="168" fontId="35" fillId="64" borderId="43" applyNumberFormat="0" applyAlignment="0" applyProtection="0"/>
    <xf numFmtId="168" fontId="35" fillId="64" borderId="43" applyNumberFormat="0" applyAlignment="0" applyProtection="0"/>
    <xf numFmtId="169" fontId="35" fillId="64" borderId="43" applyNumberFormat="0" applyAlignment="0" applyProtection="0"/>
    <xf numFmtId="168" fontId="35" fillId="64" borderId="43" applyNumberFormat="0" applyAlignment="0" applyProtection="0"/>
    <xf numFmtId="168" fontId="35" fillId="64" borderId="43" applyNumberFormat="0" applyAlignment="0" applyProtection="0"/>
    <xf numFmtId="169" fontId="35" fillId="64" borderId="43" applyNumberFormat="0" applyAlignment="0" applyProtection="0"/>
    <xf numFmtId="168" fontId="35" fillId="64" borderId="43" applyNumberFormat="0" applyAlignment="0" applyProtection="0"/>
    <xf numFmtId="0" fontId="33" fillId="64" borderId="43" applyNumberFormat="0" applyAlignment="0" applyProtection="0"/>
    <xf numFmtId="0" fontId="36" fillId="65" borderId="44" applyNumberFormat="0" applyAlignment="0" applyProtection="0"/>
    <xf numFmtId="0" fontId="37" fillId="10" borderId="39" applyNumberFormat="0" applyAlignment="0" applyProtection="0"/>
    <xf numFmtId="168"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0" fontId="36"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0" fontId="37" fillId="10" borderId="39"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0" fontId="36"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quotePrefix="1">
      <protection locked="0"/>
    </xf>
    <xf numFmtId="43" fontId="22" fillId="0" borderId="0" applyFont="0" applyFill="0" applyBorder="0" applyAlignment="0" applyProtection="0"/>
    <xf numFmtId="43" fontId="2" fillId="0" borderId="0" quotePrefix="1">
      <protection locked="0"/>
    </xf>
    <xf numFmtId="43" fontId="2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2" fillId="0" borderId="0" applyFont="0" applyFill="0" applyBorder="0" applyAlignment="0" applyProtection="0"/>
    <xf numFmtId="44" fontId="6" fillId="0" borderId="0" applyFont="0" applyFill="0" applyBorder="0" applyAlignment="0" applyProtection="0"/>
    <xf numFmtId="43" fontId="22" fillId="0" borderId="0" applyFont="0" applyFill="0" applyBorder="0" applyAlignment="0" applyProtection="0"/>
    <xf numFmtId="44" fontId="6" fillId="0" borderId="0" applyFont="0" applyFill="0" applyBorder="0" applyAlignment="0" applyProtection="0"/>
    <xf numFmtId="178" fontId="22"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2" fillId="0" borderId="0" applyFont="0" applyFill="0" applyBorder="0" applyAlignment="0" applyProtection="0"/>
    <xf numFmtId="44" fontId="6" fillId="0" borderId="0" applyFont="0" applyFill="0" applyBorder="0" applyAlignment="0" applyProtection="0"/>
    <xf numFmtId="178" fontId="22"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6"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0" fillId="0" borderId="0"/>
    <xf numFmtId="172" fontId="32"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0" fillId="0" borderId="0"/>
    <xf numFmtId="14" fontId="41" fillId="0" borderId="0" applyFill="0" applyBorder="0" applyAlignment="0"/>
    <xf numFmtId="38" fontId="21" fillId="0" borderId="45">
      <alignment vertical="center"/>
    </xf>
    <xf numFmtId="38" fontId="21" fillId="0" borderId="45">
      <alignment vertical="center"/>
    </xf>
    <xf numFmtId="38" fontId="21" fillId="0" borderId="45">
      <alignment vertical="center"/>
    </xf>
    <xf numFmtId="38" fontId="21" fillId="0" borderId="45">
      <alignment vertical="center"/>
    </xf>
    <xf numFmtId="38" fontId="21" fillId="0" borderId="45">
      <alignment vertical="center"/>
    </xf>
    <xf numFmtId="38" fontId="21" fillId="0" borderId="45">
      <alignment vertical="center"/>
    </xf>
    <xf numFmtId="38" fontId="21" fillId="0" borderId="45">
      <alignment vertical="center"/>
    </xf>
    <xf numFmtId="38" fontId="21" fillId="0" borderId="0" applyFont="0" applyFill="0" applyBorder="0" applyAlignment="0" applyProtection="0"/>
    <xf numFmtId="180" fontId="2" fillId="0" borderId="0" applyFont="0" applyFill="0" applyBorder="0" applyAlignment="0" applyProtection="0"/>
    <xf numFmtId="0" fontId="42" fillId="66" borderId="0" applyNumberFormat="0" applyBorder="0" applyAlignment="0" applyProtection="0"/>
    <xf numFmtId="0" fontId="42" fillId="67" borderId="0" applyNumberFormat="0" applyBorder="0" applyAlignment="0" applyProtection="0"/>
    <xf numFmtId="0" fontId="42" fillId="68" borderId="0" applyNumberFormat="0" applyBorder="0" applyAlignment="0" applyProtection="0"/>
    <xf numFmtId="171" fontId="32" fillId="0" borderId="0" applyFill="0" applyBorder="0" applyAlignment="0"/>
    <xf numFmtId="172" fontId="32" fillId="0" borderId="0" applyFill="0" applyBorder="0" applyAlignment="0"/>
    <xf numFmtId="171" fontId="32" fillId="0" borderId="0" applyFill="0" applyBorder="0" applyAlignment="0"/>
    <xf numFmtId="176" fontId="32" fillId="0" borderId="0" applyFill="0" applyBorder="0" applyAlignment="0"/>
    <xf numFmtId="172" fontId="32"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168" fontId="45" fillId="0" borderId="0" applyNumberFormat="0" applyFill="0" applyBorder="0" applyAlignment="0" applyProtection="0"/>
    <xf numFmtId="0" fontId="43" fillId="0" borderId="0" applyNumberFormat="0" applyFill="0" applyBorder="0" applyAlignment="0" applyProtection="0"/>
    <xf numFmtId="168" fontId="2" fillId="0" borderId="0"/>
    <xf numFmtId="0" fontId="2" fillId="0" borderId="0"/>
    <xf numFmtId="168" fontId="2" fillId="0" borderId="0"/>
    <xf numFmtId="0" fontId="31" fillId="0" borderId="3" applyNumberFormat="0" applyAlignment="0">
      <alignment horizontal="right"/>
      <protection locked="0"/>
    </xf>
    <xf numFmtId="0" fontId="31" fillId="0" borderId="3" applyNumberFormat="0" applyAlignment="0">
      <alignment horizontal="right"/>
      <protection locked="0"/>
    </xf>
    <xf numFmtId="0" fontId="31" fillId="0" borderId="3" applyNumberFormat="0" applyAlignment="0">
      <alignment horizontal="right"/>
      <protection locked="0"/>
    </xf>
    <xf numFmtId="0" fontId="31" fillId="0" borderId="3" applyNumberFormat="0" applyAlignment="0">
      <alignment horizontal="right"/>
      <protection locked="0"/>
    </xf>
    <xf numFmtId="0" fontId="31" fillId="0" borderId="3" applyNumberFormat="0" applyAlignment="0">
      <alignment horizontal="right"/>
      <protection locked="0"/>
    </xf>
    <xf numFmtId="0" fontId="31" fillId="0" borderId="3" applyNumberFormat="0" applyAlignment="0">
      <alignment horizontal="right"/>
      <protection locked="0"/>
    </xf>
    <xf numFmtId="0" fontId="31" fillId="0" borderId="3" applyNumberFormat="0" applyAlignment="0">
      <alignment horizontal="right"/>
      <protection locked="0"/>
    </xf>
    <xf numFmtId="0" fontId="31" fillId="0" borderId="3" applyNumberFormat="0" applyAlignment="0">
      <alignment horizontal="right"/>
      <protection locked="0"/>
    </xf>
    <xf numFmtId="0" fontId="31" fillId="0" borderId="3" applyNumberFormat="0" applyAlignment="0">
      <alignment horizontal="right"/>
      <protection locked="0"/>
    </xf>
    <xf numFmtId="0" fontId="31" fillId="0" borderId="3" applyNumberFormat="0" applyAlignment="0">
      <alignment horizontal="right"/>
      <protection locked="0"/>
    </xf>
    <xf numFmtId="0" fontId="46" fillId="40" borderId="0" applyNumberFormat="0" applyBorder="0" applyAlignment="0" applyProtection="0"/>
    <xf numFmtId="0" fontId="47" fillId="5" borderId="0" applyNumberFormat="0" applyBorder="0" applyAlignment="0" applyProtection="0"/>
    <xf numFmtId="168" fontId="48" fillId="40" borderId="0" applyNumberFormat="0" applyBorder="0" applyAlignment="0" applyProtection="0"/>
    <xf numFmtId="168" fontId="48" fillId="40" borderId="0" applyNumberFormat="0" applyBorder="0" applyAlignment="0" applyProtection="0"/>
    <xf numFmtId="169" fontId="48" fillId="40" borderId="0" applyNumberFormat="0" applyBorder="0" applyAlignment="0" applyProtection="0"/>
    <xf numFmtId="0" fontId="46" fillId="40"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168" fontId="48" fillId="40" borderId="0" applyNumberFormat="0" applyBorder="0" applyAlignment="0" applyProtection="0"/>
    <xf numFmtId="169" fontId="48" fillId="40" borderId="0" applyNumberFormat="0" applyBorder="0" applyAlignment="0" applyProtection="0"/>
    <xf numFmtId="168" fontId="48" fillId="40" borderId="0" applyNumberFormat="0" applyBorder="0" applyAlignment="0" applyProtection="0"/>
    <xf numFmtId="168" fontId="48" fillId="40" borderId="0" applyNumberFormat="0" applyBorder="0" applyAlignment="0" applyProtection="0"/>
    <xf numFmtId="169" fontId="48" fillId="40" borderId="0" applyNumberFormat="0" applyBorder="0" applyAlignment="0" applyProtection="0"/>
    <xf numFmtId="168" fontId="48" fillId="40" borderId="0" applyNumberFormat="0" applyBorder="0" applyAlignment="0" applyProtection="0"/>
    <xf numFmtId="168" fontId="48" fillId="40" borderId="0" applyNumberFormat="0" applyBorder="0" applyAlignment="0" applyProtection="0"/>
    <xf numFmtId="169" fontId="48" fillId="40" borderId="0" applyNumberFormat="0" applyBorder="0" applyAlignment="0" applyProtection="0"/>
    <xf numFmtId="168" fontId="48" fillId="40" borderId="0" applyNumberFormat="0" applyBorder="0" applyAlignment="0" applyProtection="0"/>
    <xf numFmtId="168" fontId="48" fillId="40" borderId="0" applyNumberFormat="0" applyBorder="0" applyAlignment="0" applyProtection="0"/>
    <xf numFmtId="169" fontId="48" fillId="40" borderId="0" applyNumberFormat="0" applyBorder="0" applyAlignment="0" applyProtection="0"/>
    <xf numFmtId="168" fontId="48" fillId="40" borderId="0" applyNumberFormat="0" applyBorder="0" applyAlignment="0" applyProtection="0"/>
    <xf numFmtId="0" fontId="46" fillId="40" borderId="0" applyNumberFormat="0" applyBorder="0" applyAlignment="0" applyProtection="0"/>
    <xf numFmtId="0" fontId="2" fillId="69" borderId="3" applyNumberFormat="0" applyFont="0" applyBorder="0" applyProtection="0">
      <alignment horizontal="center" vertical="center"/>
    </xf>
    <xf numFmtId="0" fontId="49" fillId="0" borderId="33" applyNumberFormat="0" applyAlignment="0" applyProtection="0">
      <alignment horizontal="left" vertical="center"/>
    </xf>
    <xf numFmtId="0" fontId="49" fillId="0" borderId="33" applyNumberFormat="0" applyAlignment="0" applyProtection="0">
      <alignment horizontal="left" vertical="center"/>
    </xf>
    <xf numFmtId="168" fontId="49" fillId="0" borderId="33" applyNumberFormat="0" applyAlignment="0" applyProtection="0">
      <alignment horizontal="left" vertical="center"/>
    </xf>
    <xf numFmtId="0" fontId="49" fillId="0" borderId="9">
      <alignment horizontal="left" vertical="center"/>
    </xf>
    <xf numFmtId="0" fontId="49" fillId="0" borderId="9">
      <alignment horizontal="left" vertical="center"/>
    </xf>
    <xf numFmtId="168" fontId="49" fillId="0" borderId="9">
      <alignment horizontal="left" vertical="center"/>
    </xf>
    <xf numFmtId="0" fontId="50" fillId="0" borderId="46" applyNumberFormat="0" applyFill="0" applyAlignment="0" applyProtection="0"/>
    <xf numFmtId="169" fontId="50" fillId="0" borderId="46" applyNumberFormat="0" applyFill="0" applyAlignment="0" applyProtection="0"/>
    <xf numFmtId="0" fontId="50" fillId="0" borderId="46" applyNumberFormat="0" applyFill="0" applyAlignment="0" applyProtection="0"/>
    <xf numFmtId="168" fontId="50" fillId="0" borderId="46" applyNumberFormat="0" applyFill="0" applyAlignment="0" applyProtection="0"/>
    <xf numFmtId="168" fontId="50" fillId="0" borderId="46" applyNumberFormat="0" applyFill="0" applyAlignment="0" applyProtection="0"/>
    <xf numFmtId="168" fontId="50" fillId="0" borderId="46" applyNumberFormat="0" applyFill="0" applyAlignment="0" applyProtection="0"/>
    <xf numFmtId="169" fontId="50" fillId="0" borderId="46" applyNumberFormat="0" applyFill="0" applyAlignment="0" applyProtection="0"/>
    <xf numFmtId="168" fontId="50" fillId="0" borderId="46" applyNumberFormat="0" applyFill="0" applyAlignment="0" applyProtection="0"/>
    <xf numFmtId="168" fontId="50" fillId="0" borderId="46" applyNumberFormat="0" applyFill="0" applyAlignment="0" applyProtection="0"/>
    <xf numFmtId="169" fontId="50" fillId="0" borderId="46" applyNumberFormat="0" applyFill="0" applyAlignment="0" applyProtection="0"/>
    <xf numFmtId="168" fontId="50" fillId="0" borderId="46" applyNumberFormat="0" applyFill="0" applyAlignment="0" applyProtection="0"/>
    <xf numFmtId="168" fontId="50" fillId="0" borderId="46" applyNumberFormat="0" applyFill="0" applyAlignment="0" applyProtection="0"/>
    <xf numFmtId="169" fontId="50" fillId="0" borderId="46" applyNumberFormat="0" applyFill="0" applyAlignment="0" applyProtection="0"/>
    <xf numFmtId="168" fontId="50" fillId="0" borderId="46" applyNumberFormat="0" applyFill="0" applyAlignment="0" applyProtection="0"/>
    <xf numFmtId="168" fontId="50" fillId="0" borderId="46" applyNumberFormat="0" applyFill="0" applyAlignment="0" applyProtection="0"/>
    <xf numFmtId="169" fontId="50" fillId="0" borderId="46" applyNumberFormat="0" applyFill="0" applyAlignment="0" applyProtection="0"/>
    <xf numFmtId="168" fontId="50" fillId="0" borderId="46" applyNumberFormat="0" applyFill="0" applyAlignment="0" applyProtection="0"/>
    <xf numFmtId="0" fontId="50" fillId="0" borderId="46" applyNumberFormat="0" applyFill="0" applyAlignment="0" applyProtection="0"/>
    <xf numFmtId="0" fontId="51" fillId="0" borderId="47" applyNumberFormat="0" applyFill="0" applyAlignment="0" applyProtection="0"/>
    <xf numFmtId="169" fontId="51" fillId="0" borderId="47" applyNumberFormat="0" applyFill="0" applyAlignment="0" applyProtection="0"/>
    <xf numFmtId="0" fontId="51" fillId="0" borderId="47" applyNumberFormat="0" applyFill="0" applyAlignment="0" applyProtection="0"/>
    <xf numFmtId="168" fontId="51" fillId="0" borderId="47" applyNumberFormat="0" applyFill="0" applyAlignment="0" applyProtection="0"/>
    <xf numFmtId="168" fontId="51" fillId="0" borderId="47" applyNumberFormat="0" applyFill="0" applyAlignment="0" applyProtection="0"/>
    <xf numFmtId="168" fontId="51" fillId="0" borderId="47" applyNumberFormat="0" applyFill="0" applyAlignment="0" applyProtection="0"/>
    <xf numFmtId="169" fontId="51" fillId="0" borderId="47" applyNumberFormat="0" applyFill="0" applyAlignment="0" applyProtection="0"/>
    <xf numFmtId="168" fontId="51" fillId="0" borderId="47" applyNumberFormat="0" applyFill="0" applyAlignment="0" applyProtection="0"/>
    <xf numFmtId="168" fontId="51" fillId="0" borderId="47" applyNumberFormat="0" applyFill="0" applyAlignment="0" applyProtection="0"/>
    <xf numFmtId="169" fontId="51" fillId="0" borderId="47" applyNumberFormat="0" applyFill="0" applyAlignment="0" applyProtection="0"/>
    <xf numFmtId="168" fontId="51" fillId="0" borderId="47" applyNumberFormat="0" applyFill="0" applyAlignment="0" applyProtection="0"/>
    <xf numFmtId="168" fontId="51" fillId="0" borderId="47" applyNumberFormat="0" applyFill="0" applyAlignment="0" applyProtection="0"/>
    <xf numFmtId="169" fontId="51" fillId="0" borderId="47" applyNumberFormat="0" applyFill="0" applyAlignment="0" applyProtection="0"/>
    <xf numFmtId="168" fontId="51" fillId="0" borderId="47" applyNumberFormat="0" applyFill="0" applyAlignment="0" applyProtection="0"/>
    <xf numFmtId="168" fontId="51" fillId="0" borderId="47" applyNumberFormat="0" applyFill="0" applyAlignment="0" applyProtection="0"/>
    <xf numFmtId="169" fontId="51" fillId="0" borderId="47" applyNumberFormat="0" applyFill="0" applyAlignment="0" applyProtection="0"/>
    <xf numFmtId="168" fontId="51" fillId="0" borderId="47" applyNumberFormat="0" applyFill="0" applyAlignment="0" applyProtection="0"/>
    <xf numFmtId="0" fontId="51" fillId="0" borderId="47" applyNumberFormat="0" applyFill="0" applyAlignment="0" applyProtection="0"/>
    <xf numFmtId="0" fontId="52" fillId="0" borderId="48" applyNumberFormat="0" applyFill="0" applyAlignment="0" applyProtection="0"/>
    <xf numFmtId="169" fontId="52" fillId="0" borderId="48" applyNumberFormat="0" applyFill="0" applyAlignment="0" applyProtection="0"/>
    <xf numFmtId="0" fontId="52" fillId="0" borderId="48" applyNumberFormat="0" applyFill="0" applyAlignment="0" applyProtection="0"/>
    <xf numFmtId="168" fontId="52" fillId="0" borderId="48" applyNumberFormat="0" applyFill="0" applyAlignment="0" applyProtection="0"/>
    <xf numFmtId="0" fontId="52" fillId="0" borderId="48" applyNumberFormat="0" applyFill="0" applyAlignment="0" applyProtection="0"/>
    <xf numFmtId="168" fontId="52" fillId="0" borderId="48" applyNumberFormat="0" applyFill="0" applyAlignment="0" applyProtection="0"/>
    <xf numFmtId="0" fontId="52" fillId="0" borderId="48" applyNumberFormat="0" applyFill="0" applyAlignment="0" applyProtection="0"/>
    <xf numFmtId="0" fontId="52" fillId="0" borderId="48" applyNumberFormat="0" applyFill="0" applyAlignment="0" applyProtection="0"/>
    <xf numFmtId="168" fontId="52" fillId="0" borderId="48" applyNumberFormat="0" applyFill="0" applyAlignment="0" applyProtection="0"/>
    <xf numFmtId="169" fontId="52" fillId="0" borderId="48" applyNumberFormat="0" applyFill="0" applyAlignment="0" applyProtection="0"/>
    <xf numFmtId="168" fontId="52" fillId="0" borderId="48" applyNumberFormat="0" applyFill="0" applyAlignment="0" applyProtection="0"/>
    <xf numFmtId="168" fontId="52" fillId="0" borderId="48" applyNumberFormat="0" applyFill="0" applyAlignment="0" applyProtection="0"/>
    <xf numFmtId="169" fontId="52" fillId="0" borderId="48" applyNumberFormat="0" applyFill="0" applyAlignment="0" applyProtection="0"/>
    <xf numFmtId="168" fontId="52" fillId="0" borderId="48" applyNumberFormat="0" applyFill="0" applyAlignment="0" applyProtection="0"/>
    <xf numFmtId="168" fontId="52" fillId="0" borderId="48" applyNumberFormat="0" applyFill="0" applyAlignment="0" applyProtection="0"/>
    <xf numFmtId="169" fontId="52" fillId="0" borderId="48" applyNumberFormat="0" applyFill="0" applyAlignment="0" applyProtection="0"/>
    <xf numFmtId="168" fontId="52" fillId="0" borderId="48" applyNumberFormat="0" applyFill="0" applyAlignment="0" applyProtection="0"/>
    <xf numFmtId="168" fontId="52" fillId="0" borderId="48" applyNumberFormat="0" applyFill="0" applyAlignment="0" applyProtection="0"/>
    <xf numFmtId="169" fontId="52" fillId="0" borderId="48" applyNumberFormat="0" applyFill="0" applyAlignment="0" applyProtection="0"/>
    <xf numFmtId="168" fontId="52" fillId="0" borderId="48" applyNumberFormat="0" applyFill="0" applyAlignment="0" applyProtection="0"/>
    <xf numFmtId="0" fontId="52" fillId="0" borderId="48" applyNumberFormat="0" applyFill="0" applyAlignment="0" applyProtection="0"/>
    <xf numFmtId="0" fontId="52" fillId="0" borderId="0" applyNumberFormat="0" applyFill="0" applyBorder="0" applyAlignment="0" applyProtection="0"/>
    <xf numFmtId="169" fontId="52" fillId="0" borderId="0" applyNumberFormat="0" applyFill="0" applyBorder="0" applyAlignment="0" applyProtection="0"/>
    <xf numFmtId="0"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2" fillId="0" borderId="0" applyNumberFormat="0" applyFill="0" applyBorder="0" applyAlignment="0" applyProtection="0"/>
    <xf numFmtId="37" fontId="53" fillId="0" borderId="0"/>
    <xf numFmtId="168" fontId="54" fillId="0" borderId="0"/>
    <xf numFmtId="0" fontId="54" fillId="0" borderId="0"/>
    <xf numFmtId="168" fontId="54" fillId="0" borderId="0"/>
    <xf numFmtId="168" fontId="49" fillId="0" borderId="0"/>
    <xf numFmtId="0" fontId="49" fillId="0" borderId="0"/>
    <xf numFmtId="168" fontId="49" fillId="0" borderId="0"/>
    <xf numFmtId="168" fontId="55" fillId="0" borderId="0"/>
    <xf numFmtId="0" fontId="55" fillId="0" borderId="0"/>
    <xf numFmtId="168" fontId="55" fillId="0" borderId="0"/>
    <xf numFmtId="168" fontId="56" fillId="0" borderId="0"/>
    <xf numFmtId="0" fontId="56" fillId="0" borderId="0"/>
    <xf numFmtId="168" fontId="56" fillId="0" borderId="0"/>
    <xf numFmtId="168" fontId="57" fillId="0" borderId="0"/>
    <xf numFmtId="0" fontId="57" fillId="0" borderId="0"/>
    <xf numFmtId="168" fontId="57" fillId="0" borderId="0"/>
    <xf numFmtId="168" fontId="58" fillId="0" borderId="0"/>
    <xf numFmtId="0" fontId="58" fillId="0" borderId="0"/>
    <xf numFmtId="168" fontId="58" fillId="0" borderId="0"/>
    <xf numFmtId="0" fontId="57"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9" fillId="0" borderId="0" applyNumberFormat="0" applyFill="0" applyBorder="0" applyAlignment="0" applyProtection="0">
      <alignment vertical="top"/>
      <protection locked="0"/>
    </xf>
    <xf numFmtId="169" fontId="59" fillId="0" borderId="0" applyNumberFormat="0" applyFill="0" applyBorder="0" applyAlignment="0" applyProtection="0">
      <alignment vertical="top"/>
      <protection locked="0"/>
    </xf>
    <xf numFmtId="168" fontId="59" fillId="0" borderId="0" applyNumberFormat="0" applyFill="0" applyBorder="0" applyAlignment="0" applyProtection="0">
      <alignment vertical="top"/>
      <protection locked="0"/>
    </xf>
    <xf numFmtId="168" fontId="60" fillId="0" borderId="0"/>
    <xf numFmtId="0" fontId="61" fillId="43" borderId="43" applyNumberFormat="0" applyAlignment="0" applyProtection="0"/>
    <xf numFmtId="0" fontId="62" fillId="8" borderId="36"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168" fontId="63"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168" fontId="63"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169" fontId="63"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2" fillId="8" borderId="36"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2" fillId="8" borderId="36"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2" fillId="8" borderId="36"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2" fillId="8" borderId="36"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2" fillId="8" borderId="36"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2" fillId="8" borderId="36"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2" fillId="8" borderId="36"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168" fontId="63" fillId="43" borderId="43" applyNumberFormat="0" applyAlignment="0" applyProtection="0"/>
    <xf numFmtId="169" fontId="63" fillId="43" borderId="43" applyNumberFormat="0" applyAlignment="0" applyProtection="0"/>
    <xf numFmtId="168" fontId="63" fillId="43" borderId="43" applyNumberFormat="0" applyAlignment="0" applyProtection="0"/>
    <xf numFmtId="168" fontId="63" fillId="43" borderId="43" applyNumberFormat="0" applyAlignment="0" applyProtection="0"/>
    <xf numFmtId="169" fontId="63" fillId="43" borderId="43" applyNumberFormat="0" applyAlignment="0" applyProtection="0"/>
    <xf numFmtId="168" fontId="63" fillId="43" borderId="43" applyNumberFormat="0" applyAlignment="0" applyProtection="0"/>
    <xf numFmtId="168" fontId="63" fillId="43" borderId="43" applyNumberFormat="0" applyAlignment="0" applyProtection="0"/>
    <xf numFmtId="169" fontId="63" fillId="43" borderId="43" applyNumberFormat="0" applyAlignment="0" applyProtection="0"/>
    <xf numFmtId="168" fontId="63" fillId="43" borderId="43" applyNumberFormat="0" applyAlignment="0" applyProtection="0"/>
    <xf numFmtId="168" fontId="63" fillId="43" borderId="43" applyNumberFormat="0" applyAlignment="0" applyProtection="0"/>
    <xf numFmtId="169" fontId="63" fillId="43" borderId="43" applyNumberFormat="0" applyAlignment="0" applyProtection="0"/>
    <xf numFmtId="168" fontId="63" fillId="43" borderId="43" applyNumberFormat="0" applyAlignment="0" applyProtection="0"/>
    <xf numFmtId="0" fontId="61" fillId="43" borderId="43" applyNumberFormat="0" applyAlignment="0" applyProtection="0"/>
    <xf numFmtId="3" fontId="2" fillId="72" borderId="3" applyFont="0">
      <alignment horizontal="right" vertical="center"/>
      <protection locked="0"/>
    </xf>
    <xf numFmtId="171" fontId="32" fillId="0" borderId="0" applyFill="0" applyBorder="0" applyAlignment="0"/>
    <xf numFmtId="172" fontId="32" fillId="0" borderId="0" applyFill="0" applyBorder="0" applyAlignment="0"/>
    <xf numFmtId="171" fontId="32" fillId="0" borderId="0" applyFill="0" applyBorder="0" applyAlignment="0"/>
    <xf numFmtId="176" fontId="32" fillId="0" borderId="0" applyFill="0" applyBorder="0" applyAlignment="0"/>
    <xf numFmtId="172" fontId="32" fillId="0" borderId="0" applyFill="0" applyBorder="0" applyAlignment="0"/>
    <xf numFmtId="0" fontId="64" fillId="0" borderId="49" applyNumberFormat="0" applyFill="0" applyAlignment="0" applyProtection="0"/>
    <xf numFmtId="0" fontId="65" fillId="0" borderId="38" applyNumberFormat="0" applyFill="0" applyAlignment="0" applyProtection="0"/>
    <xf numFmtId="168" fontId="66" fillId="0" borderId="49" applyNumberFormat="0" applyFill="0" applyAlignment="0" applyProtection="0"/>
    <xf numFmtId="168" fontId="66" fillId="0" borderId="49" applyNumberFormat="0" applyFill="0" applyAlignment="0" applyProtection="0"/>
    <xf numFmtId="169" fontId="66" fillId="0" borderId="49" applyNumberFormat="0" applyFill="0" applyAlignment="0" applyProtection="0"/>
    <xf numFmtId="0" fontId="64" fillId="0" borderId="49"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168" fontId="66" fillId="0" borderId="49" applyNumberFormat="0" applyFill="0" applyAlignment="0" applyProtection="0"/>
    <xf numFmtId="169" fontId="66" fillId="0" borderId="49" applyNumberFormat="0" applyFill="0" applyAlignment="0" applyProtection="0"/>
    <xf numFmtId="168" fontId="66" fillId="0" borderId="49" applyNumberFormat="0" applyFill="0" applyAlignment="0" applyProtection="0"/>
    <xf numFmtId="168" fontId="66" fillId="0" borderId="49" applyNumberFormat="0" applyFill="0" applyAlignment="0" applyProtection="0"/>
    <xf numFmtId="169" fontId="66" fillId="0" borderId="49" applyNumberFormat="0" applyFill="0" applyAlignment="0" applyProtection="0"/>
    <xf numFmtId="168" fontId="66" fillId="0" borderId="49" applyNumberFormat="0" applyFill="0" applyAlignment="0" applyProtection="0"/>
    <xf numFmtId="168" fontId="66" fillId="0" borderId="49" applyNumberFormat="0" applyFill="0" applyAlignment="0" applyProtection="0"/>
    <xf numFmtId="169" fontId="66" fillId="0" borderId="49" applyNumberFormat="0" applyFill="0" applyAlignment="0" applyProtection="0"/>
    <xf numFmtId="168" fontId="66" fillId="0" borderId="49" applyNumberFormat="0" applyFill="0" applyAlignment="0" applyProtection="0"/>
    <xf numFmtId="168" fontId="66" fillId="0" borderId="49" applyNumberFormat="0" applyFill="0" applyAlignment="0" applyProtection="0"/>
    <xf numFmtId="169" fontId="66" fillId="0" borderId="49" applyNumberFormat="0" applyFill="0" applyAlignment="0" applyProtection="0"/>
    <xf numFmtId="168" fontId="66" fillId="0" borderId="49" applyNumberFormat="0" applyFill="0" applyAlignment="0" applyProtection="0"/>
    <xf numFmtId="0" fontId="64"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67" fillId="73" borderId="0" applyNumberFormat="0" applyBorder="0" applyAlignment="0" applyProtection="0"/>
    <xf numFmtId="0" fontId="68" fillId="7" borderId="0" applyNumberFormat="0" applyBorder="0" applyAlignment="0" applyProtection="0"/>
    <xf numFmtId="168" fontId="69" fillId="73" borderId="0" applyNumberFormat="0" applyBorder="0" applyAlignment="0" applyProtection="0"/>
    <xf numFmtId="168" fontId="69" fillId="73" borderId="0" applyNumberFormat="0" applyBorder="0" applyAlignment="0" applyProtection="0"/>
    <xf numFmtId="169" fontId="69" fillId="73" borderId="0" applyNumberFormat="0" applyBorder="0" applyAlignment="0" applyProtection="0"/>
    <xf numFmtId="0" fontId="67" fillId="73"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168" fontId="69" fillId="73" borderId="0" applyNumberFormat="0" applyBorder="0" applyAlignment="0" applyProtection="0"/>
    <xf numFmtId="169" fontId="69" fillId="73" borderId="0" applyNumberFormat="0" applyBorder="0" applyAlignment="0" applyProtection="0"/>
    <xf numFmtId="168" fontId="69" fillId="73" borderId="0" applyNumberFormat="0" applyBorder="0" applyAlignment="0" applyProtection="0"/>
    <xf numFmtId="168" fontId="69" fillId="73" borderId="0" applyNumberFormat="0" applyBorder="0" applyAlignment="0" applyProtection="0"/>
    <xf numFmtId="169" fontId="69" fillId="73" borderId="0" applyNumberFormat="0" applyBorder="0" applyAlignment="0" applyProtection="0"/>
    <xf numFmtId="168" fontId="69" fillId="73" borderId="0" applyNumberFormat="0" applyBorder="0" applyAlignment="0" applyProtection="0"/>
    <xf numFmtId="168" fontId="69" fillId="73" borderId="0" applyNumberFormat="0" applyBorder="0" applyAlignment="0" applyProtection="0"/>
    <xf numFmtId="169" fontId="69" fillId="73" borderId="0" applyNumberFormat="0" applyBorder="0" applyAlignment="0" applyProtection="0"/>
    <xf numFmtId="168" fontId="69" fillId="73" borderId="0" applyNumberFormat="0" applyBorder="0" applyAlignment="0" applyProtection="0"/>
    <xf numFmtId="168" fontId="69" fillId="73" borderId="0" applyNumberFormat="0" applyBorder="0" applyAlignment="0" applyProtection="0"/>
    <xf numFmtId="169" fontId="69" fillId="73" borderId="0" applyNumberFormat="0" applyBorder="0" applyAlignment="0" applyProtection="0"/>
    <xf numFmtId="168" fontId="69" fillId="73" borderId="0" applyNumberFormat="0" applyBorder="0" applyAlignment="0" applyProtection="0"/>
    <xf numFmtId="0" fontId="67" fillId="73" borderId="0" applyNumberFormat="0" applyBorder="0" applyAlignment="0" applyProtection="0"/>
    <xf numFmtId="1" fontId="70" fillId="0" borderId="0" applyProtection="0"/>
    <xf numFmtId="168" fontId="21" fillId="0" borderId="50"/>
    <xf numFmtId="169" fontId="21" fillId="0" borderId="50"/>
    <xf numFmtId="168" fontId="21"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1" fillId="0" borderId="0"/>
    <xf numFmtId="181" fontId="2" fillId="0" borderId="0"/>
    <xf numFmtId="179" fontId="23" fillId="0" borderId="0"/>
    <xf numFmtId="0" fontId="7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2" fillId="0" borderId="0"/>
    <xf numFmtId="0" fontId="72" fillId="0" borderId="0"/>
    <xf numFmtId="0" fontId="71" fillId="0" borderId="0"/>
    <xf numFmtId="179" fontId="23" fillId="0" borderId="0"/>
    <xf numFmtId="179" fontId="2" fillId="0" borderId="0"/>
    <xf numFmtId="179" fontId="2" fillId="0" borderId="0"/>
    <xf numFmtId="0" fontId="2" fillId="0" borderId="0"/>
    <xf numFmtId="0" fontId="2" fillId="0" borderId="0"/>
    <xf numFmtId="179"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3"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3"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3"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79"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3" fillId="0" borderId="0"/>
    <xf numFmtId="0" fontId="23" fillId="0" borderId="0"/>
    <xf numFmtId="168" fontId="23" fillId="0" borderId="0"/>
    <xf numFmtId="0" fontId="2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179"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3" fillId="0" borderId="0"/>
    <xf numFmtId="168" fontId="23" fillId="0" borderId="0"/>
    <xf numFmtId="0" fontId="23" fillId="0" borderId="0"/>
    <xf numFmtId="0" fontId="23" fillId="0" borderId="0"/>
    <xf numFmtId="0" fontId="2" fillId="0" borderId="0"/>
    <xf numFmtId="179"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79"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2" fillId="0" borderId="0"/>
    <xf numFmtId="179" fontId="23" fillId="0" borderId="0"/>
    <xf numFmtId="179" fontId="2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3" fillId="0" borderId="0"/>
    <xf numFmtId="179" fontId="23" fillId="0" borderId="0"/>
    <xf numFmtId="179" fontId="23" fillId="0" borderId="0"/>
    <xf numFmtId="179" fontId="23" fillId="0" borderId="0"/>
    <xf numFmtId="179"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3" fillId="0" borderId="0"/>
    <xf numFmtId="179" fontId="2"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3"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0" fillId="0" borderId="0"/>
    <xf numFmtId="0" fontId="23" fillId="0" borderId="0"/>
    <xf numFmtId="0" fontId="2" fillId="0" borderId="0"/>
    <xf numFmtId="0" fontId="22" fillId="0" borderId="0"/>
    <xf numFmtId="168" fontId="20" fillId="0" borderId="0"/>
    <xf numFmtId="0" fontId="2" fillId="0" borderId="0"/>
    <xf numFmtId="0" fontId="1" fillId="0" borderId="0"/>
    <xf numFmtId="0" fontId="1" fillId="0" borderId="0"/>
    <xf numFmtId="179"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179"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23" fillId="0" borderId="0"/>
    <xf numFmtId="0" fontId="23" fillId="0" borderId="0"/>
    <xf numFmtId="168" fontId="20" fillId="0" borderId="0"/>
    <xf numFmtId="0" fontId="60" fillId="0" borderId="0"/>
    <xf numFmtId="0" fontId="2" fillId="0" borderId="0"/>
    <xf numFmtId="168" fontId="20" fillId="0" borderId="0"/>
    <xf numFmtId="0" fontId="1" fillId="0" borderId="0"/>
    <xf numFmtId="179"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79"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168" fontId="20" fillId="0" borderId="0"/>
    <xf numFmtId="168" fontId="20" fillId="0" borderId="0"/>
    <xf numFmtId="0" fontId="1" fillId="0" borderId="0"/>
    <xf numFmtId="179" fontId="23" fillId="0" borderId="0"/>
    <xf numFmtId="179" fontId="23" fillId="0" borderId="0"/>
    <xf numFmtId="179" fontId="2" fillId="0" borderId="0"/>
    <xf numFmtId="0" fontId="2" fillId="0" borderId="0"/>
    <xf numFmtId="179" fontId="2" fillId="0" borderId="0"/>
    <xf numFmtId="0" fontId="2" fillId="0" borderId="0"/>
    <xf numFmtId="179" fontId="2" fillId="0" borderId="0"/>
    <xf numFmtId="0"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3" fillId="0" borderId="0"/>
    <xf numFmtId="168" fontId="20" fillId="0" borderId="0"/>
    <xf numFmtId="168" fontId="20" fillId="0" borderId="0"/>
    <xf numFmtId="0" fontId="1" fillId="0" borderId="0"/>
    <xf numFmtId="179" fontId="23" fillId="0" borderId="0"/>
    <xf numFmtId="179" fontId="23"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3" fillId="0" borderId="0"/>
    <xf numFmtId="179" fontId="23" fillId="0" borderId="0"/>
    <xf numFmtId="0"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179" fontId="23" fillId="0" borderId="0"/>
    <xf numFmtId="0" fontId="7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1" fillId="0" borderId="0"/>
    <xf numFmtId="179" fontId="2" fillId="0" borderId="0"/>
    <xf numFmtId="179" fontId="23" fillId="0" borderId="0"/>
    <xf numFmtId="179" fontId="23" fillId="0" borderId="0"/>
    <xf numFmtId="179" fontId="23" fillId="0" borderId="0"/>
    <xf numFmtId="179" fontId="23" fillId="0" borderId="0"/>
    <xf numFmtId="179" fontId="23" fillId="0" borderId="0"/>
    <xf numFmtId="179" fontId="23" fillId="0" borderId="0"/>
    <xf numFmtId="179" fontId="23" fillId="0" borderId="0"/>
    <xf numFmtId="179" fontId="23"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1"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1"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21" fillId="0" borderId="0"/>
    <xf numFmtId="0" fontId="6"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179" fontId="6" fillId="0" borderId="0"/>
    <xf numFmtId="0" fontId="21" fillId="0" borderId="0"/>
    <xf numFmtId="179" fontId="21" fillId="0" borderId="0"/>
    <xf numFmtId="0" fontId="21" fillId="0" borderId="0"/>
    <xf numFmtId="0" fontId="2" fillId="0" borderId="0"/>
    <xf numFmtId="0" fontId="2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1" fillId="0" borderId="0"/>
    <xf numFmtId="179" fontId="6" fillId="0" borderId="0"/>
    <xf numFmtId="179" fontId="21" fillId="0" borderId="0"/>
    <xf numFmtId="179" fontId="21" fillId="0" borderId="0"/>
    <xf numFmtId="179" fontId="21" fillId="0" borderId="0"/>
    <xf numFmtId="179" fontId="21" fillId="0" borderId="0"/>
    <xf numFmtId="179" fontId="21" fillId="0" borderId="0"/>
    <xf numFmtId="179" fontId="21" fillId="0" borderId="0"/>
    <xf numFmtId="179" fontId="21" fillId="0" borderId="0"/>
    <xf numFmtId="179" fontId="21"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1" fillId="0" borderId="0"/>
    <xf numFmtId="0" fontId="21" fillId="0" borderId="0"/>
    <xf numFmtId="168" fontId="21" fillId="0" borderId="0"/>
    <xf numFmtId="0" fontId="71" fillId="0" borderId="0"/>
    <xf numFmtId="168"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1" fillId="0" borderId="0"/>
    <xf numFmtId="0" fontId="6" fillId="0" borderId="0"/>
    <xf numFmtId="0" fontId="71" fillId="0" borderId="0"/>
    <xf numFmtId="168" fontId="6" fillId="0" borderId="0"/>
    <xf numFmtId="0" fontId="71" fillId="0" borderId="0"/>
    <xf numFmtId="168" fontId="6" fillId="0" borderId="0"/>
    <xf numFmtId="0" fontId="7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179" fontId="6"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2"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71" fillId="0" borderId="0"/>
    <xf numFmtId="179" fontId="2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71" fillId="0" borderId="0"/>
    <xf numFmtId="0" fontId="71" fillId="0" borderId="0"/>
    <xf numFmtId="0" fontId="71" fillId="0" borderId="0"/>
    <xf numFmtId="0" fontId="71" fillId="0" borderId="0"/>
    <xf numFmtId="0" fontId="7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2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179" fontId="21" fillId="0" borderId="0"/>
    <xf numFmtId="179" fontId="2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2"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9" fillId="0" borderId="0"/>
    <xf numFmtId="0" fontId="2" fillId="0" borderId="0"/>
    <xf numFmtId="0" fontId="71" fillId="0" borderId="0"/>
    <xf numFmtId="168" fontId="39"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1" fillId="0" borderId="0"/>
    <xf numFmtId="0" fontId="2" fillId="0" borderId="0"/>
    <xf numFmtId="0" fontId="7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79" fontId="2" fillId="0" borderId="0"/>
    <xf numFmtId="0" fontId="71"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2" fillId="0" borderId="0"/>
    <xf numFmtId="169" fontId="2"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8" fontId="2" fillId="0" borderId="0"/>
    <xf numFmtId="0" fontId="71" fillId="0" borderId="0"/>
    <xf numFmtId="0" fontId="71" fillId="0" borderId="0"/>
    <xf numFmtId="0" fontId="71" fillId="0" borderId="0"/>
    <xf numFmtId="0" fontId="71" fillId="0" borderId="0"/>
    <xf numFmtId="0" fontId="7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168" fontId="2" fillId="0" borderId="0"/>
    <xf numFmtId="0" fontId="7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8" fontId="2" fillId="0" borderId="0"/>
    <xf numFmtId="0" fontId="71" fillId="0" borderId="0"/>
    <xf numFmtId="0" fontId="71" fillId="0" borderId="0"/>
    <xf numFmtId="0" fontId="71" fillId="0" borderId="0"/>
    <xf numFmtId="0" fontId="71" fillId="0" borderId="0"/>
    <xf numFmtId="0" fontId="7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5" fillId="0" borderId="0"/>
    <xf numFmtId="0" fontId="22" fillId="74" borderId="51" applyNumberFormat="0" applyFont="0" applyAlignment="0" applyProtection="0"/>
    <xf numFmtId="0" fontId="23" fillId="11" borderId="40"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3" fillId="11" borderId="40"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3" fillId="11" borderId="40"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168" fontId="2" fillId="0" borderId="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 fillId="74" borderId="51" applyNumberFormat="0" applyFont="0" applyAlignment="0" applyProtection="0"/>
    <xf numFmtId="0" fontId="22" fillId="74" borderId="51" applyNumberFormat="0" applyFont="0" applyAlignment="0" applyProtection="0"/>
    <xf numFmtId="168" fontId="2" fillId="0" borderId="0"/>
    <xf numFmtId="0" fontId="22" fillId="74" borderId="51" applyNumberFormat="0" applyFont="0" applyAlignment="0" applyProtection="0"/>
    <xf numFmtId="0" fontId="2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2" fillId="74" borderId="51" applyNumberFormat="0" applyFont="0" applyAlignment="0" applyProtection="0"/>
    <xf numFmtId="0" fontId="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169" fontId="2" fillId="0" borderId="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 fillId="74" borderId="51" applyNumberFormat="0" applyFont="0" applyAlignment="0" applyProtection="0"/>
    <xf numFmtId="0" fontId="2" fillId="0" borderId="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3" fillId="11" borderId="40" applyNumberFormat="0" applyFont="0" applyAlignment="0" applyProtection="0"/>
    <xf numFmtId="0" fontId="23" fillId="11" borderId="40" applyNumberFormat="0" applyFont="0" applyAlignment="0" applyProtection="0"/>
    <xf numFmtId="0" fontId="22" fillId="74" borderId="51" applyNumberFormat="0" applyFont="0" applyAlignment="0" applyProtection="0"/>
    <xf numFmtId="0" fontId="23" fillId="11" borderId="40" applyNumberFormat="0" applyFont="0" applyAlignment="0" applyProtection="0"/>
    <xf numFmtId="0" fontId="22" fillId="74" borderId="51" applyNumberFormat="0" applyFont="0" applyAlignment="0" applyProtection="0"/>
    <xf numFmtId="0" fontId="23" fillId="11" borderId="40" applyNumberFormat="0" applyFont="0" applyAlignment="0" applyProtection="0"/>
    <xf numFmtId="0" fontId="22" fillId="74" borderId="51" applyNumberFormat="0" applyFont="0" applyAlignment="0" applyProtection="0"/>
    <xf numFmtId="0" fontId="23" fillId="11" borderId="40" applyNumberFormat="0" applyFont="0" applyAlignment="0" applyProtection="0"/>
    <xf numFmtId="0" fontId="23" fillId="11" borderId="40" applyNumberFormat="0" applyFont="0" applyAlignment="0" applyProtection="0"/>
    <xf numFmtId="0" fontId="22" fillId="74" borderId="51" applyNumberFormat="0" applyFont="0" applyAlignment="0" applyProtection="0"/>
    <xf numFmtId="0" fontId="23" fillId="11" borderId="40" applyNumberFormat="0" applyFont="0" applyAlignment="0" applyProtection="0"/>
    <xf numFmtId="0" fontId="23" fillId="11" borderId="40" applyNumberFormat="0" applyFont="0" applyAlignment="0" applyProtection="0"/>
    <xf numFmtId="0" fontId="22" fillId="74" borderId="51" applyNumberFormat="0" applyFont="0" applyAlignment="0" applyProtection="0"/>
    <xf numFmtId="0" fontId="23" fillId="11" borderId="40" applyNumberFormat="0" applyFont="0" applyAlignment="0" applyProtection="0"/>
    <xf numFmtId="0" fontId="22" fillId="74" borderId="51" applyNumberFormat="0" applyFont="0" applyAlignment="0" applyProtection="0"/>
    <xf numFmtId="0" fontId="23" fillId="11" borderId="40" applyNumberFormat="0" applyFont="0" applyAlignment="0" applyProtection="0"/>
    <xf numFmtId="0" fontId="22" fillId="74" borderId="51" applyNumberFormat="0" applyFont="0" applyAlignment="0" applyProtection="0"/>
    <xf numFmtId="0" fontId="23" fillId="11" borderId="40" applyNumberFormat="0" applyFont="0" applyAlignment="0" applyProtection="0"/>
    <xf numFmtId="0" fontId="23" fillId="11" borderId="40" applyNumberFormat="0" applyFont="0" applyAlignment="0" applyProtection="0"/>
    <xf numFmtId="0" fontId="22" fillId="74" borderId="51" applyNumberFormat="0" applyFont="0" applyAlignment="0" applyProtection="0"/>
    <xf numFmtId="0" fontId="23" fillId="11" borderId="40" applyNumberFormat="0" applyFont="0" applyAlignment="0" applyProtection="0"/>
    <xf numFmtId="0" fontId="23" fillId="11" borderId="40" applyNumberFormat="0" applyFont="0" applyAlignment="0" applyProtection="0"/>
    <xf numFmtId="0" fontId="22" fillId="74" borderId="51" applyNumberFormat="0" applyFont="0" applyAlignment="0" applyProtection="0"/>
    <xf numFmtId="0" fontId="23" fillId="11" borderId="40" applyNumberFormat="0" applyFont="0" applyAlignment="0" applyProtection="0"/>
    <xf numFmtId="0" fontId="22" fillId="74" borderId="51" applyNumberFormat="0" applyFont="0" applyAlignment="0" applyProtection="0"/>
    <xf numFmtId="0" fontId="23" fillId="11" borderId="40" applyNumberFormat="0" applyFont="0" applyAlignment="0" applyProtection="0"/>
    <xf numFmtId="0" fontId="22" fillId="74" borderId="51" applyNumberFormat="0" applyFont="0" applyAlignment="0" applyProtection="0"/>
    <xf numFmtId="0" fontId="23" fillId="11" borderId="40" applyNumberFormat="0" applyFont="0" applyAlignment="0" applyProtection="0"/>
    <xf numFmtId="0" fontId="23" fillId="11" borderId="40" applyNumberFormat="0" applyFont="0" applyAlignment="0" applyProtection="0"/>
    <xf numFmtId="0" fontId="22" fillId="74" borderId="51" applyNumberFormat="0" applyFont="0" applyAlignment="0" applyProtection="0"/>
    <xf numFmtId="0" fontId="23" fillId="11" borderId="40" applyNumberFormat="0" applyFont="0" applyAlignment="0" applyProtection="0"/>
    <xf numFmtId="0" fontId="23" fillId="11" borderId="40" applyNumberFormat="0" applyFont="0" applyAlignment="0" applyProtection="0"/>
    <xf numFmtId="0" fontId="22" fillId="74" borderId="51" applyNumberFormat="0" applyFont="0" applyAlignment="0" applyProtection="0"/>
    <xf numFmtId="0" fontId="23" fillId="11" borderId="40" applyNumberFormat="0" applyFont="0" applyAlignment="0" applyProtection="0"/>
    <xf numFmtId="0" fontId="22" fillId="74" borderId="51" applyNumberFormat="0" applyFont="0" applyAlignment="0" applyProtection="0"/>
    <xf numFmtId="0" fontId="23" fillId="11" borderId="40" applyNumberFormat="0" applyFont="0" applyAlignment="0" applyProtection="0"/>
    <xf numFmtId="0" fontId="22" fillId="74" borderId="51" applyNumberFormat="0" applyFont="0" applyAlignment="0" applyProtection="0"/>
    <xf numFmtId="0" fontId="23" fillId="11" borderId="40" applyNumberFormat="0" applyFont="0" applyAlignment="0" applyProtection="0"/>
    <xf numFmtId="0" fontId="23" fillId="11" borderId="40" applyNumberFormat="0" applyFont="0" applyAlignment="0" applyProtection="0"/>
    <xf numFmtId="0" fontId="22" fillId="74" borderId="51" applyNumberFormat="0" applyFont="0" applyAlignment="0" applyProtection="0"/>
    <xf numFmtId="0" fontId="23" fillId="11" borderId="40"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3" fillId="11" borderId="40"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76"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77" fillId="0" borderId="0"/>
    <xf numFmtId="0" fontId="77" fillId="0" borderId="0"/>
    <xf numFmtId="168" fontId="77" fillId="0" borderId="0"/>
    <xf numFmtId="0" fontId="78" fillId="64" borderId="52" applyNumberFormat="0" applyAlignment="0" applyProtection="0"/>
    <xf numFmtId="0" fontId="79" fillId="9" borderId="37"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168" fontId="80"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168" fontId="80"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169" fontId="80"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9" fillId="9" borderId="37"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9" fillId="9" borderId="37"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9" fillId="9" borderId="37"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9" fillId="9" borderId="37"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9" fillId="9" borderId="37"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9" fillId="9" borderId="37"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9" fillId="9" borderId="37"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168" fontId="80" fillId="64" borderId="52" applyNumberFormat="0" applyAlignment="0" applyProtection="0"/>
    <xf numFmtId="169" fontId="80" fillId="64" borderId="52" applyNumberFormat="0" applyAlignment="0" applyProtection="0"/>
    <xf numFmtId="168" fontId="80" fillId="64" borderId="52" applyNumberFormat="0" applyAlignment="0" applyProtection="0"/>
    <xf numFmtId="168" fontId="80" fillId="64" borderId="52" applyNumberFormat="0" applyAlignment="0" applyProtection="0"/>
    <xf numFmtId="169" fontId="80" fillId="64" borderId="52" applyNumberFormat="0" applyAlignment="0" applyProtection="0"/>
    <xf numFmtId="168" fontId="80" fillId="64" borderId="52" applyNumberFormat="0" applyAlignment="0" applyProtection="0"/>
    <xf numFmtId="168" fontId="80" fillId="64" borderId="52" applyNumberFormat="0" applyAlignment="0" applyProtection="0"/>
    <xf numFmtId="169" fontId="80" fillId="64" borderId="52" applyNumberFormat="0" applyAlignment="0" applyProtection="0"/>
    <xf numFmtId="168" fontId="80" fillId="64" borderId="52" applyNumberFormat="0" applyAlignment="0" applyProtection="0"/>
    <xf numFmtId="168" fontId="80" fillId="64" borderId="52" applyNumberFormat="0" applyAlignment="0" applyProtection="0"/>
    <xf numFmtId="169" fontId="80" fillId="64" borderId="52" applyNumberFormat="0" applyAlignment="0" applyProtection="0"/>
    <xf numFmtId="168" fontId="80" fillId="64" borderId="52" applyNumberFormat="0" applyAlignment="0" applyProtection="0"/>
    <xf numFmtId="0" fontId="78" fillId="64" borderId="52" applyNumberFormat="0" applyAlignment="0" applyProtection="0"/>
    <xf numFmtId="0" fontId="20" fillId="0" borderId="0"/>
    <xf numFmtId="175" fontId="32" fillId="0" borderId="0" applyFont="0" applyFill="0" applyBorder="0" applyAlignment="0" applyProtection="0"/>
    <xf numFmtId="186" fontId="3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81"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2" fillId="0" borderId="0" applyFill="0" applyBorder="0" applyAlignment="0"/>
    <xf numFmtId="172" fontId="32" fillId="0" borderId="0" applyFill="0" applyBorder="0" applyAlignment="0"/>
    <xf numFmtId="171" fontId="32" fillId="0" borderId="0" applyFill="0" applyBorder="0" applyAlignment="0"/>
    <xf numFmtId="176" fontId="32" fillId="0" borderId="0" applyFill="0" applyBorder="0" applyAlignment="0"/>
    <xf numFmtId="172" fontId="32" fillId="0" borderId="0" applyFill="0" applyBorder="0" applyAlignment="0"/>
    <xf numFmtId="168" fontId="2" fillId="0" borderId="0"/>
    <xf numFmtId="0" fontId="2" fillId="0" borderId="0"/>
    <xf numFmtId="168" fontId="2" fillId="0" borderId="0"/>
    <xf numFmtId="187" fontId="60" fillId="0" borderId="3" applyNumberFormat="0">
      <alignment horizontal="center" vertical="top" wrapText="1"/>
    </xf>
    <xf numFmtId="0" fontId="82"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3" fillId="0" borderId="0"/>
    <xf numFmtId="0" fontId="20" fillId="0" borderId="0"/>
    <xf numFmtId="0" fontId="84" fillId="0" borderId="0"/>
    <xf numFmtId="0" fontId="84" fillId="0" borderId="0"/>
    <xf numFmtId="168" fontId="20" fillId="0" borderId="0"/>
    <xf numFmtId="168" fontId="20" fillId="0" borderId="0"/>
    <xf numFmtId="0" fontId="85" fillId="0" borderId="0"/>
    <xf numFmtId="0" fontId="86" fillId="0" borderId="0"/>
    <xf numFmtId="0" fontId="85" fillId="0" borderId="0"/>
    <xf numFmtId="0" fontId="85" fillId="0" borderId="0"/>
    <xf numFmtId="0" fontId="85" fillId="0" borderId="0"/>
    <xf numFmtId="0" fontId="85" fillId="0" borderId="0"/>
    <xf numFmtId="0" fontId="85" fillId="0" borderId="0"/>
    <xf numFmtId="49" fontId="41" fillId="0" borderId="0" applyFill="0" applyBorder="0" applyAlignment="0"/>
    <xf numFmtId="189" fontId="32" fillId="0" borderId="0" applyFill="0" applyBorder="0" applyAlignment="0"/>
    <xf numFmtId="190" fontId="32" fillId="0" borderId="0" applyFill="0" applyBorder="0" applyAlignment="0"/>
    <xf numFmtId="0" fontId="87" fillId="0" borderId="0">
      <alignment horizontal="center" vertical="top"/>
    </xf>
    <xf numFmtId="0" fontId="88" fillId="0" borderId="0" applyNumberFormat="0" applyFill="0" applyBorder="0" applyAlignment="0" applyProtection="0"/>
    <xf numFmtId="169" fontId="88" fillId="0" borderId="0" applyNumberFormat="0" applyFill="0" applyBorder="0" applyAlignment="0" applyProtection="0"/>
    <xf numFmtId="0" fontId="88" fillId="0" borderId="0" applyNumberFormat="0" applyFill="0" applyBorder="0" applyAlignment="0" applyProtection="0"/>
    <xf numFmtId="168" fontId="88" fillId="0" borderId="0" applyNumberFormat="0" applyFill="0" applyBorder="0" applyAlignment="0" applyProtection="0"/>
    <xf numFmtId="168" fontId="88" fillId="0" borderId="0" applyNumberFormat="0" applyFill="0" applyBorder="0" applyAlignment="0" applyProtection="0"/>
    <xf numFmtId="168" fontId="88" fillId="0" borderId="0" applyNumberFormat="0" applyFill="0" applyBorder="0" applyAlignment="0" applyProtection="0"/>
    <xf numFmtId="169" fontId="88" fillId="0" borderId="0" applyNumberFormat="0" applyFill="0" applyBorder="0" applyAlignment="0" applyProtection="0"/>
    <xf numFmtId="168" fontId="88" fillId="0" borderId="0" applyNumberFormat="0" applyFill="0" applyBorder="0" applyAlignment="0" applyProtection="0"/>
    <xf numFmtId="168" fontId="88" fillId="0" borderId="0" applyNumberFormat="0" applyFill="0" applyBorder="0" applyAlignment="0" applyProtection="0"/>
    <xf numFmtId="169" fontId="88" fillId="0" borderId="0" applyNumberFormat="0" applyFill="0" applyBorder="0" applyAlignment="0" applyProtection="0"/>
    <xf numFmtId="168" fontId="88" fillId="0" borderId="0" applyNumberFormat="0" applyFill="0" applyBorder="0" applyAlignment="0" applyProtection="0"/>
    <xf numFmtId="168" fontId="88" fillId="0" borderId="0" applyNumberFormat="0" applyFill="0" applyBorder="0" applyAlignment="0" applyProtection="0"/>
    <xf numFmtId="169" fontId="88" fillId="0" borderId="0" applyNumberFormat="0" applyFill="0" applyBorder="0" applyAlignment="0" applyProtection="0"/>
    <xf numFmtId="168" fontId="88" fillId="0" borderId="0" applyNumberFormat="0" applyFill="0" applyBorder="0" applyAlignment="0" applyProtection="0"/>
    <xf numFmtId="168" fontId="88" fillId="0" borderId="0" applyNumberFormat="0" applyFill="0" applyBorder="0" applyAlignment="0" applyProtection="0"/>
    <xf numFmtId="169" fontId="88" fillId="0" borderId="0" applyNumberFormat="0" applyFill="0" applyBorder="0" applyAlignment="0" applyProtection="0"/>
    <xf numFmtId="168" fontId="88" fillId="0" borderId="0" applyNumberFormat="0" applyFill="0" applyBorder="0" applyAlignment="0" applyProtection="0"/>
    <xf numFmtId="0" fontId="88" fillId="0" borderId="0" applyNumberFormat="0" applyFill="0" applyBorder="0" applyAlignment="0" applyProtection="0"/>
    <xf numFmtId="0" fontId="42" fillId="0" borderId="53" applyNumberFormat="0" applyFill="0" applyAlignment="0" applyProtection="0"/>
    <xf numFmtId="0" fontId="4" fillId="0" borderId="41"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168" fontId="89"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168" fontId="89"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169" fontId="89"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 fillId="0" borderId="41"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 fillId="0" borderId="41"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 fillId="0" borderId="41"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 fillId="0" borderId="41"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 fillId="0" borderId="41"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 fillId="0" borderId="41"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 fillId="0" borderId="41"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168" fontId="89" fillId="0" borderId="53" applyNumberFormat="0" applyFill="0" applyAlignment="0" applyProtection="0"/>
    <xf numFmtId="169" fontId="89" fillId="0" borderId="53" applyNumberFormat="0" applyFill="0" applyAlignment="0" applyProtection="0"/>
    <xf numFmtId="168" fontId="89" fillId="0" borderId="53" applyNumberFormat="0" applyFill="0" applyAlignment="0" applyProtection="0"/>
    <xf numFmtId="168" fontId="89" fillId="0" borderId="53" applyNumberFormat="0" applyFill="0" applyAlignment="0" applyProtection="0"/>
    <xf numFmtId="169" fontId="89" fillId="0" borderId="53" applyNumberFormat="0" applyFill="0" applyAlignment="0" applyProtection="0"/>
    <xf numFmtId="168" fontId="89" fillId="0" borderId="53" applyNumberFormat="0" applyFill="0" applyAlignment="0" applyProtection="0"/>
    <xf numFmtId="168" fontId="89" fillId="0" borderId="53" applyNumberFormat="0" applyFill="0" applyAlignment="0" applyProtection="0"/>
    <xf numFmtId="169" fontId="89" fillId="0" borderId="53" applyNumberFormat="0" applyFill="0" applyAlignment="0" applyProtection="0"/>
    <xf numFmtId="168" fontId="89" fillId="0" borderId="53" applyNumberFormat="0" applyFill="0" applyAlignment="0" applyProtection="0"/>
    <xf numFmtId="168" fontId="89" fillId="0" borderId="53" applyNumberFormat="0" applyFill="0" applyAlignment="0" applyProtection="0"/>
    <xf numFmtId="169" fontId="89" fillId="0" borderId="53" applyNumberFormat="0" applyFill="0" applyAlignment="0" applyProtection="0"/>
    <xf numFmtId="168" fontId="89" fillId="0" borderId="53" applyNumberFormat="0" applyFill="0" applyAlignment="0" applyProtection="0"/>
    <xf numFmtId="0" fontId="42" fillId="0" borderId="53" applyNumberFormat="0" applyFill="0" applyAlignment="0" applyProtection="0"/>
    <xf numFmtId="0" fontId="20" fillId="0" borderId="54"/>
    <xf numFmtId="185" fontId="76"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1" fillId="0" borderId="0" applyFont="0" applyFill="0" applyBorder="0" applyAlignment="0" applyProtection="0"/>
    <xf numFmtId="192" fontId="2" fillId="0" borderId="0" applyFont="0" applyFill="0" applyBorder="0" applyAlignment="0" applyProtection="0"/>
    <xf numFmtId="0" fontId="90" fillId="0" borderId="0" applyNumberFormat="0" applyFill="0" applyBorder="0" applyAlignment="0" applyProtection="0"/>
    <xf numFmtId="0" fontId="19"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0" fontId="9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168" fontId="91" fillId="0" borderId="0" applyNumberFormat="0" applyFill="0" applyBorder="0" applyAlignment="0" applyProtection="0"/>
    <xf numFmtId="0" fontId="90" fillId="0" borderId="0" applyNumberFormat="0" applyFill="0" applyBorder="0" applyAlignment="0" applyProtection="0"/>
    <xf numFmtId="1" fontId="92" fillId="0" borderId="0" applyFill="0" applyProtection="0">
      <alignment horizontal="right"/>
    </xf>
    <xf numFmtId="42" fontId="93" fillId="0" borderId="0" applyFont="0" applyFill="0" applyBorder="0" applyAlignment="0" applyProtection="0"/>
    <xf numFmtId="44" fontId="93" fillId="0" borderId="0" applyFont="0" applyFill="0" applyBorder="0" applyAlignment="0" applyProtection="0"/>
    <xf numFmtId="0" fontId="94" fillId="0" borderId="0"/>
    <xf numFmtId="0" fontId="95" fillId="0" borderId="0"/>
    <xf numFmtId="38" fontId="21" fillId="0" borderId="0" applyFont="0" applyFill="0" applyBorder="0" applyAlignment="0" applyProtection="0"/>
    <xf numFmtId="40" fontId="21" fillId="0" borderId="0" applyFont="0" applyFill="0" applyBorder="0" applyAlignment="0" applyProtection="0"/>
    <xf numFmtId="41" fontId="93" fillId="0" borderId="0" applyFont="0" applyFill="0" applyBorder="0" applyAlignment="0" applyProtection="0"/>
    <xf numFmtId="43" fontId="93" fillId="0" borderId="0" applyFont="0" applyFill="0" applyBorder="0" applyAlignment="0" applyProtection="0"/>
    <xf numFmtId="0" fontId="2" fillId="0" borderId="0"/>
    <xf numFmtId="9" fontId="1" fillId="0" borderId="0" applyFont="0" applyFill="0" applyBorder="0" applyAlignment="0" applyProtection="0"/>
  </cellStyleXfs>
  <cellXfs count="495">
    <xf numFmtId="0" fontId="0" fillId="0" borderId="0" xfId="0"/>
    <xf numFmtId="0" fontId="3" fillId="0" borderId="0" xfId="0" applyFont="1"/>
    <xf numFmtId="0" fontId="0" fillId="0" borderId="0" xfId="0" applyFill="1"/>
    <xf numFmtId="0" fontId="0" fillId="0" borderId="0" xfId="0" applyAlignment="1">
      <alignment wrapText="1"/>
    </xf>
    <xf numFmtId="0" fontId="3" fillId="0" borderId="0" xfId="0" applyFont="1" applyFill="1"/>
    <xf numFmtId="167" fontId="0" fillId="0" borderId="0" xfId="0" applyNumberFormat="1"/>
    <xf numFmtId="0" fontId="10" fillId="0" borderId="0" xfId="0" applyFont="1"/>
    <xf numFmtId="0" fontId="5" fillId="0" borderId="0" xfId="0" applyFont="1"/>
    <xf numFmtId="0" fontId="7" fillId="0" borderId="0" xfId="11" applyFont="1" applyFill="1" applyBorder="1" applyProtection="1"/>
    <xf numFmtId="0" fontId="3" fillId="0" borderId="0" xfId="0" applyFont="1" applyBorder="1"/>
    <xf numFmtId="0" fontId="7" fillId="0" borderId="0" xfId="0" applyFont="1"/>
    <xf numFmtId="0" fontId="7" fillId="0" borderId="0" xfId="11" applyFont="1" applyFill="1" applyBorder="1" applyAlignment="1" applyProtection="1"/>
    <xf numFmtId="0" fontId="10" fillId="0" borderId="0" xfId="0" applyFont="1" applyAlignment="1">
      <alignment horizontal="center"/>
    </xf>
    <xf numFmtId="0" fontId="8" fillId="0" borderId="0" xfId="11" applyFont="1" applyFill="1" applyBorder="1" applyAlignment="1" applyProtection="1"/>
    <xf numFmtId="0" fontId="5" fillId="0" borderId="0" xfId="0" applyFont="1" applyBorder="1"/>
    <xf numFmtId="0" fontId="8" fillId="0" borderId="0" xfId="0" applyFont="1" applyAlignment="1">
      <alignment horizontal="center"/>
    </xf>
    <xf numFmtId="0" fontId="7" fillId="0" borderId="0" xfId="0" applyFont="1" applyFill="1" applyBorder="1" applyProtection="1">
      <protection locked="0"/>
    </xf>
    <xf numFmtId="0" fontId="7" fillId="0" borderId="0" xfId="0" applyFont="1" applyFill="1" applyBorder="1"/>
    <xf numFmtId="0" fontId="13" fillId="0" borderId="0" xfId="0" applyFont="1" applyFill="1"/>
    <xf numFmtId="0" fontId="15" fillId="0" borderId="3" xfId="0" applyFont="1" applyFill="1" applyBorder="1" applyAlignment="1">
      <alignment horizontal="left" vertical="center"/>
    </xf>
    <xf numFmtId="0" fontId="15" fillId="0" borderId="3" xfId="0" applyFont="1" applyFill="1" applyBorder="1" applyAlignment="1">
      <alignment horizontal="center" vertical="center" wrapText="1"/>
    </xf>
    <xf numFmtId="0" fontId="15" fillId="0" borderId="3" xfId="0" applyFont="1" applyFill="1" applyBorder="1" applyAlignment="1">
      <alignment horizontal="left" indent="1"/>
    </xf>
    <xf numFmtId="0" fontId="16" fillId="0" borderId="3" xfId="0" applyFont="1" applyFill="1" applyBorder="1" applyAlignment="1">
      <alignment horizontal="center"/>
    </xf>
    <xf numFmtId="38" fontId="15" fillId="0" borderId="3" xfId="0" applyNumberFormat="1" applyFont="1" applyFill="1" applyBorder="1" applyAlignment="1" applyProtection="1">
      <alignment horizontal="right"/>
      <protection locked="0"/>
    </xf>
    <xf numFmtId="0" fontId="15" fillId="0" borderId="3" xfId="0" applyFont="1" applyFill="1" applyBorder="1" applyAlignment="1">
      <alignment horizontal="left" wrapText="1" indent="1"/>
    </xf>
    <xf numFmtId="0" fontId="15" fillId="0" borderId="3" xfId="0" applyFont="1" applyFill="1" applyBorder="1" applyAlignment="1">
      <alignment horizontal="left" wrapText="1" indent="2"/>
    </xf>
    <xf numFmtId="0" fontId="16" fillId="0" borderId="3" xfId="0" applyFont="1" applyFill="1" applyBorder="1" applyAlignment="1"/>
    <xf numFmtId="0" fontId="16" fillId="0" borderId="3" xfId="0" applyFont="1" applyFill="1" applyBorder="1" applyAlignment="1">
      <alignment horizontal="left"/>
    </xf>
    <xf numFmtId="0" fontId="16" fillId="0" borderId="3" xfId="0" applyFont="1" applyFill="1" applyBorder="1" applyAlignment="1">
      <alignment horizontal="left" indent="1"/>
    </xf>
    <xf numFmtId="0" fontId="4" fillId="0" borderId="0" xfId="0" applyFont="1" applyAlignment="1">
      <alignment horizontal="center"/>
    </xf>
    <xf numFmtId="0" fontId="18" fillId="0" borderId="0" xfId="0" applyFont="1" applyAlignment="1">
      <alignment horizontal="center" vertical="center"/>
    </xf>
    <xf numFmtId="0" fontId="18"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18" fillId="0" borderId="0" xfId="0" applyFont="1"/>
    <xf numFmtId="0" fontId="5" fillId="3" borderId="3" xfId="13" applyFont="1" applyFill="1" applyBorder="1" applyAlignment="1" applyProtection="1">
      <alignment vertical="center" wrapText="1"/>
      <protection locked="0"/>
    </xf>
    <xf numFmtId="0" fontId="5" fillId="3" borderId="3" xfId="13" applyFont="1" applyFill="1" applyBorder="1" applyAlignment="1" applyProtection="1">
      <alignment horizontal="left" vertical="center" wrapText="1"/>
      <protection locked="0"/>
    </xf>
    <xf numFmtId="0" fontId="5" fillId="3" borderId="3" xfId="9" applyFont="1" applyFill="1" applyBorder="1" applyAlignment="1" applyProtection="1">
      <alignment horizontal="left" vertical="center" wrapText="1"/>
      <protection locked="0"/>
    </xf>
    <xf numFmtId="0" fontId="5" fillId="0" borderId="3" xfId="13" applyFont="1" applyBorder="1" applyAlignment="1" applyProtection="1">
      <alignment horizontal="left" vertical="center" wrapText="1"/>
      <protection locked="0"/>
    </xf>
    <xf numFmtId="0" fontId="5" fillId="0" borderId="3" xfId="13" applyFont="1" applyFill="1" applyBorder="1" applyAlignment="1" applyProtection="1">
      <alignment horizontal="left" vertical="center" wrapText="1"/>
      <protection locked="0"/>
    </xf>
    <xf numFmtId="0" fontId="12" fillId="3" borderId="3" xfId="13" applyFont="1" applyFill="1" applyBorder="1" applyAlignment="1" applyProtection="1">
      <alignment vertical="center" wrapText="1"/>
      <protection locked="0"/>
    </xf>
    <xf numFmtId="0" fontId="5" fillId="3" borderId="7" xfId="13" applyFont="1" applyFill="1" applyBorder="1" applyAlignment="1" applyProtection="1">
      <alignment vertical="center" wrapText="1"/>
      <protection locked="0"/>
    </xf>
    <xf numFmtId="0" fontId="5" fillId="3" borderId="2" xfId="13" applyFont="1" applyFill="1" applyBorder="1" applyAlignment="1" applyProtection="1">
      <alignment vertical="center" wrapText="1"/>
      <protection locked="0"/>
    </xf>
    <xf numFmtId="0" fontId="5" fillId="3" borderId="7" xfId="13" applyFont="1" applyFill="1" applyBorder="1" applyAlignment="1" applyProtection="1">
      <alignment horizontal="left" vertical="center" wrapText="1"/>
      <protection locked="0"/>
    </xf>
    <xf numFmtId="0" fontId="4" fillId="36" borderId="3" xfId="0" applyFont="1" applyFill="1" applyBorder="1" applyAlignment="1">
      <alignment horizontal="left" vertical="top" wrapText="1"/>
    </xf>
    <xf numFmtId="1" fontId="12" fillId="36" borderId="3" xfId="2" applyNumberFormat="1" applyFont="1" applyFill="1" applyBorder="1" applyAlignment="1" applyProtection="1">
      <alignment horizontal="left" vertical="top" wrapText="1"/>
    </xf>
    <xf numFmtId="0" fontId="12" fillId="36" borderId="3" xfId="13" applyFont="1" applyFill="1" applyBorder="1" applyAlignment="1" applyProtection="1">
      <alignment vertical="center" wrapText="1"/>
      <protection locked="0"/>
    </xf>
    <xf numFmtId="0" fontId="18" fillId="0" borderId="35" xfId="0" applyFont="1" applyBorder="1" applyAlignment="1">
      <alignment wrapText="1"/>
    </xf>
    <xf numFmtId="0" fontId="18" fillId="0" borderId="11" xfId="0" applyFont="1" applyBorder="1" applyAlignment="1">
      <alignment wrapText="1"/>
    </xf>
    <xf numFmtId="0" fontId="14" fillId="0" borderId="11" xfId="0" applyFont="1" applyBorder="1" applyAlignment="1">
      <alignment wrapText="1"/>
    </xf>
    <xf numFmtId="0" fontId="14" fillId="0" borderId="11" xfId="0" applyFont="1" applyBorder="1" applyAlignment="1">
      <alignment horizontal="right" wrapText="1"/>
    </xf>
    <xf numFmtId="0" fontId="18" fillId="0" borderId="12" xfId="0" applyFont="1" applyBorder="1" applyAlignment="1">
      <alignment wrapText="1"/>
    </xf>
    <xf numFmtId="0" fontId="14" fillId="0" borderId="12" xfId="0" applyFont="1" applyBorder="1" applyAlignment="1">
      <alignment horizontal="right" wrapText="1"/>
    </xf>
    <xf numFmtId="0" fontId="17" fillId="36" borderId="15" xfId="0" applyFont="1" applyFill="1" applyBorder="1" applyAlignment="1">
      <alignment wrapText="1"/>
    </xf>
    <xf numFmtId="0" fontId="7" fillId="3" borderId="3" xfId="5" applyFont="1" applyFill="1" applyBorder="1" applyProtection="1">
      <protection locked="0"/>
    </xf>
    <xf numFmtId="0" fontId="7" fillId="0" borderId="3" xfId="13" applyFont="1" applyFill="1" applyBorder="1" applyAlignment="1" applyProtection="1">
      <alignment horizontal="center" vertical="center" wrapText="1"/>
      <protection locked="0"/>
    </xf>
    <xf numFmtId="0" fontId="7" fillId="3" borderId="3" xfId="13" applyFont="1" applyFill="1" applyBorder="1" applyAlignment="1" applyProtection="1">
      <alignment horizontal="center" vertical="center" wrapText="1"/>
      <protection locked="0"/>
    </xf>
    <xf numFmtId="3" fontId="7" fillId="3" borderId="3" xfId="1" applyNumberFormat="1" applyFont="1" applyFill="1" applyBorder="1" applyAlignment="1" applyProtection="1">
      <alignment horizontal="center" vertical="center" wrapText="1"/>
      <protection locked="0"/>
    </xf>
    <xf numFmtId="9" fontId="7" fillId="3" borderId="3" xfId="15" applyNumberFormat="1" applyFont="1" applyFill="1" applyBorder="1" applyAlignment="1" applyProtection="1">
      <alignment horizontal="center" vertical="center"/>
      <protection locked="0"/>
    </xf>
    <xf numFmtId="0" fontId="8" fillId="3" borderId="3" xfId="13" applyFont="1" applyFill="1" applyBorder="1" applyAlignment="1" applyProtection="1">
      <alignment wrapText="1"/>
      <protection locked="0"/>
    </xf>
    <xf numFmtId="0" fontId="7" fillId="3" borderId="3" xfId="13" applyFont="1" applyFill="1" applyBorder="1" applyAlignment="1" applyProtection="1">
      <alignment horizontal="left" vertical="center" wrapText="1"/>
      <protection locked="0"/>
    </xf>
    <xf numFmtId="165" fontId="7" fillId="3" borderId="3" xfId="8" applyNumberFormat="1" applyFont="1" applyFill="1" applyBorder="1" applyAlignment="1" applyProtection="1">
      <alignment horizontal="right" wrapText="1"/>
      <protection locked="0"/>
    </xf>
    <xf numFmtId="0" fontId="7" fillId="0" borderId="3" xfId="13" applyFont="1" applyFill="1" applyBorder="1" applyAlignment="1" applyProtection="1">
      <alignment horizontal="left" vertical="center" wrapText="1"/>
      <protection locked="0"/>
    </xf>
    <xf numFmtId="165" fontId="7" fillId="4"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wrapText="1"/>
      <protection locked="0"/>
    </xf>
    <xf numFmtId="0" fontId="3" fillId="0" borderId="21" xfId="0" applyFont="1" applyBorder="1" applyAlignment="1">
      <alignment horizontal="center" vertical="center"/>
    </xf>
    <xf numFmtId="0" fontId="5" fillId="0" borderId="0" xfId="11" applyFont="1" applyFill="1" applyBorder="1" applyAlignment="1" applyProtection="1">
      <alignment vertical="center"/>
    </xf>
    <xf numFmtId="0" fontId="15" fillId="0" borderId="18" xfId="0" applyFont="1" applyFill="1" applyBorder="1" applyAlignment="1">
      <alignment horizontal="left" vertical="center" indent="1"/>
    </xf>
    <xf numFmtId="0" fontId="15" fillId="0" borderId="19" xfId="0" applyFont="1" applyFill="1" applyBorder="1" applyAlignment="1">
      <alignment horizontal="left" vertical="center"/>
    </xf>
    <xf numFmtId="0" fontId="15" fillId="0" borderId="21" xfId="0" applyFont="1" applyFill="1" applyBorder="1" applyAlignment="1">
      <alignment horizontal="left" vertical="center" indent="1"/>
    </xf>
    <xf numFmtId="0" fontId="15" fillId="0" borderId="22" xfId="0" applyFont="1" applyFill="1" applyBorder="1" applyAlignment="1">
      <alignment horizontal="center" vertical="center" wrapText="1"/>
    </xf>
    <xf numFmtId="0" fontId="15" fillId="0" borderId="21" xfId="0" applyFont="1" applyFill="1" applyBorder="1" applyAlignment="1">
      <alignment horizontal="left" indent="1"/>
    </xf>
    <xf numFmtId="38" fontId="15" fillId="0" borderId="22" xfId="0" applyNumberFormat="1" applyFont="1" applyFill="1" applyBorder="1" applyAlignment="1" applyProtection="1">
      <alignment horizontal="right"/>
      <protection locked="0"/>
    </xf>
    <xf numFmtId="0" fontId="15" fillId="0" borderId="24" xfId="0" applyFont="1" applyFill="1" applyBorder="1" applyAlignment="1">
      <alignment horizontal="left" vertical="center" indent="1"/>
    </xf>
    <xf numFmtId="0" fontId="16" fillId="0" borderId="25" xfId="0" applyFont="1" applyFill="1" applyBorder="1" applyAlignment="1"/>
    <xf numFmtId="0" fontId="5" fillId="0" borderId="18" xfId="9" applyFont="1" applyFill="1" applyBorder="1" applyAlignment="1" applyProtection="1">
      <alignment horizontal="center" vertical="center"/>
      <protection locked="0"/>
    </xf>
    <xf numFmtId="0" fontId="12" fillId="3" borderId="5" xfId="9" applyFont="1" applyFill="1" applyBorder="1" applyAlignment="1" applyProtection="1">
      <alignment horizontal="center" vertical="center" wrapText="1"/>
      <protection locked="0"/>
    </xf>
    <xf numFmtId="164" fontId="5" fillId="3" borderId="20" xfId="2" applyNumberFormat="1" applyFont="1" applyFill="1" applyBorder="1" applyAlignment="1" applyProtection="1">
      <alignment horizontal="center" vertical="center"/>
      <protection locked="0"/>
    </xf>
    <xf numFmtId="0" fontId="5" fillId="0" borderId="21" xfId="9" applyFont="1" applyFill="1" applyBorder="1" applyAlignment="1" applyProtection="1">
      <alignment horizontal="center" vertical="center"/>
      <protection locked="0"/>
    </xf>
    <xf numFmtId="0" fontId="5" fillId="0" borderId="0" xfId="13" applyFont="1" applyBorder="1" applyAlignment="1" applyProtection="1">
      <alignment wrapText="1"/>
      <protection locked="0"/>
    </xf>
    <xf numFmtId="0" fontId="5" fillId="0" borderId="21" xfId="9" applyFont="1" applyFill="1" applyBorder="1" applyAlignment="1" applyProtection="1">
      <alignment horizontal="center" vertical="center" wrapText="1"/>
      <protection locked="0"/>
    </xf>
    <xf numFmtId="0" fontId="5" fillId="0" borderId="24" xfId="9" applyFont="1" applyFill="1" applyBorder="1" applyAlignment="1" applyProtection="1">
      <alignment horizontal="center" vertical="center" wrapText="1"/>
      <protection locked="0"/>
    </xf>
    <xf numFmtId="0" fontId="12" fillId="36" borderId="25" xfId="13" applyFont="1" applyFill="1" applyBorder="1" applyAlignment="1" applyProtection="1">
      <alignment vertical="center" wrapText="1"/>
      <protection locked="0"/>
    </xf>
    <xf numFmtId="0" fontId="18" fillId="0" borderId="21" xfId="0" applyFont="1" applyBorder="1" applyAlignment="1">
      <alignment horizontal="center"/>
    </xf>
    <xf numFmtId="167" fontId="18" fillId="0" borderId="68" xfId="0" applyNumberFormat="1" applyFont="1" applyBorder="1" applyAlignment="1">
      <alignment horizontal="center"/>
    </xf>
    <xf numFmtId="167" fontId="18" fillId="0" borderId="66" xfId="0" applyNumberFormat="1" applyFont="1" applyBorder="1" applyAlignment="1">
      <alignment horizontal="center"/>
    </xf>
    <xf numFmtId="167" fontId="14" fillId="0" borderId="66" xfId="0" applyNumberFormat="1" applyFont="1" applyBorder="1" applyAlignment="1">
      <alignment horizontal="center"/>
    </xf>
    <xf numFmtId="167" fontId="18" fillId="0" borderId="69" xfId="0" applyNumberFormat="1" applyFont="1" applyBorder="1" applyAlignment="1">
      <alignment horizontal="center"/>
    </xf>
    <xf numFmtId="167" fontId="17" fillId="36" borderId="61" xfId="0" applyNumberFormat="1" applyFont="1" applyFill="1" applyBorder="1" applyAlignment="1">
      <alignment horizontal="center"/>
    </xf>
    <xf numFmtId="167" fontId="18" fillId="0" borderId="65" xfId="0" applyNumberFormat="1" applyFont="1" applyBorder="1" applyAlignment="1">
      <alignment horizontal="center"/>
    </xf>
    <xf numFmtId="0" fontId="18" fillId="0" borderId="24" xfId="0" applyFont="1" applyBorder="1" applyAlignment="1">
      <alignment horizontal="center"/>
    </xf>
    <xf numFmtId="0" fontId="17" fillId="36" borderId="62" xfId="0" applyFont="1" applyFill="1" applyBorder="1" applyAlignment="1">
      <alignment wrapText="1"/>
    </xf>
    <xf numFmtId="167" fontId="17" fillId="36" borderId="64" xfId="0" applyNumberFormat="1" applyFont="1" applyFill="1" applyBorder="1" applyAlignment="1">
      <alignment horizont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0" fillId="0" borderId="0" xfId="0" applyFont="1" applyFill="1"/>
    <xf numFmtId="0" fontId="7" fillId="3" borderId="21" xfId="5" applyFont="1" applyFill="1" applyBorder="1" applyAlignment="1" applyProtection="1">
      <alignment horizontal="left" vertical="center"/>
      <protection locked="0"/>
    </xf>
    <xf numFmtId="0" fontId="7" fillId="3" borderId="22" xfId="13" applyFont="1" applyFill="1" applyBorder="1" applyAlignment="1" applyProtection="1">
      <alignment horizontal="center" vertical="center" wrapText="1"/>
      <protection locked="0"/>
    </xf>
    <xf numFmtId="0" fontId="7" fillId="3" borderId="21" xfId="5" applyFont="1" applyFill="1" applyBorder="1" applyAlignment="1" applyProtection="1">
      <alignment horizontal="right" vertical="center"/>
      <protection locked="0"/>
    </xf>
    <xf numFmtId="3" fontId="7" fillId="36" borderId="22" xfId="5" applyNumberFormat="1" applyFont="1" applyFill="1" applyBorder="1" applyProtection="1">
      <protection locked="0"/>
    </xf>
    <xf numFmtId="0" fontId="7" fillId="3" borderId="24" xfId="9" applyFont="1" applyFill="1" applyBorder="1" applyAlignment="1" applyProtection="1">
      <alignment horizontal="right" vertical="center"/>
      <protection locked="0"/>
    </xf>
    <xf numFmtId="0" fontId="8" fillId="3" borderId="25" xfId="16" applyFont="1" applyFill="1" applyBorder="1" applyAlignment="1" applyProtection="1">
      <protection locked="0"/>
    </xf>
    <xf numFmtId="3" fontId="8" fillId="36" borderId="25" xfId="16" applyNumberFormat="1" applyFont="1" applyFill="1" applyBorder="1" applyAlignment="1" applyProtection="1">
      <protection locked="0"/>
    </xf>
    <xf numFmtId="0" fontId="3" fillId="0" borderId="59" xfId="0" applyFont="1" applyBorder="1" applyAlignment="1">
      <alignment horizontal="center"/>
    </xf>
    <xf numFmtId="0" fontId="3" fillId="0" borderId="60"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5" fillId="3" borderId="3" xfId="13" applyFont="1" applyFill="1" applyBorder="1" applyAlignment="1" applyProtection="1">
      <alignment horizontal="left" vertical="center" wrapText="1" indent="3"/>
      <protection locked="0"/>
    </xf>
    <xf numFmtId="0" fontId="3" fillId="0" borderId="7" xfId="0" applyFont="1" applyFill="1" applyBorder="1" applyAlignment="1">
      <alignment horizontal="center" vertical="center" wrapText="1"/>
    </xf>
    <xf numFmtId="0" fontId="0" fillId="0" borderId="0" xfId="0" applyAlignment="1"/>
    <xf numFmtId="0" fontId="1" fillId="0" borderId="0" xfId="0" applyFont="1"/>
    <xf numFmtId="0" fontId="96" fillId="0" borderId="0" xfId="0" applyFont="1" applyBorder="1" applyAlignment="1">
      <alignment wrapText="1"/>
    </xf>
    <xf numFmtId="0" fontId="12" fillId="0" borderId="19" xfId="11" applyFont="1" applyFill="1" applyBorder="1" applyAlignment="1" applyProtection="1">
      <alignment horizontal="center" vertical="center"/>
    </xf>
    <xf numFmtId="0" fontId="3" fillId="0" borderId="58" xfId="0" applyFont="1" applyFill="1" applyBorder="1" applyAlignment="1">
      <alignment horizontal="center" vertical="center" wrapText="1"/>
    </xf>
    <xf numFmtId="0" fontId="7" fillId="0" borderId="0" xfId="11" applyFont="1" applyFill="1" applyBorder="1" applyAlignment="1" applyProtection="1">
      <alignment horizontal="left"/>
    </xf>
    <xf numFmtId="0" fontId="13" fillId="0" borderId="0" xfId="11" applyFont="1" applyFill="1" applyBorder="1" applyAlignment="1" applyProtection="1">
      <alignment horizontal="right"/>
    </xf>
    <xf numFmtId="0" fontId="0" fillId="0" borderId="18" xfId="0" applyBorder="1" applyAlignment="1">
      <alignment horizontal="center" vertical="center"/>
    </xf>
    <xf numFmtId="0" fontId="4" fillId="36" borderId="30" xfId="0" applyFont="1" applyFill="1" applyBorder="1" applyAlignment="1">
      <alignment wrapText="1"/>
    </xf>
    <xf numFmtId="0" fontId="3" fillId="0" borderId="9" xfId="0" applyFont="1" applyFill="1" applyBorder="1" applyAlignment="1">
      <alignment vertical="center" wrapText="1"/>
    </xf>
    <xf numFmtId="0" fontId="4" fillId="36" borderId="9" xfId="0" applyFont="1" applyFill="1" applyBorder="1" applyAlignment="1">
      <alignment wrapText="1"/>
    </xf>
    <xf numFmtId="0" fontId="4" fillId="36" borderId="75" xfId="0" applyFont="1" applyFill="1" applyBorder="1" applyAlignment="1">
      <alignment wrapText="1"/>
    </xf>
    <xf numFmtId="0" fontId="12" fillId="0" borderId="0" xfId="11" applyFont="1" applyFill="1" applyBorder="1" applyAlignment="1" applyProtection="1">
      <alignment horizontal="center" vertical="center" wrapText="1"/>
    </xf>
    <xf numFmtId="0" fontId="3" fillId="0" borderId="21" xfId="0" applyFont="1" applyBorder="1" applyAlignment="1">
      <alignment horizontal="center" vertical="center" wrapText="1"/>
    </xf>
    <xf numFmtId="0" fontId="3" fillId="0" borderId="9" xfId="0" applyFont="1" applyFill="1" applyBorder="1" applyAlignment="1"/>
    <xf numFmtId="0" fontId="3" fillId="0" borderId="9" xfId="0" applyFont="1" applyBorder="1" applyAlignment="1">
      <alignment wrapText="1"/>
    </xf>
    <xf numFmtId="0" fontId="3" fillId="0" borderId="24" xfId="0" applyFont="1" applyBorder="1" applyAlignment="1">
      <alignment horizontal="center" vertical="center" wrapText="1"/>
    </xf>
    <xf numFmtId="0" fontId="3" fillId="0" borderId="9" xfId="0" applyFont="1" applyFill="1" applyBorder="1" applyAlignment="1">
      <alignment vertical="center"/>
    </xf>
    <xf numFmtId="0" fontId="8" fillId="0" borderId="0" xfId="11" applyFont="1" applyFill="1" applyBorder="1" applyAlignment="1" applyProtection="1">
      <alignment horizontal="center"/>
    </xf>
    <xf numFmtId="0" fontId="3" fillId="0" borderId="6" xfId="0" applyFont="1" applyFill="1" applyBorder="1" applyAlignment="1">
      <alignment horizontal="center" vertical="center" wrapText="1"/>
    </xf>
    <xf numFmtId="0" fontId="13" fillId="0" borderId="0" xfId="0" applyFont="1" applyFill="1" applyBorder="1" applyAlignment="1" applyProtection="1">
      <alignment horizontal="right"/>
      <protection locked="0"/>
    </xf>
    <xf numFmtId="0" fontId="10" fillId="0" borderId="0" xfId="0" applyFont="1" applyAlignment="1">
      <alignment horizontal="left" indent="1"/>
    </xf>
    <xf numFmtId="0" fontId="3" fillId="0" borderId="10" xfId="0" applyFont="1" applyBorder="1" applyAlignment="1">
      <alignment vertical="center" wrapText="1"/>
    </xf>
    <xf numFmtId="0" fontId="11" fillId="0" borderId="10" xfId="0" applyFont="1" applyBorder="1" applyAlignment="1">
      <alignment vertical="center" wrapText="1"/>
    </xf>
    <xf numFmtId="0" fontId="0" fillId="0" borderId="3" xfId="0" applyBorder="1"/>
    <xf numFmtId="0" fontId="5" fillId="0" borderId="7" xfId="11" applyFont="1" applyFill="1" applyBorder="1" applyAlignment="1" applyProtection="1">
      <alignment vertical="center"/>
    </xf>
    <xf numFmtId="0" fontId="7" fillId="0" borderId="1" xfId="11" applyFont="1" applyFill="1" applyBorder="1" applyAlignment="1" applyProtection="1"/>
    <xf numFmtId="0" fontId="12" fillId="0" borderId="1" xfId="11" applyFont="1" applyFill="1" applyBorder="1" applyAlignment="1" applyProtection="1">
      <alignment horizontal="left" vertical="center"/>
    </xf>
    <xf numFmtId="0" fontId="4" fillId="36" borderId="28" xfId="0" applyFont="1" applyFill="1" applyBorder="1" applyAlignment="1">
      <alignment vertical="center" wrapText="1"/>
    </xf>
    <xf numFmtId="0" fontId="0" fillId="0" borderId="28" xfId="0" applyBorder="1"/>
    <xf numFmtId="0" fontId="12" fillId="0" borderId="20" xfId="11" applyFont="1" applyFill="1" applyBorder="1" applyAlignment="1" applyProtection="1">
      <alignment horizontal="center" vertical="center"/>
    </xf>
    <xf numFmtId="167" fontId="13" fillId="76" borderId="66" xfId="0" applyNumberFormat="1" applyFont="1" applyFill="1" applyBorder="1" applyAlignment="1">
      <alignment horizontal="center"/>
    </xf>
    <xf numFmtId="193" fontId="0" fillId="0" borderId="22" xfId="0" applyNumberFormat="1" applyBorder="1" applyAlignment="1"/>
    <xf numFmtId="193" fontId="0" fillId="0" borderId="22" xfId="0" applyNumberFormat="1" applyBorder="1" applyAlignment="1">
      <alignment wrapText="1"/>
    </xf>
    <xf numFmtId="193" fontId="5" fillId="3" borderId="22" xfId="2" applyNumberFormat="1" applyFont="1" applyFill="1" applyBorder="1" applyAlignment="1" applyProtection="1">
      <alignment vertical="top"/>
      <protection locked="0"/>
    </xf>
    <xf numFmtId="193" fontId="5" fillId="3" borderId="22" xfId="2" applyNumberFormat="1" applyFont="1" applyFill="1" applyBorder="1" applyAlignment="1" applyProtection="1">
      <alignment vertical="top" wrapText="1"/>
      <protection locked="0"/>
    </xf>
    <xf numFmtId="193" fontId="5" fillId="36" borderId="22" xfId="2" applyNumberFormat="1" applyFont="1" applyFill="1" applyBorder="1" applyAlignment="1" applyProtection="1">
      <alignment vertical="top" wrapText="1"/>
      <protection locked="0"/>
    </xf>
    <xf numFmtId="193" fontId="18" fillId="0" borderId="34" xfId="0" applyNumberFormat="1" applyFont="1" applyBorder="1" applyAlignment="1">
      <alignment vertical="center"/>
    </xf>
    <xf numFmtId="193" fontId="18" fillId="0" borderId="13" xfId="0" applyNumberFormat="1" applyFont="1" applyBorder="1" applyAlignment="1">
      <alignment vertical="center"/>
    </xf>
    <xf numFmtId="193" fontId="14" fillId="0" borderId="13" xfId="0" applyNumberFormat="1" applyFont="1" applyBorder="1" applyAlignment="1">
      <alignment vertical="center"/>
    </xf>
    <xf numFmtId="193" fontId="18" fillId="0" borderId="14" xfId="0" applyNumberFormat="1" applyFont="1" applyBorder="1" applyAlignment="1">
      <alignment vertical="center"/>
    </xf>
    <xf numFmtId="193" fontId="17" fillId="36" borderId="16" xfId="0" applyNumberFormat="1" applyFont="1" applyFill="1" applyBorder="1" applyAlignment="1">
      <alignment vertical="center"/>
    </xf>
    <xf numFmtId="193" fontId="18" fillId="0" borderId="17" xfId="0" applyNumberFormat="1" applyFont="1" applyBorder="1" applyAlignment="1">
      <alignment vertical="center"/>
    </xf>
    <xf numFmtId="193" fontId="14" fillId="0" borderId="14" xfId="0" applyNumberFormat="1" applyFont="1" applyBorder="1" applyAlignment="1">
      <alignment vertical="center"/>
    </xf>
    <xf numFmtId="193" fontId="17" fillId="36" borderId="63" xfId="0" applyNumberFormat="1" applyFont="1" applyFill="1" applyBorder="1" applyAlignment="1">
      <alignment vertical="center"/>
    </xf>
    <xf numFmtId="193" fontId="18" fillId="36" borderId="13" xfId="0" applyNumberFormat="1" applyFont="1" applyFill="1" applyBorder="1" applyAlignment="1">
      <alignment vertical="center"/>
    </xf>
    <xf numFmtId="193" fontId="7" fillId="36" borderId="3" xfId="5" applyNumberFormat="1" applyFont="1" applyFill="1" applyBorder="1" applyProtection="1">
      <protection locked="0"/>
    </xf>
    <xf numFmtId="193" fontId="7" fillId="3" borderId="3" xfId="5" applyNumberFormat="1" applyFont="1" applyFill="1" applyBorder="1" applyProtection="1">
      <protection locked="0"/>
    </xf>
    <xf numFmtId="193" fontId="8" fillId="36" borderId="25" xfId="16" applyNumberFormat="1" applyFont="1" applyFill="1" applyBorder="1" applyAlignment="1" applyProtection="1">
      <protection locked="0"/>
    </xf>
    <xf numFmtId="193" fontId="7" fillId="36" borderId="3" xfId="1" applyNumberFormat="1" applyFont="1" applyFill="1" applyBorder="1" applyProtection="1">
      <protection locked="0"/>
    </xf>
    <xf numFmtId="193" fontId="7" fillId="0" borderId="3" xfId="1" applyNumberFormat="1" applyFont="1" applyFill="1" applyBorder="1" applyProtection="1">
      <protection locked="0"/>
    </xf>
    <xf numFmtId="193" fontId="8" fillId="36" borderId="25" xfId="1" applyNumberFormat="1" applyFont="1" applyFill="1" applyBorder="1" applyAlignment="1" applyProtection="1">
      <protection locked="0"/>
    </xf>
    <xf numFmtId="193" fontId="18" fillId="0" borderId="0" xfId="0" applyNumberFormat="1" applyFont="1"/>
    <xf numFmtId="0" fontId="0" fillId="0" borderId="3" xfId="0" applyBorder="1" applyAlignment="1">
      <alignment horizontal="center"/>
    </xf>
    <xf numFmtId="167" fontId="3" fillId="0" borderId="3" xfId="0" applyNumberFormat="1" applyFont="1" applyBorder="1" applyAlignment="1">
      <alignment horizontal="center" vertical="center"/>
    </xf>
    <xf numFmtId="167" fontId="3" fillId="0" borderId="8" xfId="0" applyNumberFormat="1" applyFont="1" applyBorder="1" applyAlignment="1">
      <alignment horizontal="center" vertical="center"/>
    </xf>
    <xf numFmtId="167" fontId="0" fillId="0" borderId="22" xfId="0" applyNumberFormat="1" applyFill="1" applyBorder="1" applyAlignment="1">
      <alignment horizontal="center"/>
    </xf>
    <xf numFmtId="167" fontId="11" fillId="0" borderId="3" xfId="0" applyNumberFormat="1" applyFont="1" applyBorder="1" applyAlignment="1">
      <alignment horizontal="center" vertical="center"/>
    </xf>
    <xf numFmtId="167" fontId="4" fillId="36" borderId="25" xfId="0" applyNumberFormat="1" applyFont="1" applyFill="1" applyBorder="1" applyAlignment="1">
      <alignment horizontal="center" vertical="center"/>
    </xf>
    <xf numFmtId="167" fontId="98" fillId="0" borderId="3" xfId="0" applyNumberFormat="1" applyFont="1" applyBorder="1" applyAlignment="1">
      <alignment horizontal="center" vertical="center"/>
    </xf>
    <xf numFmtId="167" fontId="19" fillId="0" borderId="3" xfId="0" applyNumberFormat="1" applyFont="1" applyBorder="1" applyAlignment="1">
      <alignment horizontal="center" vertical="center"/>
    </xf>
    <xf numFmtId="167" fontId="19" fillId="0" borderId="8" xfId="0" applyNumberFormat="1" applyFont="1" applyBorder="1" applyAlignment="1">
      <alignment horizontal="center" vertical="center"/>
    </xf>
    <xf numFmtId="167" fontId="97" fillId="0" borderId="22" xfId="0" applyNumberFormat="1" applyFont="1" applyFill="1" applyBorder="1" applyAlignment="1">
      <alignment horizontal="center"/>
    </xf>
    <xf numFmtId="167" fontId="3" fillId="0" borderId="0" xfId="0" applyNumberFormat="1" applyFont="1"/>
    <xf numFmtId="43" fontId="0" fillId="0" borderId="0" xfId="7" applyFont="1"/>
    <xf numFmtId="193" fontId="8" fillId="0" borderId="25" xfId="1" applyNumberFormat="1" applyFont="1" applyFill="1" applyBorder="1" applyAlignment="1" applyProtection="1">
      <protection locked="0"/>
    </xf>
    <xf numFmtId="167" fontId="13" fillId="76" borderId="22" xfId="0" applyNumberFormat="1" applyFont="1" applyFill="1" applyBorder="1" applyAlignment="1">
      <alignment horizontal="center"/>
    </xf>
    <xf numFmtId="167" fontId="18" fillId="0" borderId="22" xfId="0" applyNumberFormat="1" applyFont="1" applyBorder="1" applyAlignment="1">
      <alignment horizontal="center"/>
    </xf>
    <xf numFmtId="0" fontId="18" fillId="0" borderId="3" xfId="0" applyFont="1" applyBorder="1" applyAlignment="1">
      <alignment wrapText="1"/>
    </xf>
    <xf numFmtId="193" fontId="18" fillId="0" borderId="3" xfId="0" applyNumberFormat="1" applyFont="1" applyBorder="1" applyAlignment="1">
      <alignment vertical="center"/>
    </xf>
    <xf numFmtId="0" fontId="14" fillId="0" borderId="3" xfId="0" applyFont="1" applyBorder="1" applyAlignment="1">
      <alignment horizontal="right" wrapText="1"/>
    </xf>
    <xf numFmtId="3" fontId="99" fillId="36" borderId="26" xfId="5" applyNumberFormat="1" applyFont="1" applyFill="1" applyBorder="1" applyProtection="1">
      <protection locked="0"/>
    </xf>
    <xf numFmtId="193" fontId="0" fillId="0" borderId="0" xfId="0" applyNumberFormat="1"/>
    <xf numFmtId="193" fontId="100" fillId="36" borderId="22" xfId="0" applyNumberFormat="1" applyFont="1" applyFill="1" applyBorder="1" applyAlignment="1">
      <alignment horizontal="center" vertical="center" wrapText="1"/>
    </xf>
    <xf numFmtId="193" fontId="100" fillId="36" borderId="20" xfId="0" applyNumberFormat="1" applyFont="1" applyFill="1" applyBorder="1" applyAlignment="1">
      <alignment horizontal="center" vertical="center"/>
    </xf>
    <xf numFmtId="193" fontId="100" fillId="36" borderId="26" xfId="0" applyNumberFormat="1" applyFont="1" applyFill="1" applyBorder="1" applyAlignment="1">
      <alignment horizontal="center" vertical="center" wrapText="1"/>
    </xf>
    <xf numFmtId="193" fontId="99" fillId="36" borderId="3" xfId="7" applyNumberFormat="1" applyFont="1" applyFill="1" applyBorder="1" applyAlignment="1" applyProtection="1">
      <alignment horizontal="right"/>
    </xf>
    <xf numFmtId="193" fontId="99" fillId="36" borderId="22" xfId="0" applyNumberFormat="1" applyFont="1" applyFill="1" applyBorder="1" applyAlignment="1" applyProtection="1">
      <alignment horizontal="right"/>
    </xf>
    <xf numFmtId="193" fontId="99" fillId="36" borderId="25" xfId="7" applyNumberFormat="1" applyFont="1" applyFill="1" applyBorder="1" applyAlignment="1" applyProtection="1">
      <alignment horizontal="right"/>
    </xf>
    <xf numFmtId="193" fontId="99" fillId="36" borderId="26" xfId="0" applyNumberFormat="1" applyFont="1" applyFill="1" applyBorder="1" applyAlignment="1" applyProtection="1">
      <alignment horizontal="right"/>
    </xf>
    <xf numFmtId="193" fontId="16" fillId="36" borderId="22" xfId="2" applyNumberFormat="1" applyFont="1" applyFill="1" applyBorder="1" applyAlignment="1" applyProtection="1">
      <alignment vertical="top"/>
    </xf>
    <xf numFmtId="193" fontId="16" fillId="36" borderId="22" xfId="2" applyNumberFormat="1" applyFont="1" applyFill="1" applyBorder="1" applyAlignment="1" applyProtection="1">
      <alignment vertical="top" wrapText="1"/>
    </xf>
    <xf numFmtId="193" fontId="16" fillId="36" borderId="26" xfId="2" applyNumberFormat="1" applyFont="1" applyFill="1" applyBorder="1" applyAlignment="1" applyProtection="1">
      <alignment vertical="top" wrapText="1"/>
    </xf>
    <xf numFmtId="193" fontId="101" fillId="0" borderId="3" xfId="0" applyNumberFormat="1" applyFont="1" applyFill="1" applyBorder="1" applyAlignment="1" applyProtection="1">
      <alignment horizontal="right"/>
      <protection locked="0"/>
    </xf>
    <xf numFmtId="193" fontId="101" fillId="36" borderId="3" xfId="7" applyNumberFormat="1" applyFont="1" applyFill="1" applyBorder="1" applyAlignment="1" applyProtection="1">
      <alignment horizontal="right"/>
    </xf>
    <xf numFmtId="193" fontId="101" fillId="36" borderId="22" xfId="7" applyNumberFormat="1" applyFont="1" applyFill="1" applyBorder="1" applyAlignment="1" applyProtection="1">
      <alignment horizontal="right"/>
    </xf>
    <xf numFmtId="193" fontId="101" fillId="36" borderId="3" xfId="0" applyNumberFormat="1" applyFont="1" applyFill="1" applyBorder="1" applyAlignment="1">
      <alignment horizontal="right"/>
    </xf>
    <xf numFmtId="193" fontId="99" fillId="36" borderId="3" xfId="0" applyNumberFormat="1" applyFont="1" applyFill="1" applyBorder="1" applyAlignment="1">
      <alignment horizontal="right"/>
    </xf>
    <xf numFmtId="193" fontId="99" fillId="36" borderId="22" xfId="7" applyNumberFormat="1" applyFont="1" applyFill="1" applyBorder="1" applyAlignment="1" applyProtection="1">
      <alignment horizontal="right"/>
    </xf>
    <xf numFmtId="193" fontId="101" fillId="0" borderId="3" xfId="7" applyNumberFormat="1" applyFont="1" applyFill="1" applyBorder="1" applyAlignment="1" applyProtection="1">
      <alignment horizontal="right"/>
    </xf>
    <xf numFmtId="193" fontId="101" fillId="0" borderId="22" xfId="7" applyNumberFormat="1" applyFont="1" applyFill="1" applyBorder="1" applyAlignment="1" applyProtection="1">
      <alignment horizontal="right"/>
    </xf>
    <xf numFmtId="193" fontId="99" fillId="0" borderId="3" xfId="0" applyNumberFormat="1" applyFont="1" applyFill="1" applyBorder="1" applyAlignment="1">
      <alignment horizontal="center"/>
    </xf>
    <xf numFmtId="193" fontId="99" fillId="0" borderId="22" xfId="0" applyNumberFormat="1" applyFont="1" applyFill="1" applyBorder="1" applyAlignment="1">
      <alignment horizontal="center"/>
    </xf>
    <xf numFmtId="193" fontId="101" fillId="36" borderId="3" xfId="0" applyNumberFormat="1" applyFont="1" applyFill="1" applyBorder="1" applyAlignment="1" applyProtection="1">
      <alignment horizontal="right"/>
    </xf>
    <xf numFmtId="193" fontId="101" fillId="0" borderId="22" xfId="0" applyNumberFormat="1" applyFont="1" applyFill="1" applyBorder="1" applyAlignment="1" applyProtection="1">
      <alignment horizontal="right"/>
      <protection locked="0"/>
    </xf>
    <xf numFmtId="193" fontId="101" fillId="36" borderId="3" xfId="7" applyNumberFormat="1" applyFont="1" applyFill="1" applyBorder="1" applyAlignment="1" applyProtection="1"/>
    <xf numFmtId="193" fontId="101" fillId="0" borderId="3" xfId="0" applyNumberFormat="1" applyFont="1" applyFill="1" applyBorder="1" applyAlignment="1" applyProtection="1">
      <protection locked="0"/>
    </xf>
    <xf numFmtId="193" fontId="101" fillId="36" borderId="22" xfId="7" applyNumberFormat="1" applyFont="1" applyFill="1" applyBorder="1" applyAlignment="1" applyProtection="1"/>
    <xf numFmtId="193" fontId="101" fillId="0" borderId="3" xfId="0" applyNumberFormat="1" applyFont="1" applyFill="1" applyBorder="1" applyAlignment="1" applyProtection="1">
      <alignment horizontal="right" vertical="center"/>
      <protection locked="0"/>
    </xf>
    <xf numFmtId="0" fontId="16" fillId="0" borderId="3" xfId="0" applyFont="1" applyFill="1" applyBorder="1" applyAlignment="1">
      <alignment horizontal="left" vertical="center" wrapText="1"/>
    </xf>
    <xf numFmtId="193" fontId="99" fillId="36" borderId="25" xfId="0" applyNumberFormat="1" applyFont="1" applyFill="1" applyBorder="1" applyAlignment="1">
      <alignment horizontal="right"/>
    </xf>
    <xf numFmtId="193" fontId="99" fillId="36" borderId="26" xfId="7" applyNumberFormat="1" applyFont="1" applyFill="1" applyBorder="1" applyAlignment="1" applyProtection="1">
      <alignment horizontal="right"/>
    </xf>
    <xf numFmtId="0" fontId="102" fillId="0" borderId="0" xfId="0" applyFont="1" applyFill="1"/>
    <xf numFmtId="0" fontId="102" fillId="0" borderId="0" xfId="0" applyFont="1"/>
    <xf numFmtId="0" fontId="103" fillId="0" borderId="0" xfId="0" applyFont="1"/>
    <xf numFmtId="0" fontId="101" fillId="0" borderId="0" xfId="11" applyFont="1" applyFill="1" applyBorder="1" applyProtection="1"/>
    <xf numFmtId="0" fontId="104" fillId="0" borderId="0" xfId="0" applyFont="1"/>
    <xf numFmtId="0" fontId="101" fillId="0" borderId="0" xfId="0" applyFont="1" applyFill="1" applyBorder="1" applyProtection="1"/>
    <xf numFmtId="0" fontId="99" fillId="0" borderId="0" xfId="0" applyFont="1" applyFill="1" applyBorder="1" applyAlignment="1" applyProtection="1">
      <alignment horizontal="center" vertical="center"/>
    </xf>
    <xf numFmtId="10" fontId="101" fillId="0" borderId="0" xfId="6" applyNumberFormat="1" applyFont="1" applyFill="1" applyBorder="1" applyProtection="1">
      <protection locked="0"/>
    </xf>
    <xf numFmtId="0" fontId="101" fillId="0" borderId="0" xfId="0" applyFont="1" applyFill="1" applyBorder="1" applyProtection="1">
      <protection locked="0"/>
    </xf>
    <xf numFmtId="0" fontId="105" fillId="0" borderId="0" xfId="0" applyFont="1" applyFill="1" applyBorder="1" applyProtection="1">
      <protection locked="0"/>
    </xf>
    <xf numFmtId="0" fontId="99" fillId="0" borderId="18" xfId="0" applyFont="1" applyFill="1" applyBorder="1" applyAlignment="1" applyProtection="1">
      <alignment horizontal="center" vertical="center"/>
    </xf>
    <xf numFmtId="0" fontId="101" fillId="0" borderId="19" xfId="0" applyFont="1" applyFill="1" applyBorder="1" applyProtection="1"/>
    <xf numFmtId="0" fontId="101" fillId="0" borderId="21" xfId="0" applyFont="1" applyFill="1" applyBorder="1" applyAlignment="1" applyProtection="1">
      <alignment horizontal="left" indent="1"/>
    </xf>
    <xf numFmtId="0" fontId="99" fillId="0" borderId="8" xfId="0" applyFont="1" applyFill="1" applyBorder="1" applyAlignment="1" applyProtection="1">
      <alignment horizontal="center"/>
    </xf>
    <xf numFmtId="0" fontId="101" fillId="0" borderId="3" xfId="0" applyFont="1" applyFill="1" applyBorder="1" applyAlignment="1" applyProtection="1">
      <alignment horizontal="center" vertical="center" wrapText="1"/>
    </xf>
    <xf numFmtId="0" fontId="101" fillId="0" borderId="22" xfId="0" applyFont="1" applyFill="1" applyBorder="1" applyAlignment="1" applyProtection="1">
      <alignment horizontal="center" vertical="center" wrapText="1"/>
    </xf>
    <xf numFmtId="0" fontId="101" fillId="0" borderId="8" xfId="0" applyFont="1" applyFill="1" applyBorder="1" applyAlignment="1" applyProtection="1">
      <alignment horizontal="left" indent="1"/>
    </xf>
    <xf numFmtId="193" fontId="101" fillId="0" borderId="10" xfId="0" applyNumberFormat="1" applyFont="1" applyFill="1" applyBorder="1" applyAlignment="1" applyProtection="1">
      <alignment horizontal="right"/>
    </xf>
    <xf numFmtId="193" fontId="101" fillId="0" borderId="3" xfId="0" applyNumberFormat="1" applyFont="1" applyFill="1" applyBorder="1" applyAlignment="1" applyProtection="1">
      <alignment horizontal="right"/>
    </xf>
    <xf numFmtId="193" fontId="101" fillId="36" borderId="22" xfId="0" applyNumberFormat="1" applyFont="1" applyFill="1" applyBorder="1" applyAlignment="1" applyProtection="1">
      <alignment horizontal="right"/>
    </xf>
    <xf numFmtId="0" fontId="101" fillId="0" borderId="8" xfId="0" applyFont="1" applyFill="1" applyBorder="1" applyAlignment="1" applyProtection="1">
      <alignment horizontal="left" indent="2"/>
    </xf>
    <xf numFmtId="0" fontId="99" fillId="0" borderId="8" xfId="0" applyFont="1" applyFill="1" applyBorder="1" applyAlignment="1" applyProtection="1"/>
    <xf numFmtId="193" fontId="101" fillId="0" borderId="3" xfId="7" applyNumberFormat="1" applyFont="1" applyFill="1" applyBorder="1" applyAlignment="1" applyProtection="1">
      <alignment horizontal="right"/>
      <protection locked="0"/>
    </xf>
    <xf numFmtId="193" fontId="101" fillId="0" borderId="10" xfId="0" applyNumberFormat="1" applyFont="1" applyFill="1" applyBorder="1" applyAlignment="1" applyProtection="1">
      <alignment horizontal="right"/>
      <protection locked="0"/>
    </xf>
    <xf numFmtId="193" fontId="101" fillId="0" borderId="22" xfId="0" applyNumberFormat="1" applyFont="1" applyFill="1" applyBorder="1" applyAlignment="1" applyProtection="1">
      <alignment horizontal="right"/>
    </xf>
    <xf numFmtId="0" fontId="101" fillId="0" borderId="24" xfId="0" applyFont="1" applyFill="1" applyBorder="1" applyAlignment="1" applyProtection="1">
      <alignment horizontal="left" indent="1"/>
    </xf>
    <xf numFmtId="0" fontId="99" fillId="0" borderId="27" xfId="0" applyFont="1" applyFill="1" applyBorder="1" applyAlignment="1" applyProtection="1"/>
    <xf numFmtId="0" fontId="106" fillId="0" borderId="0" xfId="0" applyFont="1" applyAlignment="1">
      <alignment vertical="center"/>
    </xf>
    <xf numFmtId="0" fontId="101" fillId="0" borderId="0" xfId="0" applyFont="1"/>
    <xf numFmtId="0" fontId="101" fillId="0" borderId="0" xfId="0" applyFont="1" applyBorder="1"/>
    <xf numFmtId="0" fontId="102" fillId="0" borderId="0" xfId="0" applyFont="1" applyBorder="1"/>
    <xf numFmtId="0" fontId="104" fillId="0" borderId="0" xfId="0" applyFont="1" applyBorder="1"/>
    <xf numFmtId="0" fontId="101" fillId="0" borderId="1" xfId="0" applyFont="1" applyBorder="1"/>
    <xf numFmtId="0" fontId="99" fillId="0" borderId="1" xfId="0" applyFont="1" applyBorder="1" applyAlignment="1">
      <alignment horizontal="center"/>
    </xf>
    <xf numFmtId="0" fontId="99" fillId="0" borderId="1" xfId="0" applyFont="1" applyBorder="1" applyAlignment="1">
      <alignment horizontal="center" vertical="center"/>
    </xf>
    <xf numFmtId="0" fontId="103" fillId="0" borderId="1" xfId="0" applyFont="1" applyBorder="1" applyAlignment="1">
      <alignment horizontal="center" vertical="center"/>
    </xf>
    <xf numFmtId="0" fontId="101" fillId="0" borderId="76" xfId="0" applyFont="1" applyFill="1" applyBorder="1" applyAlignment="1">
      <alignment horizontal="right" vertical="center" wrapText="1"/>
    </xf>
    <xf numFmtId="0" fontId="101" fillId="0" borderId="7" xfId="0" applyFont="1" applyFill="1" applyBorder="1" applyAlignment="1">
      <alignment vertical="center" wrapText="1"/>
    </xf>
    <xf numFmtId="0" fontId="101" fillId="0" borderId="7" xfId="0" applyFont="1" applyFill="1" applyBorder="1" applyAlignment="1">
      <alignment horizontal="center" vertical="center" wrapText="1"/>
    </xf>
    <xf numFmtId="0" fontId="102" fillId="0" borderId="7" xfId="0" applyFont="1" applyFill="1" applyBorder="1" applyAlignment="1">
      <alignment horizontal="center" vertical="center" wrapText="1"/>
    </xf>
    <xf numFmtId="0" fontId="102" fillId="0" borderId="71" xfId="0" applyFont="1" applyFill="1" applyBorder="1" applyAlignment="1">
      <alignment horizontal="center" vertical="center" wrapText="1"/>
    </xf>
    <xf numFmtId="0" fontId="101" fillId="0" borderId="21" xfId="0" applyFont="1" applyFill="1" applyBorder="1" applyAlignment="1">
      <alignment horizontal="center" vertical="center" wrapText="1"/>
    </xf>
    <xf numFmtId="0" fontId="99" fillId="0" borderId="3" xfId="0" applyFont="1" applyFill="1" applyBorder="1" applyAlignment="1">
      <alignment horizontal="center" vertical="center" wrapText="1"/>
    </xf>
    <xf numFmtId="193" fontId="99" fillId="0" borderId="3" xfId="0" applyNumberFormat="1" applyFont="1" applyFill="1" applyBorder="1" applyAlignment="1" applyProtection="1">
      <alignment horizontal="center" vertical="center" wrapText="1"/>
      <protection locked="0"/>
    </xf>
    <xf numFmtId="193" fontId="102" fillId="0" borderId="3" xfId="0" applyNumberFormat="1" applyFont="1" applyFill="1" applyBorder="1" applyAlignment="1" applyProtection="1">
      <alignment horizontal="center" vertical="center" wrapText="1"/>
      <protection locked="0"/>
    </xf>
    <xf numFmtId="193" fontId="102" fillId="0" borderId="22" xfId="0" applyNumberFormat="1" applyFont="1" applyFill="1" applyBorder="1" applyAlignment="1" applyProtection="1">
      <alignment horizontal="center" vertical="center" wrapText="1"/>
      <protection locked="0"/>
    </xf>
    <xf numFmtId="0" fontId="107" fillId="0" borderId="3" xfId="0" applyFont="1" applyFill="1" applyBorder="1" applyAlignment="1">
      <alignment horizontal="left" vertical="center" wrapText="1"/>
    </xf>
    <xf numFmtId="0" fontId="101" fillId="0" borderId="21" xfId="0" applyFont="1" applyFill="1" applyBorder="1" applyAlignment="1">
      <alignment horizontal="right" vertical="center" wrapText="1"/>
    </xf>
    <xf numFmtId="0" fontId="101" fillId="0" borderId="3" xfId="0" applyFont="1" applyFill="1" applyBorder="1" applyAlignment="1">
      <alignment vertical="center" wrapText="1"/>
    </xf>
    <xf numFmtId="193" fontId="101" fillId="0" borderId="3" xfId="0" applyNumberFormat="1" applyFont="1" applyFill="1" applyBorder="1" applyAlignment="1" applyProtection="1">
      <alignment vertical="center" wrapText="1"/>
      <protection locked="0"/>
    </xf>
    <xf numFmtId="193" fontId="102" fillId="0" borderId="3" xfId="0" applyNumberFormat="1" applyFont="1" applyFill="1" applyBorder="1" applyAlignment="1" applyProtection="1">
      <alignment vertical="center" wrapText="1"/>
      <protection locked="0"/>
    </xf>
    <xf numFmtId="193" fontId="102" fillId="0" borderId="22" xfId="0" applyNumberFormat="1" applyFont="1" applyFill="1" applyBorder="1" applyAlignment="1" applyProtection="1">
      <alignment vertical="center" wrapText="1"/>
      <protection locked="0"/>
    </xf>
    <xf numFmtId="193" fontId="99" fillId="0" borderId="3" xfId="0" applyNumberFormat="1" applyFont="1" applyFill="1" applyBorder="1" applyAlignment="1" applyProtection="1">
      <alignment vertical="center" wrapText="1"/>
      <protection locked="0"/>
    </xf>
    <xf numFmtId="0" fontId="104" fillId="0" borderId="0" xfId="0" applyFont="1" applyFill="1"/>
    <xf numFmtId="0" fontId="101" fillId="0" borderId="21" xfId="0" applyFont="1" applyBorder="1" applyAlignment="1">
      <alignment horizontal="right" vertical="center" wrapText="1"/>
    </xf>
    <xf numFmtId="0" fontId="101" fillId="0" borderId="3" xfId="0" applyFont="1" applyBorder="1" applyAlignment="1">
      <alignment vertical="center" wrapText="1"/>
    </xf>
    <xf numFmtId="165" fontId="101" fillId="0" borderId="3" xfId="20961" applyNumberFormat="1" applyFont="1" applyBorder="1" applyAlignment="1" applyProtection="1">
      <alignment vertical="center" wrapText="1"/>
      <protection locked="0"/>
    </xf>
    <xf numFmtId="165" fontId="102" fillId="0" borderId="3" xfId="20961" applyNumberFormat="1" applyFont="1" applyBorder="1" applyAlignment="1" applyProtection="1">
      <alignment vertical="center" wrapText="1"/>
      <protection locked="0"/>
    </xf>
    <xf numFmtId="165" fontId="102" fillId="0" borderId="22" xfId="20961" applyNumberFormat="1" applyFont="1" applyBorder="1" applyAlignment="1" applyProtection="1">
      <alignment vertical="center" wrapText="1"/>
      <protection locked="0"/>
    </xf>
    <xf numFmtId="165" fontId="99" fillId="0" borderId="3" xfId="20961" applyNumberFormat="1" applyFont="1" applyFill="1" applyBorder="1" applyAlignment="1" applyProtection="1">
      <alignment vertical="center" wrapText="1"/>
      <protection locked="0"/>
    </xf>
    <xf numFmtId="165" fontId="102" fillId="0" borderId="3" xfId="20961" applyNumberFormat="1" applyFont="1" applyFill="1" applyBorder="1" applyAlignment="1" applyProtection="1">
      <alignment vertical="center" wrapText="1"/>
      <protection locked="0"/>
    </xf>
    <xf numFmtId="165" fontId="102" fillId="0" borderId="22" xfId="20961" applyNumberFormat="1" applyFont="1" applyFill="1" applyBorder="1" applyAlignment="1" applyProtection="1">
      <alignment vertical="center" wrapText="1"/>
      <protection locked="0"/>
    </xf>
    <xf numFmtId="165" fontId="99" fillId="0" borderId="3" xfId="20961" applyNumberFormat="1" applyFont="1" applyFill="1" applyBorder="1" applyAlignment="1" applyProtection="1">
      <alignment horizontal="center" vertical="center" wrapText="1"/>
      <protection locked="0"/>
    </xf>
    <xf numFmtId="165" fontId="102" fillId="0" borderId="3" xfId="20961" applyNumberFormat="1" applyFont="1" applyFill="1" applyBorder="1" applyAlignment="1" applyProtection="1">
      <alignment horizontal="center" vertical="center" wrapText="1"/>
      <protection locked="0"/>
    </xf>
    <xf numFmtId="165" fontId="102" fillId="0" borderId="22" xfId="20961" applyNumberFormat="1" applyFont="1" applyFill="1" applyBorder="1" applyAlignment="1" applyProtection="1">
      <alignment horizontal="center" vertical="center" wrapText="1"/>
      <protection locked="0"/>
    </xf>
    <xf numFmtId="0" fontId="101" fillId="2" borderId="21" xfId="0" applyFont="1" applyFill="1" applyBorder="1" applyAlignment="1">
      <alignment horizontal="right" vertical="center"/>
    </xf>
    <xf numFmtId="0" fontId="101" fillId="2" borderId="3" xfId="0" applyFont="1" applyFill="1" applyBorder="1" applyAlignment="1">
      <alignment vertical="center"/>
    </xf>
    <xf numFmtId="165" fontId="101" fillId="2" borderId="3" xfId="20961" applyNumberFormat="1" applyFont="1" applyFill="1" applyBorder="1" applyAlignment="1" applyProtection="1">
      <alignment vertical="center"/>
      <protection locked="0"/>
    </xf>
    <xf numFmtId="165" fontId="108" fillId="2" borderId="3" xfId="20961" applyNumberFormat="1" applyFont="1" applyFill="1" applyBorder="1" applyAlignment="1" applyProtection="1">
      <alignment vertical="center"/>
      <protection locked="0"/>
    </xf>
    <xf numFmtId="165" fontId="108" fillId="2" borderId="22" xfId="20961" applyNumberFormat="1" applyFont="1" applyFill="1" applyBorder="1" applyAlignment="1" applyProtection="1">
      <alignment vertical="center"/>
      <protection locked="0"/>
    </xf>
    <xf numFmtId="0" fontId="101" fillId="2" borderId="24" xfId="0" applyFont="1" applyFill="1" applyBorder="1" applyAlignment="1">
      <alignment horizontal="right" vertical="center"/>
    </xf>
    <xf numFmtId="0" fontId="101" fillId="2" borderId="25" xfId="0" applyFont="1" applyFill="1" applyBorder="1" applyAlignment="1">
      <alignment vertical="center"/>
    </xf>
    <xf numFmtId="165" fontId="101" fillId="2" borderId="25" xfId="20961" applyNumberFormat="1" applyFont="1" applyFill="1" applyBorder="1" applyAlignment="1" applyProtection="1">
      <alignment vertical="center"/>
      <protection locked="0"/>
    </xf>
    <xf numFmtId="165" fontId="108" fillId="2" borderId="25" xfId="20961" applyNumberFormat="1" applyFont="1" applyFill="1" applyBorder="1" applyAlignment="1" applyProtection="1">
      <alignment vertical="center"/>
      <protection locked="0"/>
    </xf>
    <xf numFmtId="165" fontId="108" fillId="2" borderId="26" xfId="20961" applyNumberFormat="1" applyFont="1" applyFill="1" applyBorder="1" applyAlignment="1" applyProtection="1">
      <alignment vertical="center"/>
      <protection locked="0"/>
    </xf>
    <xf numFmtId="0" fontId="101" fillId="0" borderId="0" xfId="0" applyFont="1" applyAlignment="1">
      <alignment horizontal="right"/>
    </xf>
    <xf numFmtId="0" fontId="102" fillId="0" borderId="3" xfId="0" applyFont="1" applyBorder="1"/>
    <xf numFmtId="0" fontId="109" fillId="0" borderId="3" xfId="20960" applyFont="1" applyFill="1" applyBorder="1" applyAlignment="1" applyProtection="1">
      <alignment horizontal="center" vertical="center"/>
    </xf>
    <xf numFmtId="0" fontId="101" fillId="3" borderId="3" xfId="20960" applyFont="1" applyFill="1" applyBorder="1" applyAlignment="1" applyProtection="1">
      <alignment horizontal="right" indent="1"/>
    </xf>
    <xf numFmtId="0" fontId="101" fillId="3" borderId="3" xfId="20960" applyFont="1" applyFill="1" applyBorder="1" applyAlignment="1" applyProtection="1">
      <alignment horizontal="left" wrapText="1" indent="1"/>
    </xf>
    <xf numFmtId="0" fontId="104" fillId="0" borderId="3" xfId="0" applyFont="1" applyBorder="1"/>
    <xf numFmtId="0" fontId="101" fillId="0" borderId="3" xfId="20960" applyFont="1" applyFill="1" applyBorder="1" applyAlignment="1" applyProtection="1">
      <alignment horizontal="left" wrapText="1" indent="1"/>
    </xf>
    <xf numFmtId="0" fontId="101" fillId="3" borderId="2" xfId="20960" applyFont="1" applyFill="1" applyBorder="1" applyAlignment="1" applyProtection="1">
      <alignment horizontal="right" indent="1"/>
    </xf>
    <xf numFmtId="0" fontId="101" fillId="0" borderId="2" xfId="20960" applyFont="1" applyFill="1" applyBorder="1" applyAlignment="1" applyProtection="1">
      <alignment horizontal="left" wrapText="1" indent="1"/>
    </xf>
    <xf numFmtId="0" fontId="101" fillId="3" borderId="3" xfId="20960" applyFont="1" applyFill="1" applyBorder="1" applyAlignment="1" applyProtection="1"/>
    <xf numFmtId="0" fontId="111" fillId="0" borderId="3" xfId="17" applyFont="1" applyFill="1" applyBorder="1" applyAlignment="1" applyProtection="1"/>
    <xf numFmtId="0" fontId="104" fillId="0" borderId="0" xfId="0" applyFont="1" applyAlignment="1"/>
    <xf numFmtId="0" fontId="111" fillId="0" borderId="3" xfId="17" applyFont="1" applyFill="1" applyBorder="1" applyAlignment="1" applyProtection="1">
      <alignment horizontal="left" vertical="center" wrapText="1"/>
    </xf>
    <xf numFmtId="0" fontId="111" fillId="0" borderId="3" xfId="17" applyFont="1" applyFill="1" applyBorder="1" applyAlignment="1" applyProtection="1">
      <alignment horizontal="left" vertical="center"/>
    </xf>
    <xf numFmtId="0" fontId="102" fillId="0" borderId="3" xfId="0" applyFont="1" applyFill="1" applyBorder="1"/>
    <xf numFmtId="0" fontId="101" fillId="0" borderId="0" xfId="0" applyFont="1" applyFill="1" applyBorder="1" applyAlignment="1">
      <alignment horizontal="center"/>
    </xf>
    <xf numFmtId="0" fontId="101" fillId="0" borderId="0" xfId="0" applyFont="1" applyFill="1" applyAlignment="1">
      <alignment horizontal="center"/>
    </xf>
    <xf numFmtId="0" fontId="105" fillId="0" borderId="0" xfId="0" applyFont="1" applyFill="1" applyAlignment="1">
      <alignment horizontal="center"/>
    </xf>
    <xf numFmtId="0" fontId="102" fillId="0" borderId="21" xfId="0" applyFont="1" applyFill="1" applyBorder="1" applyAlignment="1">
      <alignment horizontal="center" vertical="center"/>
    </xf>
    <xf numFmtId="0" fontId="99" fillId="0" borderId="10" xfId="0" applyNumberFormat="1" applyFont="1" applyFill="1" applyBorder="1" applyAlignment="1">
      <alignment vertical="center" wrapText="1"/>
    </xf>
    <xf numFmtId="0" fontId="101" fillId="0" borderId="10" xfId="0" applyNumberFormat="1" applyFont="1" applyFill="1" applyBorder="1" applyAlignment="1">
      <alignment horizontal="left" vertical="center" wrapText="1"/>
    </xf>
    <xf numFmtId="0" fontId="105" fillId="0" borderId="10" xfId="0" applyFont="1" applyFill="1" applyBorder="1" applyAlignment="1" applyProtection="1">
      <alignment horizontal="left" vertical="center" indent="1"/>
      <protection locked="0"/>
    </xf>
    <xf numFmtId="0" fontId="105" fillId="0" borderId="10" xfId="0" applyFont="1" applyFill="1" applyBorder="1" applyAlignment="1" applyProtection="1">
      <alignment horizontal="left" vertical="center"/>
      <protection locked="0"/>
    </xf>
    <xf numFmtId="0" fontId="102" fillId="0" borderId="24" xfId="0" applyFont="1" applyFill="1" applyBorder="1" applyAlignment="1">
      <alignment horizontal="center" vertical="center"/>
    </xf>
    <xf numFmtId="0" fontId="99" fillId="0" borderId="28" xfId="0" applyNumberFormat="1" applyFont="1" applyFill="1" applyBorder="1" applyAlignment="1">
      <alignment vertical="center" wrapText="1"/>
    </xf>
    <xf numFmtId="193" fontId="101" fillId="0" borderId="25" xfId="0" applyNumberFormat="1" applyFont="1" applyFill="1" applyBorder="1" applyAlignment="1" applyProtection="1">
      <alignment horizontal="right"/>
    </xf>
    <xf numFmtId="193" fontId="101" fillId="36" borderId="25" xfId="0" applyNumberFormat="1" applyFont="1" applyFill="1" applyBorder="1" applyAlignment="1" applyProtection="1">
      <alignment horizontal="right"/>
    </xf>
    <xf numFmtId="193" fontId="101" fillId="36" borderId="26" xfId="0" applyNumberFormat="1" applyFont="1" applyFill="1" applyBorder="1" applyAlignment="1" applyProtection="1">
      <alignment horizontal="right"/>
    </xf>
    <xf numFmtId="0" fontId="101" fillId="0" borderId="0" xfId="0" applyFont="1" applyBorder="1" applyAlignment="1">
      <alignment horizontal="left" wrapText="1"/>
    </xf>
    <xf numFmtId="0" fontId="101" fillId="0" borderId="18" xfId="0" applyFont="1" applyBorder="1"/>
    <xf numFmtId="0" fontId="101" fillId="0" borderId="21" xfId="0" applyFont="1" applyBorder="1" applyAlignment="1">
      <alignment vertical="center"/>
    </xf>
    <xf numFmtId="0" fontId="101" fillId="0" borderId="8" xfId="0" applyFont="1" applyBorder="1" applyAlignment="1">
      <alignment wrapText="1"/>
    </xf>
    <xf numFmtId="0" fontId="102" fillId="0" borderId="23" xfId="0" applyFont="1" applyBorder="1" applyAlignment="1"/>
    <xf numFmtId="0" fontId="101" fillId="0" borderId="23" xfId="0" applyFont="1" applyBorder="1" applyAlignment="1"/>
    <xf numFmtId="0" fontId="101" fillId="0" borderId="23" xfId="0" applyFont="1" applyBorder="1" applyAlignment="1">
      <alignment wrapText="1"/>
    </xf>
    <xf numFmtId="10" fontId="102" fillId="0" borderId="23" xfId="20961" applyNumberFormat="1" applyFont="1" applyBorder="1" applyAlignment="1"/>
    <xf numFmtId="0" fontId="101" fillId="0" borderId="79" xfId="0" applyFont="1" applyBorder="1" applyAlignment="1">
      <alignment vertical="center"/>
    </xf>
    <xf numFmtId="0" fontId="101" fillId="0" borderId="73" xfId="0" applyFont="1" applyBorder="1" applyAlignment="1">
      <alignment wrapText="1"/>
    </xf>
    <xf numFmtId="10" fontId="102" fillId="0" borderId="80" xfId="20961" applyNumberFormat="1" applyFont="1" applyBorder="1" applyAlignment="1"/>
    <xf numFmtId="0" fontId="101" fillId="0" borderId="24" xfId="0" applyFont="1" applyBorder="1"/>
    <xf numFmtId="0" fontId="101" fillId="0" borderId="27" xfId="0" applyFont="1" applyBorder="1" applyAlignment="1">
      <alignment wrapText="1"/>
    </xf>
    <xf numFmtId="0" fontId="102" fillId="0" borderId="42" xfId="0" applyFont="1" applyBorder="1" applyAlignment="1"/>
    <xf numFmtId="0" fontId="112" fillId="0" borderId="0" xfId="0" applyFont="1"/>
    <xf numFmtId="0" fontId="102" fillId="0" borderId="0" xfId="0" applyFont="1" applyAlignment="1">
      <alignment horizontal="center" vertical="center"/>
    </xf>
    <xf numFmtId="0" fontId="103" fillId="0" borderId="0" xfId="0" applyFont="1" applyFill="1" applyBorder="1" applyAlignment="1">
      <alignment horizontal="center" wrapText="1"/>
    </xf>
    <xf numFmtId="0" fontId="102" fillId="0" borderId="59" xfId="0" applyFont="1" applyBorder="1"/>
    <xf numFmtId="0" fontId="102" fillId="0" borderId="60" xfId="0" applyFont="1" applyBorder="1"/>
    <xf numFmtId="0" fontId="102" fillId="0" borderId="19" xfId="0" applyFont="1" applyBorder="1" applyAlignment="1">
      <alignment horizontal="center" vertical="center"/>
    </xf>
    <xf numFmtId="0" fontId="102" fillId="0" borderId="29" xfId="0" applyFont="1" applyBorder="1" applyAlignment="1">
      <alignment horizontal="center" vertical="center"/>
    </xf>
    <xf numFmtId="0" fontId="102" fillId="0" borderId="20" xfId="0" applyFont="1" applyBorder="1" applyAlignment="1">
      <alignment horizontal="center" vertical="center"/>
    </xf>
    <xf numFmtId="0" fontId="102" fillId="0" borderId="70" xfId="0" applyFont="1" applyBorder="1"/>
    <xf numFmtId="9" fontId="113" fillId="0" borderId="3" xfId="0" applyNumberFormat="1" applyFont="1" applyFill="1" applyBorder="1" applyAlignment="1">
      <alignment horizontal="center" vertical="center"/>
    </xf>
    <xf numFmtId="0" fontId="102" fillId="0" borderId="21" xfId="0" applyFont="1" applyBorder="1" applyAlignment="1">
      <alignment vertical="center"/>
    </xf>
    <xf numFmtId="0" fontId="101" fillId="3" borderId="3" xfId="13" applyFont="1" applyFill="1" applyBorder="1" applyAlignment="1" applyProtection="1">
      <alignment horizontal="left" vertical="center"/>
      <protection locked="0"/>
    </xf>
    <xf numFmtId="193" fontId="102" fillId="0" borderId="3" xfId="0" applyNumberFormat="1" applyFont="1" applyBorder="1" applyAlignment="1"/>
    <xf numFmtId="193" fontId="102" fillId="0" borderId="8" xfId="0" applyNumberFormat="1" applyFont="1" applyBorder="1" applyAlignment="1"/>
    <xf numFmtId="167" fontId="102" fillId="0" borderId="22" xfId="0" applyNumberFormat="1" applyFont="1" applyBorder="1" applyAlignment="1"/>
    <xf numFmtId="0" fontId="112" fillId="0" borderId="0" xfId="0" applyFont="1" applyAlignment="1"/>
    <xf numFmtId="0" fontId="101" fillId="3" borderId="24" xfId="9" applyFont="1" applyFill="1" applyBorder="1" applyAlignment="1" applyProtection="1">
      <alignment horizontal="left" vertical="center"/>
      <protection locked="0"/>
    </xf>
    <xf numFmtId="0" fontId="99" fillId="3" borderId="25" xfId="16" applyFont="1" applyFill="1" applyBorder="1" applyAlignment="1" applyProtection="1">
      <protection locked="0"/>
    </xf>
    <xf numFmtId="193" fontId="103" fillId="36" borderId="25" xfId="0" applyNumberFormat="1" applyFont="1" applyFill="1" applyBorder="1"/>
    <xf numFmtId="164" fontId="103" fillId="36" borderId="26" xfId="7" applyNumberFormat="1" applyFont="1" applyFill="1" applyBorder="1"/>
    <xf numFmtId="0" fontId="103" fillId="0" borderId="0" xfId="0" applyFont="1" applyFill="1" applyAlignment="1">
      <alignment horizontal="center" wrapText="1"/>
    </xf>
    <xf numFmtId="0" fontId="105" fillId="0" borderId="0" xfId="0" applyFont="1" applyFill="1" applyBorder="1" applyAlignment="1" applyProtection="1">
      <alignment horizontal="right"/>
      <protection locked="0"/>
    </xf>
    <xf numFmtId="0" fontId="102" fillId="0" borderId="18" xfId="0" applyFont="1" applyBorder="1"/>
    <xf numFmtId="0" fontId="102" fillId="0" borderId="20" xfId="0" applyFont="1" applyBorder="1"/>
    <xf numFmtId="0" fontId="102" fillId="0" borderId="21" xfId="0" applyFont="1" applyBorder="1" applyAlignment="1">
      <alignment horizontal="center" vertical="center"/>
    </xf>
    <xf numFmtId="0" fontId="102" fillId="0" borderId="22" xfId="0" applyFont="1" applyBorder="1" applyAlignment="1">
      <alignment horizontal="center" vertical="center"/>
    </xf>
    <xf numFmtId="164" fontId="101" fillId="3" borderId="21" xfId="1" applyNumberFormat="1" applyFont="1" applyFill="1" applyBorder="1" applyAlignment="1" applyProtection="1">
      <alignment horizontal="center" vertical="center" wrapText="1"/>
      <protection locked="0"/>
    </xf>
    <xf numFmtId="164" fontId="101" fillId="3" borderId="3" xfId="1" applyNumberFormat="1" applyFont="1" applyFill="1" applyBorder="1" applyAlignment="1" applyProtection="1">
      <alignment horizontal="center" vertical="center" wrapText="1"/>
      <protection locked="0"/>
    </xf>
    <xf numFmtId="0" fontId="101" fillId="0" borderId="3" xfId="13" applyFont="1" applyBorder="1" applyAlignment="1" applyProtection="1">
      <alignment horizontal="center" vertical="center" wrapText="1"/>
      <protection locked="0"/>
    </xf>
    <xf numFmtId="0" fontId="101" fillId="0" borderId="3" xfId="13" applyFont="1" applyFill="1" applyBorder="1" applyAlignment="1" applyProtection="1">
      <alignment horizontal="center" vertical="center" wrapText="1"/>
      <protection locked="0"/>
    </xf>
    <xf numFmtId="164" fontId="101" fillId="3" borderId="22" xfId="1" applyNumberFormat="1" applyFont="1" applyFill="1" applyBorder="1" applyAlignment="1" applyProtection="1">
      <alignment horizontal="center" vertical="center" wrapText="1"/>
      <protection locked="0"/>
    </xf>
    <xf numFmtId="0" fontId="101" fillId="3" borderId="21" xfId="5" applyFont="1" applyFill="1" applyBorder="1" applyAlignment="1" applyProtection="1">
      <alignment horizontal="right" vertical="center"/>
      <protection locked="0"/>
    </xf>
    <xf numFmtId="0" fontId="101" fillId="3" borderId="22" xfId="13" applyFont="1" applyFill="1" applyBorder="1" applyAlignment="1" applyProtection="1">
      <alignment horizontal="left" vertical="center"/>
      <protection locked="0"/>
    </xf>
    <xf numFmtId="193" fontId="102" fillId="0" borderId="21" xfId="0" applyNumberFormat="1" applyFont="1" applyBorder="1" applyAlignment="1"/>
    <xf numFmtId="193" fontId="102" fillId="0" borderId="22" xfId="0" applyNumberFormat="1" applyFont="1" applyBorder="1" applyAlignment="1"/>
    <xf numFmtId="193" fontId="102" fillId="0" borderId="23" xfId="0" applyNumberFormat="1" applyFont="1" applyBorder="1" applyAlignment="1">
      <alignment wrapText="1"/>
    </xf>
    <xf numFmtId="193" fontId="102" fillId="0" borderId="23" xfId="0" applyNumberFormat="1" applyFont="1" applyBorder="1" applyAlignment="1"/>
    <xf numFmtId="193" fontId="102" fillId="36" borderId="56" xfId="0" applyNumberFormat="1" applyFont="1" applyFill="1" applyBorder="1" applyAlignment="1"/>
    <xf numFmtId="0" fontId="99" fillId="3" borderId="26" xfId="16" applyFont="1" applyFill="1" applyBorder="1" applyAlignment="1" applyProtection="1">
      <protection locked="0"/>
    </xf>
    <xf numFmtId="193" fontId="103" fillId="36" borderId="24" xfId="0" applyNumberFormat="1" applyFont="1" applyFill="1" applyBorder="1"/>
    <xf numFmtId="193" fontId="103" fillId="36" borderId="26" xfId="0" applyNumberFormat="1" applyFont="1" applyFill="1" applyBorder="1"/>
    <xf numFmtId="193" fontId="103" fillId="36" borderId="57" xfId="0" applyNumberFormat="1" applyFont="1" applyFill="1" applyBorder="1"/>
    <xf numFmtId="0" fontId="102" fillId="0" borderId="0" xfId="0" applyFont="1" applyBorder="1" applyAlignment="1">
      <alignment horizontal="center" vertical="center" wrapText="1"/>
    </xf>
    <xf numFmtId="0" fontId="102" fillId="0" borderId="0" xfId="0" applyFont="1" applyBorder="1" applyAlignment="1">
      <alignment vertical="center"/>
    </xf>
    <xf numFmtId="0" fontId="102" fillId="0" borderId="0" xfId="0" applyFont="1" applyBorder="1" applyAlignment="1">
      <alignment vertical="center" wrapText="1"/>
    </xf>
    <xf numFmtId="0" fontId="103" fillId="0" borderId="0" xfId="0" applyFont="1" applyFill="1" applyAlignment="1">
      <alignment horizontal="center"/>
    </xf>
    <xf numFmtId="0" fontId="102" fillId="0" borderId="19" xfId="0" applyFont="1" applyBorder="1"/>
    <xf numFmtId="0" fontId="102" fillId="0" borderId="19" xfId="0" applyFont="1" applyBorder="1" applyAlignment="1">
      <alignment wrapText="1"/>
    </xf>
    <xf numFmtId="0" fontId="102" fillId="0" borderId="29" xfId="0" applyFont="1" applyBorder="1" applyAlignment="1">
      <alignment wrapText="1"/>
    </xf>
    <xf numFmtId="0" fontId="102" fillId="0" borderId="20" xfId="0" applyFont="1" applyBorder="1" applyAlignment="1">
      <alignment wrapText="1"/>
    </xf>
    <xf numFmtId="0" fontId="112" fillId="0" borderId="0" xfId="0" applyFont="1" applyAlignment="1">
      <alignment wrapText="1"/>
    </xf>
    <xf numFmtId="0" fontId="102" fillId="0" borderId="7" xfId="0" applyFont="1" applyBorder="1"/>
    <xf numFmtId="0" fontId="102" fillId="0" borderId="3" xfId="0" applyFont="1" applyFill="1" applyBorder="1" applyAlignment="1">
      <alignment horizontal="center" vertical="center" wrapText="1"/>
    </xf>
    <xf numFmtId="0" fontId="102" fillId="0" borderId="21" xfId="0" applyFont="1" applyBorder="1"/>
    <xf numFmtId="0" fontId="101" fillId="3" borderId="3" xfId="13" applyFont="1" applyFill="1" applyBorder="1" applyAlignment="1" applyProtection="1">
      <alignment horizontal="left" vertical="center" wrapText="1"/>
      <protection locked="0"/>
    </xf>
    <xf numFmtId="193" fontId="102" fillId="0" borderId="3" xfId="0" applyNumberFormat="1" applyFont="1" applyBorder="1"/>
    <xf numFmtId="193" fontId="102" fillId="0" borderId="3" xfId="0" applyNumberFormat="1" applyFont="1" applyFill="1" applyBorder="1"/>
    <xf numFmtId="193" fontId="102" fillId="0" borderId="8" xfId="0" applyNumberFormat="1" applyFont="1" applyBorder="1"/>
    <xf numFmtId="165" fontId="102" fillId="0" borderId="22" xfId="20961" applyNumberFormat="1" applyFont="1" applyBorder="1"/>
    <xf numFmtId="165" fontId="102" fillId="0" borderId="22" xfId="20961" applyNumberFormat="1" applyFont="1" applyBorder="1" applyAlignment="1">
      <alignment horizontal="right"/>
    </xf>
    <xf numFmtId="0" fontId="102" fillId="0" borderId="24" xfId="0" applyFont="1" applyBorder="1"/>
    <xf numFmtId="0" fontId="103" fillId="0" borderId="25" xfId="0" applyFont="1" applyBorder="1"/>
    <xf numFmtId="165" fontId="103" fillId="36" borderId="26" xfId="20961" applyNumberFormat="1" applyFont="1" applyFill="1" applyBorder="1"/>
    <xf numFmtId="0" fontId="99" fillId="0" borderId="0" xfId="8" applyFont="1" applyFill="1" applyBorder="1" applyAlignment="1" applyProtection="1">
      <protection locked="0"/>
    </xf>
    <xf numFmtId="0" fontId="101" fillId="0" borderId="0" xfId="5" applyFont="1" applyFill="1" applyProtection="1">
      <protection locked="0"/>
    </xf>
    <xf numFmtId="0" fontId="99" fillId="0" borderId="59" xfId="8" applyFont="1" applyFill="1" applyBorder="1" applyAlignment="1" applyProtection="1">
      <protection locked="0"/>
    </xf>
    <xf numFmtId="0" fontId="101" fillId="0" borderId="19" xfId="8" applyFont="1" applyFill="1" applyBorder="1" applyAlignment="1" applyProtection="1">
      <alignment horizontal="center"/>
      <protection locked="0"/>
    </xf>
    <xf numFmtId="0" fontId="101" fillId="0" borderId="20" xfId="5" applyFont="1" applyFill="1" applyBorder="1" applyAlignment="1" applyProtection="1">
      <alignment horizontal="center"/>
      <protection locked="0"/>
    </xf>
    <xf numFmtId="0" fontId="101" fillId="3" borderId="21" xfId="15" applyFont="1" applyFill="1" applyBorder="1" applyAlignment="1" applyProtection="1">
      <alignment horizontal="left" vertical="center"/>
      <protection locked="0"/>
    </xf>
    <xf numFmtId="0" fontId="99" fillId="3" borderId="3" xfId="15" applyFont="1" applyFill="1" applyBorder="1" applyAlignment="1" applyProtection="1">
      <alignment horizontal="center" vertical="center"/>
      <protection locked="0"/>
    </xf>
    <xf numFmtId="0" fontId="102" fillId="3" borderId="3" xfId="15" applyFont="1" applyFill="1" applyBorder="1" applyAlignment="1" applyProtection="1">
      <alignment horizontal="center" vertical="center" wrapText="1"/>
      <protection locked="0"/>
    </xf>
    <xf numFmtId="0" fontId="101" fillId="3" borderId="22" xfId="5" applyFont="1" applyFill="1" applyBorder="1" applyAlignment="1" applyProtection="1">
      <alignment horizontal="center" vertical="center" wrapText="1"/>
      <protection locked="0"/>
    </xf>
    <xf numFmtId="0" fontId="101" fillId="3" borderId="21" xfId="9" applyFont="1" applyFill="1" applyBorder="1" applyAlignment="1" applyProtection="1">
      <alignment horizontal="right" vertical="center"/>
      <protection locked="0"/>
    </xf>
    <xf numFmtId="193" fontId="101" fillId="0" borderId="3" xfId="8" applyNumberFormat="1" applyFont="1" applyFill="1" applyBorder="1" applyAlignment="1">
      <alignment horizontal="right" wrapText="1"/>
    </xf>
    <xf numFmtId="193" fontId="101" fillId="36" borderId="22" xfId="1" applyNumberFormat="1" applyFont="1" applyFill="1" applyBorder="1" applyProtection="1">
      <protection locked="0"/>
    </xf>
    <xf numFmtId="193" fontId="101" fillId="0" borderId="0" xfId="5" applyNumberFormat="1" applyFont="1" applyFill="1" applyBorder="1" applyProtection="1">
      <protection locked="0"/>
    </xf>
    <xf numFmtId="193" fontId="101" fillId="0" borderId="3" xfId="8" applyNumberFormat="1" applyFont="1" applyFill="1" applyBorder="1" applyAlignment="1" applyProtection="1">
      <alignment horizontal="right" wrapText="1"/>
      <protection locked="0"/>
    </xf>
    <xf numFmtId="3" fontId="101" fillId="3" borderId="3" xfId="16" applyNumberFormat="1" applyFont="1" applyFill="1" applyBorder="1" applyAlignment="1" applyProtection="1">
      <alignment horizontal="left" wrapText="1"/>
      <protection locked="0"/>
    </xf>
    <xf numFmtId="0" fontId="101" fillId="3" borderId="24" xfId="9" applyFont="1" applyFill="1" applyBorder="1" applyAlignment="1" applyProtection="1">
      <alignment horizontal="right" vertical="center"/>
      <protection locked="0"/>
    </xf>
    <xf numFmtId="193" fontId="99" fillId="36" borderId="25" xfId="16" applyNumberFormat="1" applyFont="1" applyFill="1" applyBorder="1" applyAlignment="1" applyProtection="1">
      <protection locked="0"/>
    </xf>
    <xf numFmtId="193" fontId="99" fillId="36" borderId="26" xfId="1" applyNumberFormat="1" applyFont="1" applyFill="1" applyBorder="1" applyProtection="1">
      <protection locked="0"/>
    </xf>
    <xf numFmtId="193" fontId="99" fillId="0" borderId="3" xfId="7" applyNumberFormat="1" applyFont="1" applyFill="1" applyBorder="1" applyAlignment="1" applyProtection="1">
      <alignment horizontal="right"/>
    </xf>
    <xf numFmtId="193" fontId="99" fillId="0" borderId="3" xfId="7" applyNumberFormat="1" applyFont="1" applyFill="1" applyBorder="1" applyAlignment="1" applyProtection="1">
      <alignment horizontal="right"/>
      <protection locked="0"/>
    </xf>
    <xf numFmtId="193" fontId="99" fillId="0" borderId="10" xfId="0" applyNumberFormat="1" applyFont="1" applyFill="1" applyBorder="1" applyAlignment="1" applyProtection="1">
      <alignment horizontal="right"/>
    </xf>
    <xf numFmtId="193" fontId="99" fillId="0" borderId="3" xfId="0" applyNumberFormat="1" applyFont="1" applyFill="1" applyBorder="1" applyAlignment="1" applyProtection="1">
      <alignment horizontal="right"/>
      <protection locked="0"/>
    </xf>
    <xf numFmtId="0" fontId="15" fillId="0" borderId="0" xfId="11" applyFont="1" applyFill="1" applyBorder="1" applyProtection="1"/>
    <xf numFmtId="0" fontId="15" fillId="0" borderId="0" xfId="0" applyFont="1"/>
    <xf numFmtId="0" fontId="114" fillId="0" borderId="0" xfId="0" applyFont="1"/>
    <xf numFmtId="0" fontId="115" fillId="0" borderId="0" xfId="0" applyFont="1"/>
    <xf numFmtId="0" fontId="15" fillId="0" borderId="0" xfId="0" applyFont="1" applyBorder="1"/>
    <xf numFmtId="0" fontId="114" fillId="0" borderId="0" xfId="0" applyFont="1" applyBorder="1"/>
    <xf numFmtId="0" fontId="115" fillId="0" borderId="0" xfId="0" applyFont="1" applyBorder="1"/>
    <xf numFmtId="0" fontId="114" fillId="0" borderId="1" xfId="0" applyFont="1" applyBorder="1"/>
    <xf numFmtId="0" fontId="116" fillId="0" borderId="1" xfId="0" applyFont="1" applyBorder="1" applyAlignment="1">
      <alignment horizontal="center"/>
    </xf>
    <xf numFmtId="0" fontId="117" fillId="0" borderId="1" xfId="0" applyFont="1" applyFill="1" applyBorder="1" applyAlignment="1">
      <alignment horizontal="center"/>
    </xf>
    <xf numFmtId="0" fontId="114" fillId="0" borderId="76" xfId="0" applyFont="1" applyBorder="1" applyAlignment="1">
      <alignment vertical="center" wrapText="1"/>
    </xf>
    <xf numFmtId="0" fontId="116" fillId="0" borderId="7" xfId="0" applyFont="1" applyBorder="1" applyAlignment="1">
      <alignment vertical="center" wrapText="1"/>
    </xf>
    <xf numFmtId="0" fontId="114" fillId="0" borderId="7" xfId="0" applyFont="1" applyBorder="1" applyAlignment="1">
      <alignment horizontal="center" vertical="center" wrapText="1"/>
    </xf>
    <xf numFmtId="0" fontId="114" fillId="0" borderId="71" xfId="0" applyFont="1" applyBorder="1" applyAlignment="1">
      <alignment horizontal="center" vertical="center" wrapText="1"/>
    </xf>
    <xf numFmtId="0" fontId="114" fillId="0" borderId="21" xfId="0" applyFont="1" applyBorder="1" applyAlignment="1">
      <alignment horizontal="center" vertical="center" wrapText="1"/>
    </xf>
    <xf numFmtId="0" fontId="114" fillId="0" borderId="3" xfId="0" applyFont="1" applyBorder="1" applyAlignment="1">
      <alignment vertical="center" wrapText="1"/>
    </xf>
    <xf numFmtId="3" fontId="114" fillId="36" borderId="3" xfId="0" applyNumberFormat="1" applyFont="1" applyFill="1" applyBorder="1" applyAlignment="1">
      <alignment vertical="center" wrapText="1"/>
    </xf>
    <xf numFmtId="3" fontId="114" fillId="36" borderId="22" xfId="0" applyNumberFormat="1" applyFont="1" applyFill="1" applyBorder="1" applyAlignment="1">
      <alignment vertical="center" wrapText="1"/>
    </xf>
    <xf numFmtId="14" fontId="15" fillId="3" borderId="3" xfId="8" quotePrefix="1" applyNumberFormat="1" applyFont="1" applyFill="1" applyBorder="1" applyAlignment="1" applyProtection="1">
      <alignment horizontal="left" vertical="center" wrapText="1" indent="2"/>
      <protection locked="0"/>
    </xf>
    <xf numFmtId="3" fontId="114" fillId="0" borderId="3" xfId="0" applyNumberFormat="1" applyFont="1" applyBorder="1" applyAlignment="1">
      <alignment vertical="center" wrapText="1"/>
    </xf>
    <xf numFmtId="3" fontId="114" fillId="0" borderId="22" xfId="0" applyNumberFormat="1" applyFont="1" applyBorder="1" applyAlignment="1">
      <alignment vertical="center" wrapText="1"/>
    </xf>
    <xf numFmtId="14" fontId="15" fillId="3" borderId="3" xfId="8" quotePrefix="1" applyNumberFormat="1" applyFont="1" applyFill="1" applyBorder="1" applyAlignment="1" applyProtection="1">
      <alignment horizontal="left" vertical="center" wrapText="1" indent="3"/>
      <protection locked="0"/>
    </xf>
    <xf numFmtId="3" fontId="114" fillId="0" borderId="3" xfId="0" applyNumberFormat="1" applyFont="1" applyFill="1" applyBorder="1" applyAlignment="1">
      <alignment vertical="center" wrapText="1"/>
    </xf>
    <xf numFmtId="0" fontId="114" fillId="0" borderId="3" xfId="0" applyFont="1" applyFill="1" applyBorder="1" applyAlignment="1">
      <alignment horizontal="left" vertical="center" wrapText="1" indent="2"/>
    </xf>
    <xf numFmtId="0" fontId="114" fillId="0" borderId="24" xfId="0" applyFont="1" applyBorder="1" applyAlignment="1">
      <alignment horizontal="center" vertical="center" wrapText="1"/>
    </xf>
    <xf numFmtId="0" fontId="114" fillId="0" borderId="25" xfId="0" applyFont="1" applyBorder="1" applyAlignment="1">
      <alignment vertical="center" wrapText="1"/>
    </xf>
    <xf numFmtId="3" fontId="114" fillId="36" borderId="25" xfId="0" applyNumberFormat="1" applyFont="1" applyFill="1" applyBorder="1" applyAlignment="1">
      <alignment vertical="center" wrapText="1"/>
    </xf>
    <xf numFmtId="3" fontId="114" fillId="36" borderId="26" xfId="0" applyNumberFormat="1" applyFont="1" applyFill="1" applyBorder="1" applyAlignment="1">
      <alignment vertical="center" wrapText="1"/>
    </xf>
    <xf numFmtId="0" fontId="114" fillId="0" borderId="0" xfId="0" applyFont="1" applyBorder="1" applyAlignment="1">
      <alignment horizontal="center" vertical="center" wrapText="1"/>
    </xf>
    <xf numFmtId="0" fontId="114" fillId="0" borderId="0" xfId="0" applyFont="1" applyBorder="1" applyAlignment="1">
      <alignment vertical="center" wrapText="1"/>
    </xf>
    <xf numFmtId="0" fontId="114" fillId="0" borderId="0" xfId="0" applyFont="1" applyAlignment="1">
      <alignment wrapText="1"/>
    </xf>
    <xf numFmtId="0" fontId="114" fillId="0" borderId="0" xfId="0" applyFont="1" applyFill="1" applyBorder="1" applyAlignment="1">
      <alignment wrapText="1"/>
    </xf>
    <xf numFmtId="0" fontId="110" fillId="0" borderId="73" xfId="0" applyFont="1" applyBorder="1" applyAlignment="1">
      <alignment horizontal="left" wrapText="1"/>
    </xf>
    <xf numFmtId="0" fontId="110" fillId="0" borderId="72" xfId="0" applyFont="1" applyBorder="1" applyAlignment="1">
      <alignment horizontal="left" wrapText="1"/>
    </xf>
    <xf numFmtId="0" fontId="101" fillId="0" borderId="29" xfId="0" applyFont="1" applyFill="1" applyBorder="1" applyAlignment="1" applyProtection="1">
      <alignment horizontal="center"/>
    </xf>
    <xf numFmtId="0" fontId="101" fillId="0" borderId="30" xfId="0" applyFont="1" applyFill="1" applyBorder="1" applyAlignment="1" applyProtection="1">
      <alignment horizontal="center"/>
    </xf>
    <xf numFmtId="0" fontId="101" fillId="0" borderId="32" xfId="0" applyFont="1" applyFill="1" applyBorder="1" applyAlignment="1" applyProtection="1">
      <alignment horizontal="center"/>
    </xf>
    <xf numFmtId="0" fontId="101" fillId="0" borderId="31" xfId="0" applyFont="1" applyFill="1" applyBorder="1" applyAlignment="1" applyProtection="1">
      <alignment horizontal="center"/>
    </xf>
    <xf numFmtId="0" fontId="7" fillId="0" borderId="29" xfId="0" applyFont="1" applyFill="1" applyBorder="1" applyAlignment="1" applyProtection="1">
      <alignment horizontal="center"/>
    </xf>
    <xf numFmtId="0" fontId="7" fillId="0" borderId="30" xfId="0" applyFont="1" applyFill="1" applyBorder="1" applyAlignment="1" applyProtection="1">
      <alignment horizontal="center"/>
    </xf>
    <xf numFmtId="0" fontId="7" fillId="0" borderId="32" xfId="0" applyFont="1" applyFill="1" applyBorder="1" applyAlignment="1" applyProtection="1">
      <alignment horizontal="center"/>
    </xf>
    <xf numFmtId="0" fontId="7" fillId="0" borderId="31" xfId="0" applyFont="1" applyFill="1" applyBorder="1" applyAlignment="1" applyProtection="1">
      <alignment horizontal="center"/>
    </xf>
    <xf numFmtId="0" fontId="103" fillId="0" borderId="4" xfId="0" applyFont="1" applyBorder="1" applyAlignment="1">
      <alignment horizontal="center" vertical="center"/>
    </xf>
    <xf numFmtId="0" fontId="103" fillId="0" borderId="76" xfId="0" applyFont="1" applyBorder="1" applyAlignment="1">
      <alignment horizontal="center" vertical="center"/>
    </xf>
    <xf numFmtId="0" fontId="99" fillId="0" borderId="5" xfId="0" applyFont="1" applyFill="1" applyBorder="1" applyAlignment="1">
      <alignment horizontal="center" vertical="center"/>
    </xf>
    <xf numFmtId="0" fontId="99" fillId="0" borderId="7" xfId="0" applyFont="1" applyFill="1" applyBorder="1" applyAlignment="1">
      <alignment horizontal="center" vertical="center"/>
    </xf>
    <xf numFmtId="0" fontId="99" fillId="0" borderId="19" xfId="0" applyFont="1" applyFill="1" applyBorder="1" applyAlignment="1" applyProtection="1">
      <alignment horizontal="center"/>
    </xf>
    <xf numFmtId="0" fontId="99" fillId="0" borderId="20" xfId="0" applyFont="1" applyFill="1" applyBorder="1" applyAlignment="1" applyProtection="1">
      <alignment horizontal="center"/>
    </xf>
    <xf numFmtId="0" fontId="99" fillId="0" borderId="1" xfId="0" applyFont="1" applyFill="1" applyBorder="1" applyAlignment="1">
      <alignment horizontal="center" wrapText="1"/>
    </xf>
    <xf numFmtId="0" fontId="99" fillId="0" borderId="29" xfId="0" applyFont="1" applyBorder="1" applyAlignment="1">
      <alignment horizontal="center" wrapText="1"/>
    </xf>
    <xf numFmtId="0" fontId="101" fillId="0" borderId="31" xfId="0" applyFont="1" applyBorder="1" applyAlignment="1">
      <alignment horizontal="center"/>
    </xf>
    <xf numFmtId="0" fontId="101" fillId="0" borderId="3" xfId="0" applyFont="1" applyBorder="1" applyAlignment="1">
      <alignment wrapText="1"/>
    </xf>
    <xf numFmtId="0" fontId="102" fillId="0" borderId="22" xfId="0" applyFont="1" applyBorder="1" applyAlignment="1"/>
    <xf numFmtId="0" fontId="99" fillId="0" borderId="8" xfId="0" applyFont="1" applyBorder="1" applyAlignment="1">
      <alignment horizontal="center" wrapText="1"/>
    </xf>
    <xf numFmtId="0" fontId="101" fillId="0" borderId="23" xfId="0" applyFont="1" applyBorder="1" applyAlignment="1">
      <alignment horizontal="center"/>
    </xf>
    <xf numFmtId="0" fontId="99" fillId="0" borderId="8" xfId="0" applyFont="1" applyBorder="1" applyAlignment="1">
      <alignment horizontal="center" vertical="center" wrapText="1"/>
    </xf>
    <xf numFmtId="0" fontId="99" fillId="0" borderId="23"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8" xfId="0" applyFont="1" applyFill="1" applyBorder="1" applyAlignment="1">
      <alignment horizontal="center"/>
    </xf>
    <xf numFmtId="0" fontId="3" fillId="0" borderId="9" xfId="0" applyFont="1" applyFill="1" applyBorder="1" applyAlignment="1">
      <alignment horizontal="center"/>
    </xf>
    <xf numFmtId="0" fontId="3" fillId="0" borderId="74"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101" fillId="3" borderId="74" xfId="13" applyFont="1" applyFill="1" applyBorder="1" applyAlignment="1" applyProtection="1">
      <alignment horizontal="center" vertical="center" wrapText="1"/>
      <protection locked="0"/>
    </xf>
    <xf numFmtId="0" fontId="101" fillId="3" borderId="71" xfId="13" applyFont="1" applyFill="1" applyBorder="1" applyAlignment="1" applyProtection="1">
      <alignment horizontal="center" vertical="center" wrapText="1"/>
      <protection locked="0"/>
    </xf>
    <xf numFmtId="9" fontId="102" fillId="0" borderId="8" xfId="0" applyNumberFormat="1" applyFont="1" applyBorder="1" applyAlignment="1">
      <alignment horizontal="center" vertical="center"/>
    </xf>
    <xf numFmtId="9" fontId="102" fillId="0" borderId="10" xfId="0" applyNumberFormat="1" applyFont="1" applyBorder="1" applyAlignment="1">
      <alignment horizontal="center" vertical="center"/>
    </xf>
    <xf numFmtId="0" fontId="102" fillId="0" borderId="2" xfId="0" applyFont="1" applyBorder="1" applyAlignment="1">
      <alignment horizontal="center" vertical="center" wrapText="1"/>
    </xf>
    <xf numFmtId="0" fontId="102" fillId="0" borderId="7" xfId="0" applyFont="1" applyBorder="1" applyAlignment="1">
      <alignment horizontal="center" vertical="center" wrapText="1"/>
    </xf>
    <xf numFmtId="164" fontId="99" fillId="3" borderId="18" xfId="1" applyNumberFormat="1" applyFont="1" applyFill="1" applyBorder="1" applyAlignment="1" applyProtection="1">
      <alignment horizontal="center"/>
      <protection locked="0"/>
    </xf>
    <xf numFmtId="164" fontId="99" fillId="3" borderId="19" xfId="1" applyNumberFormat="1" applyFont="1" applyFill="1" applyBorder="1" applyAlignment="1" applyProtection="1">
      <alignment horizontal="center"/>
      <protection locked="0"/>
    </xf>
    <xf numFmtId="164" fontId="99" fillId="3" borderId="20" xfId="1" applyNumberFormat="1" applyFont="1" applyFill="1" applyBorder="1" applyAlignment="1" applyProtection="1">
      <alignment horizontal="center"/>
      <protection locked="0"/>
    </xf>
    <xf numFmtId="0" fontId="103" fillId="0" borderId="55" xfId="0" applyFont="1" applyBorder="1" applyAlignment="1">
      <alignment horizontal="center" vertical="center" wrapText="1"/>
    </xf>
    <xf numFmtId="0" fontId="103" fillId="0" borderId="56" xfId="0" applyFont="1" applyBorder="1" applyAlignment="1">
      <alignment horizontal="center" vertical="center" wrapText="1"/>
    </xf>
    <xf numFmtId="164" fontId="99" fillId="0" borderId="77" xfId="1" applyNumberFormat="1" applyFont="1" applyFill="1" applyBorder="1" applyAlignment="1" applyProtection="1">
      <alignment horizontal="center" vertical="center" wrapText="1"/>
      <protection locked="0"/>
    </xf>
    <xf numFmtId="164" fontId="99" fillId="0" borderId="78" xfId="1" applyNumberFormat="1" applyFont="1" applyFill="1" applyBorder="1" applyAlignment="1" applyProtection="1">
      <alignment horizontal="center" vertical="center" wrapText="1"/>
      <protection locked="0"/>
    </xf>
    <xf numFmtId="0" fontId="102" fillId="0" borderId="2" xfId="0" applyFont="1" applyFill="1" applyBorder="1" applyAlignment="1">
      <alignment horizontal="center" vertical="center" wrapText="1"/>
    </xf>
    <xf numFmtId="0" fontId="102" fillId="0" borderId="7" xfId="0" applyFont="1" applyFill="1" applyBorder="1" applyAlignment="1">
      <alignment horizontal="center" vertical="center" wrapText="1"/>
    </xf>
    <xf numFmtId="0" fontId="102" fillId="0" borderId="74" xfId="0" applyFont="1" applyFill="1" applyBorder="1" applyAlignment="1">
      <alignment horizontal="center" vertical="center" wrapText="1"/>
    </xf>
    <xf numFmtId="0" fontId="102" fillId="0" borderId="71" xfId="0" applyFont="1" applyFill="1" applyBorder="1" applyAlignment="1">
      <alignment horizontal="center" vertical="center" wrapText="1"/>
    </xf>
    <xf numFmtId="0" fontId="102" fillId="0" borderId="8" xfId="0" applyFont="1" applyFill="1" applyBorder="1" applyAlignment="1">
      <alignment horizontal="center" wrapText="1"/>
    </xf>
    <xf numFmtId="0" fontId="102" fillId="0" borderId="10" xfId="0" applyFont="1" applyFill="1" applyBorder="1" applyAlignment="1">
      <alignment horizontal="center" wrapText="1"/>
    </xf>
  </cellXfs>
  <cellStyles count="2096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abSelected="1" workbookViewId="0">
      <pane xSplit="1" ySplit="7" topLeftCell="B8" activePane="bottomRight" state="frozen"/>
      <selection pane="topRight" activeCell="B1" sqref="B1"/>
      <selection pane="bottomLeft" activeCell="A8" sqref="A8"/>
      <selection pane="bottomRight" activeCell="E15" sqref="E15"/>
    </sheetView>
  </sheetViews>
  <sheetFormatPr defaultRowHeight="15"/>
  <cols>
    <col min="1" max="1" width="10.28515625" style="1" customWidth="1"/>
    <col min="2" max="2" width="129.28515625" customWidth="1"/>
    <col min="3" max="3" width="32.140625" customWidth="1"/>
    <col min="7" max="7" width="25" customWidth="1"/>
  </cols>
  <sheetData>
    <row r="1" spans="1:3" ht="15.75">
      <c r="A1" s="288"/>
      <c r="B1" s="289" t="s">
        <v>266</v>
      </c>
      <c r="C1" s="288"/>
    </row>
    <row r="2" spans="1:3" s="111" customFormat="1" ht="15.75">
      <c r="A2" s="290">
        <v>1</v>
      </c>
      <c r="B2" s="291" t="s">
        <v>267</v>
      </c>
      <c r="C2" s="292" t="s">
        <v>390</v>
      </c>
    </row>
    <row r="3" spans="1:3" s="111" customFormat="1" ht="15.75">
      <c r="A3" s="290">
        <v>2</v>
      </c>
      <c r="B3" s="293" t="s">
        <v>268</v>
      </c>
      <c r="C3" s="292" t="s">
        <v>392</v>
      </c>
    </row>
    <row r="4" spans="1:3" s="111" customFormat="1" ht="15.75">
      <c r="A4" s="290">
        <v>3</v>
      </c>
      <c r="B4" s="293" t="s">
        <v>269</v>
      </c>
      <c r="C4" s="292" t="s">
        <v>393</v>
      </c>
    </row>
    <row r="5" spans="1:3" s="111" customFormat="1" ht="15.75">
      <c r="A5" s="294">
        <v>4</v>
      </c>
      <c r="B5" s="295" t="s">
        <v>270</v>
      </c>
      <c r="C5" s="292" t="s">
        <v>394</v>
      </c>
    </row>
    <row r="6" spans="1:3" s="112" customFormat="1" ht="65.25" customHeight="1">
      <c r="A6" s="446" t="s">
        <v>440</v>
      </c>
      <c r="B6" s="447"/>
      <c r="C6" s="447"/>
    </row>
    <row r="7" spans="1:3" ht="15.75">
      <c r="A7" s="296" t="s">
        <v>342</v>
      </c>
      <c r="B7" s="289" t="s">
        <v>271</v>
      </c>
      <c r="C7" s="216"/>
    </row>
    <row r="8" spans="1:3" ht="15.75">
      <c r="A8" s="288">
        <v>1</v>
      </c>
      <c r="B8" s="297" t="s">
        <v>235</v>
      </c>
      <c r="C8" s="216"/>
    </row>
    <row r="9" spans="1:3" ht="15.75">
      <c r="A9" s="288">
        <v>2</v>
      </c>
      <c r="B9" s="297" t="s">
        <v>272</v>
      </c>
      <c r="C9" s="216"/>
    </row>
    <row r="10" spans="1:3" ht="15.75">
      <c r="A10" s="288">
        <v>3</v>
      </c>
      <c r="B10" s="297" t="s">
        <v>273</v>
      </c>
      <c r="C10" s="216"/>
    </row>
    <row r="11" spans="1:3" ht="15.75">
      <c r="A11" s="288">
        <v>4</v>
      </c>
      <c r="B11" s="297" t="s">
        <v>274</v>
      </c>
      <c r="C11" s="298"/>
    </row>
    <row r="12" spans="1:3" ht="15.75">
      <c r="A12" s="288">
        <v>5</v>
      </c>
      <c r="B12" s="297" t="s">
        <v>196</v>
      </c>
      <c r="C12" s="216"/>
    </row>
    <row r="13" spans="1:3" ht="15.75">
      <c r="A13" s="288">
        <v>6</v>
      </c>
      <c r="B13" s="299" t="s">
        <v>157</v>
      </c>
      <c r="C13" s="216"/>
    </row>
    <row r="14" spans="1:3" ht="15.75">
      <c r="A14" s="288">
        <v>7</v>
      </c>
      <c r="B14" s="297" t="s">
        <v>276</v>
      </c>
      <c r="C14" s="216"/>
    </row>
    <row r="15" spans="1:3" ht="15.75">
      <c r="A15" s="288">
        <v>8</v>
      </c>
      <c r="B15" s="297" t="s">
        <v>280</v>
      </c>
      <c r="C15" s="216"/>
    </row>
    <row r="16" spans="1:3" ht="15.75">
      <c r="A16" s="288">
        <v>9</v>
      </c>
      <c r="B16" s="297" t="s">
        <v>95</v>
      </c>
      <c r="C16" s="216"/>
    </row>
    <row r="17" spans="1:3" ht="15.75">
      <c r="A17" s="288">
        <v>10</v>
      </c>
      <c r="B17" s="297" t="s">
        <v>284</v>
      </c>
      <c r="C17" s="216"/>
    </row>
    <row r="18" spans="1:3" ht="15.75">
      <c r="A18" s="288">
        <v>11</v>
      </c>
      <c r="B18" s="299" t="s">
        <v>260</v>
      </c>
      <c r="C18" s="216"/>
    </row>
    <row r="19" spans="1:3" ht="15.75">
      <c r="A19" s="288">
        <v>12</v>
      </c>
      <c r="B19" s="299" t="s">
        <v>257</v>
      </c>
      <c r="C19" s="216"/>
    </row>
    <row r="20" spans="1:3" ht="15.75">
      <c r="A20" s="288">
        <v>13</v>
      </c>
      <c r="B20" s="300" t="s">
        <v>380</v>
      </c>
      <c r="C20" s="216"/>
    </row>
    <row r="21" spans="1:3" ht="15.75">
      <c r="A21" s="288">
        <v>14</v>
      </c>
      <c r="B21" s="299" t="s">
        <v>77</v>
      </c>
      <c r="C21" s="216"/>
    </row>
    <row r="22" spans="1:3" ht="15.75">
      <c r="A22" s="301">
        <v>15</v>
      </c>
      <c r="B22" s="299" t="s">
        <v>84</v>
      </c>
      <c r="C22" s="216"/>
    </row>
    <row r="23" spans="1:3" ht="15.75">
      <c r="A23" s="212"/>
      <c r="B23" s="265"/>
      <c r="C23" s="216"/>
    </row>
    <row r="24" spans="1:3">
      <c r="A24" s="4"/>
      <c r="B24" s="2"/>
    </row>
    <row r="25" spans="1:3">
      <c r="A25" s="4"/>
      <c r="B25" s="2"/>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7" location="'10. CC2'!A1" display="ცხრილი 10: კავშირი საზედამხედველო კაპიტალსა და ფინანსური მდგომარეობის ანგარიშგებას შორის"/>
    <hyperlink ref="B19" location="'12. CRM'!A1" display="საკრედიტო რისკის მიტიგაცია"/>
    <hyperlink ref="B18" location="'11. CRWA'!A1" display="საკრედიტო რისკის მიხედვით შეწონილი რისკის პოზიციები"/>
    <hyperlink ref="B20" location="'13. CRME'!A1" display="სტანდარტიზებული მიდგომა - საკრედიტო რისკი საკრედიტო რისკის მიტიგაციის ეფექტი"/>
    <hyperlink ref="B21" location="'14. CICR'!A1" display="სავალუტო კურსის ცვლილებით გამოწვეული საკრედიტო რისკის მიხედვით შეწონილი რისკის პოზიციები"/>
    <hyperlink ref="B22" location="'15. CCR'!A1" display="კონტრაგენტთან დაკავშირებული საკრედიტო რისკის მიხედვით შეწონილი რისკის პოზიციებ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F55"/>
  <sheetViews>
    <sheetView zoomScaleNormal="100" workbookViewId="0">
      <pane xSplit="1" ySplit="5" topLeftCell="B6" activePane="bottomRight" state="frozen"/>
      <selection pane="topRight" activeCell="B1" sqref="B1"/>
      <selection pane="bottomLeft" activeCell="A5" sqref="A5"/>
      <selection pane="bottomRight"/>
    </sheetView>
  </sheetViews>
  <sheetFormatPr defaultRowHeight="15"/>
  <cols>
    <col min="1" max="1" width="9.5703125" style="4" bestFit="1" customWidth="1"/>
    <col min="2" max="2" width="132.42578125" style="1" customWidth="1"/>
    <col min="3" max="3" width="18.42578125" style="1" customWidth="1"/>
  </cols>
  <sheetData>
    <row r="1" spans="1:6" ht="15.75">
      <c r="A1" s="8" t="s">
        <v>199</v>
      </c>
      <c r="B1" s="7" t="str">
        <f>'1. key ratios'!B1</f>
        <v>სს ”ლიბერთი ბანკი”</v>
      </c>
      <c r="D1" s="1"/>
      <c r="E1" s="1"/>
      <c r="F1" s="1"/>
    </row>
    <row r="2" spans="1:6" s="11" customFormat="1" ht="15.75" customHeight="1">
      <c r="A2" s="11" t="s">
        <v>200</v>
      </c>
      <c r="B2" s="7" t="str">
        <f>'1. key ratios'!B2</f>
        <v>30 ივნისი 2017</v>
      </c>
    </row>
    <row r="3" spans="1:6" s="11" customFormat="1" ht="15.75" customHeight="1"/>
    <row r="4" spans="1:6" ht="15.75" thickBot="1">
      <c r="A4" s="4" t="s">
        <v>351</v>
      </c>
      <c r="B4" s="29" t="s">
        <v>95</v>
      </c>
    </row>
    <row r="5" spans="1:6">
      <c r="A5" s="75" t="s">
        <v>29</v>
      </c>
      <c r="B5" s="76"/>
      <c r="C5" s="77" t="s">
        <v>30</v>
      </c>
    </row>
    <row r="6" spans="1:6">
      <c r="A6" s="78">
        <v>1</v>
      </c>
      <c r="B6" s="44" t="s">
        <v>31</v>
      </c>
      <c r="C6" s="190">
        <f>SUM(C7:C11)</f>
        <v>187886148</v>
      </c>
    </row>
    <row r="7" spans="1:6">
      <c r="A7" s="78">
        <v>2</v>
      </c>
      <c r="B7" s="41" t="s">
        <v>32</v>
      </c>
      <c r="C7" s="144">
        <v>43930218</v>
      </c>
    </row>
    <row r="8" spans="1:6">
      <c r="A8" s="78">
        <v>3</v>
      </c>
      <c r="B8" s="35" t="s">
        <v>33</v>
      </c>
      <c r="C8" s="144">
        <v>33874576</v>
      </c>
    </row>
    <row r="9" spans="1:6">
      <c r="A9" s="78">
        <v>4</v>
      </c>
      <c r="B9" s="35" t="s">
        <v>34</v>
      </c>
      <c r="C9" s="144">
        <v>29009502</v>
      </c>
    </row>
    <row r="10" spans="1:6">
      <c r="A10" s="78">
        <v>5</v>
      </c>
      <c r="B10" s="35" t="s">
        <v>35</v>
      </c>
      <c r="C10" s="144">
        <v>1694028</v>
      </c>
    </row>
    <row r="11" spans="1:6">
      <c r="A11" s="78">
        <v>6</v>
      </c>
      <c r="B11" s="42" t="s">
        <v>36</v>
      </c>
      <c r="C11" s="144">
        <v>79377824</v>
      </c>
    </row>
    <row r="12" spans="1:6" s="3" customFormat="1">
      <c r="A12" s="78">
        <v>7</v>
      </c>
      <c r="B12" s="44" t="s">
        <v>37</v>
      </c>
      <c r="C12" s="191">
        <f>SUM(C13:C27)</f>
        <v>56259513.433731392</v>
      </c>
      <c r="E12"/>
      <c r="F12"/>
    </row>
    <row r="13" spans="1:6" s="3" customFormat="1">
      <c r="A13" s="78">
        <v>8</v>
      </c>
      <c r="B13" s="43" t="s">
        <v>38</v>
      </c>
      <c r="C13" s="145">
        <v>29009502</v>
      </c>
      <c r="E13"/>
      <c r="F13"/>
    </row>
    <row r="14" spans="1:6" s="3" customFormat="1" ht="25.5">
      <c r="A14" s="78">
        <v>9</v>
      </c>
      <c r="B14" s="36" t="s">
        <v>39</v>
      </c>
      <c r="C14" s="145">
        <v>2035330.4337313883</v>
      </c>
      <c r="E14"/>
      <c r="F14"/>
    </row>
    <row r="15" spans="1:6" s="3" customFormat="1">
      <c r="A15" s="78">
        <v>10</v>
      </c>
      <c r="B15" s="37" t="s">
        <v>40</v>
      </c>
      <c r="C15" s="145">
        <v>24965487</v>
      </c>
      <c r="E15"/>
      <c r="F15"/>
    </row>
    <row r="16" spans="1:6" s="3" customFormat="1">
      <c r="A16" s="78">
        <v>11</v>
      </c>
      <c r="B16" s="38" t="s">
        <v>41</v>
      </c>
      <c r="C16" s="145">
        <v>0</v>
      </c>
      <c r="E16"/>
      <c r="F16"/>
    </row>
    <row r="17" spans="1:6" s="3" customFormat="1">
      <c r="A17" s="78">
        <v>12</v>
      </c>
      <c r="B17" s="37" t="s">
        <v>42</v>
      </c>
      <c r="C17" s="145">
        <v>0</v>
      </c>
      <c r="E17"/>
      <c r="F17"/>
    </row>
    <row r="18" spans="1:6" s="3" customFormat="1">
      <c r="A18" s="78">
        <v>13</v>
      </c>
      <c r="B18" s="37" t="s">
        <v>43</v>
      </c>
      <c r="C18" s="145">
        <v>0</v>
      </c>
      <c r="E18"/>
      <c r="F18"/>
    </row>
    <row r="19" spans="1:6" s="3" customFormat="1">
      <c r="A19" s="78">
        <v>14</v>
      </c>
      <c r="B19" s="37" t="s">
        <v>44</v>
      </c>
      <c r="C19" s="145">
        <v>0</v>
      </c>
      <c r="E19"/>
      <c r="F19"/>
    </row>
    <row r="20" spans="1:6" s="3" customFormat="1" ht="25.5">
      <c r="A20" s="78">
        <v>15</v>
      </c>
      <c r="B20" s="37" t="s">
        <v>45</v>
      </c>
      <c r="C20" s="145">
        <v>0</v>
      </c>
      <c r="E20"/>
      <c r="F20"/>
    </row>
    <row r="21" spans="1:6" s="3" customFormat="1" ht="25.5">
      <c r="A21" s="78">
        <v>16</v>
      </c>
      <c r="B21" s="36" t="s">
        <v>46</v>
      </c>
      <c r="C21" s="145">
        <v>0</v>
      </c>
      <c r="E21"/>
      <c r="F21"/>
    </row>
    <row r="22" spans="1:6" s="3" customFormat="1">
      <c r="A22" s="78">
        <v>17</v>
      </c>
      <c r="B22" s="79" t="s">
        <v>47</v>
      </c>
      <c r="C22" s="145">
        <v>249194</v>
      </c>
      <c r="E22"/>
      <c r="F22"/>
    </row>
    <row r="23" spans="1:6" s="3" customFormat="1" ht="25.5">
      <c r="A23" s="78">
        <v>18</v>
      </c>
      <c r="B23" s="36" t="s">
        <v>48</v>
      </c>
      <c r="C23" s="145">
        <v>0</v>
      </c>
      <c r="E23"/>
      <c r="F23"/>
    </row>
    <row r="24" spans="1:6" s="3" customFormat="1" ht="25.5">
      <c r="A24" s="78">
        <v>19</v>
      </c>
      <c r="B24" s="36" t="s">
        <v>49</v>
      </c>
      <c r="C24" s="145">
        <v>0</v>
      </c>
      <c r="E24"/>
      <c r="F24"/>
    </row>
    <row r="25" spans="1:6" s="3" customFormat="1" ht="25.5">
      <c r="A25" s="78">
        <v>20</v>
      </c>
      <c r="B25" s="39" t="s">
        <v>50</v>
      </c>
      <c r="C25" s="145">
        <v>0</v>
      </c>
      <c r="E25"/>
      <c r="F25"/>
    </row>
    <row r="26" spans="1:6" s="3" customFormat="1">
      <c r="A26" s="78">
        <v>21</v>
      </c>
      <c r="B26" s="39" t="s">
        <v>51</v>
      </c>
      <c r="C26" s="145">
        <v>0</v>
      </c>
      <c r="E26"/>
      <c r="F26"/>
    </row>
    <row r="27" spans="1:6" s="3" customFormat="1" ht="25.5">
      <c r="A27" s="78">
        <v>22</v>
      </c>
      <c r="B27" s="39" t="s">
        <v>52</v>
      </c>
      <c r="C27" s="145">
        <v>0</v>
      </c>
      <c r="E27"/>
      <c r="F27"/>
    </row>
    <row r="28" spans="1:6" s="3" customFormat="1">
      <c r="A28" s="78">
        <v>23</v>
      </c>
      <c r="B28" s="45" t="s">
        <v>26</v>
      </c>
      <c r="C28" s="191">
        <f>C6-C12</f>
        <v>131626634.56626861</v>
      </c>
      <c r="E28"/>
      <c r="F28"/>
    </row>
    <row r="29" spans="1:6" s="3" customFormat="1">
      <c r="A29" s="80"/>
      <c r="B29" s="40"/>
      <c r="C29" s="145"/>
      <c r="E29"/>
      <c r="F29"/>
    </row>
    <row r="30" spans="1:6" s="3" customFormat="1">
      <c r="A30" s="80">
        <v>24</v>
      </c>
      <c r="B30" s="45" t="s">
        <v>53</v>
      </c>
      <c r="C30" s="191">
        <f>C31+C34</f>
        <v>6139064</v>
      </c>
      <c r="E30"/>
      <c r="F30"/>
    </row>
    <row r="31" spans="1:6" s="3" customFormat="1">
      <c r="A31" s="80">
        <v>25</v>
      </c>
      <c r="B31" s="35" t="s">
        <v>54</v>
      </c>
      <c r="C31" s="146">
        <f>C32+C33</f>
        <v>61391</v>
      </c>
      <c r="E31"/>
      <c r="F31"/>
    </row>
    <row r="32" spans="1:6" s="3" customFormat="1">
      <c r="A32" s="80">
        <v>26</v>
      </c>
      <c r="B32" s="108" t="s">
        <v>55</v>
      </c>
      <c r="C32" s="145">
        <v>61391</v>
      </c>
      <c r="E32"/>
      <c r="F32"/>
    </row>
    <row r="33" spans="1:6" s="3" customFormat="1">
      <c r="A33" s="80">
        <v>27</v>
      </c>
      <c r="B33" s="108" t="s">
        <v>56</v>
      </c>
      <c r="C33" s="145">
        <v>0</v>
      </c>
      <c r="E33"/>
      <c r="F33"/>
    </row>
    <row r="34" spans="1:6" s="3" customFormat="1">
      <c r="A34" s="80">
        <v>28</v>
      </c>
      <c r="B34" s="35" t="s">
        <v>57</v>
      </c>
      <c r="C34" s="145">
        <v>6077673</v>
      </c>
      <c r="E34"/>
      <c r="F34"/>
    </row>
    <row r="35" spans="1:6" s="3" customFormat="1">
      <c r="A35" s="80">
        <v>29</v>
      </c>
      <c r="B35" s="45" t="s">
        <v>58</v>
      </c>
      <c r="C35" s="191">
        <f>SUM(C36:C40)</f>
        <v>0</v>
      </c>
      <c r="E35"/>
      <c r="F35"/>
    </row>
    <row r="36" spans="1:6" s="3" customFormat="1">
      <c r="A36" s="80">
        <v>30</v>
      </c>
      <c r="B36" s="36" t="s">
        <v>59</v>
      </c>
      <c r="C36" s="145">
        <v>0</v>
      </c>
      <c r="E36"/>
      <c r="F36"/>
    </row>
    <row r="37" spans="1:6" s="3" customFormat="1">
      <c r="A37" s="80">
        <v>31</v>
      </c>
      <c r="B37" s="37" t="s">
        <v>60</v>
      </c>
      <c r="C37" s="145">
        <v>0</v>
      </c>
      <c r="E37"/>
      <c r="F37"/>
    </row>
    <row r="38" spans="1:6" s="3" customFormat="1" ht="25.5">
      <c r="A38" s="80">
        <v>32</v>
      </c>
      <c r="B38" s="36" t="s">
        <v>61</v>
      </c>
      <c r="C38" s="145">
        <v>0</v>
      </c>
      <c r="E38"/>
      <c r="F38"/>
    </row>
    <row r="39" spans="1:6" s="3" customFormat="1" ht="25.5">
      <c r="A39" s="80">
        <v>33</v>
      </c>
      <c r="B39" s="36" t="s">
        <v>49</v>
      </c>
      <c r="C39" s="145">
        <v>0</v>
      </c>
      <c r="E39"/>
      <c r="F39"/>
    </row>
    <row r="40" spans="1:6" s="3" customFormat="1" ht="25.5">
      <c r="A40" s="80">
        <v>34</v>
      </c>
      <c r="B40" s="39" t="s">
        <v>62</v>
      </c>
      <c r="C40" s="145">
        <v>0</v>
      </c>
      <c r="E40"/>
      <c r="F40"/>
    </row>
    <row r="41" spans="1:6" s="3" customFormat="1">
      <c r="A41" s="80">
        <v>35</v>
      </c>
      <c r="B41" s="45" t="s">
        <v>27</v>
      </c>
      <c r="C41" s="191">
        <f>C30-C35</f>
        <v>6139064</v>
      </c>
      <c r="E41"/>
      <c r="F41"/>
    </row>
    <row r="42" spans="1:6" s="3" customFormat="1">
      <c r="A42" s="80"/>
      <c r="B42" s="40"/>
      <c r="C42" s="145"/>
      <c r="E42"/>
      <c r="F42"/>
    </row>
    <row r="43" spans="1:6" s="3" customFormat="1">
      <c r="A43" s="80">
        <v>36</v>
      </c>
      <c r="B43" s="46" t="s">
        <v>63</v>
      </c>
      <c r="C43" s="191">
        <f>SUM(C44:C46)</f>
        <v>64034006.453280874</v>
      </c>
      <c r="E43"/>
      <c r="F43"/>
    </row>
    <row r="44" spans="1:6" s="3" customFormat="1">
      <c r="A44" s="80">
        <v>37</v>
      </c>
      <c r="B44" s="35" t="s">
        <v>64</v>
      </c>
      <c r="C44" s="145">
        <v>51916337.136000037</v>
      </c>
      <c r="E44"/>
      <c r="F44"/>
    </row>
    <row r="45" spans="1:6" s="3" customFormat="1">
      <c r="A45" s="80">
        <v>38</v>
      </c>
      <c r="B45" s="35" t="s">
        <v>65</v>
      </c>
      <c r="C45" s="145">
        <v>0</v>
      </c>
      <c r="E45"/>
      <c r="F45"/>
    </row>
    <row r="46" spans="1:6" s="3" customFormat="1">
      <c r="A46" s="80">
        <v>39</v>
      </c>
      <c r="B46" s="35" t="s">
        <v>66</v>
      </c>
      <c r="C46" s="145">
        <v>12117669.317280836</v>
      </c>
      <c r="E46"/>
      <c r="F46"/>
    </row>
    <row r="47" spans="1:6" s="3" customFormat="1">
      <c r="A47" s="80">
        <v>40</v>
      </c>
      <c r="B47" s="46" t="s">
        <v>67</v>
      </c>
      <c r="C47" s="191">
        <f>SUM(C48:C51)</f>
        <v>0</v>
      </c>
      <c r="E47"/>
      <c r="F47"/>
    </row>
    <row r="48" spans="1:6" s="3" customFormat="1">
      <c r="A48" s="80">
        <v>41</v>
      </c>
      <c r="B48" s="36" t="s">
        <v>68</v>
      </c>
      <c r="C48" s="145">
        <v>0</v>
      </c>
      <c r="E48"/>
      <c r="F48"/>
    </row>
    <row r="49" spans="1:6" s="3" customFormat="1">
      <c r="A49" s="80">
        <v>42</v>
      </c>
      <c r="B49" s="37" t="s">
        <v>69</v>
      </c>
      <c r="C49" s="145">
        <v>0</v>
      </c>
      <c r="E49"/>
      <c r="F49"/>
    </row>
    <row r="50" spans="1:6" s="3" customFormat="1" ht="25.5">
      <c r="A50" s="80">
        <v>43</v>
      </c>
      <c r="B50" s="36" t="s">
        <v>70</v>
      </c>
      <c r="C50" s="145">
        <v>0</v>
      </c>
      <c r="E50"/>
      <c r="F50"/>
    </row>
    <row r="51" spans="1:6" s="3" customFormat="1" ht="25.5">
      <c r="A51" s="80">
        <v>44</v>
      </c>
      <c r="B51" s="36" t="s">
        <v>49</v>
      </c>
      <c r="C51" s="145">
        <v>0</v>
      </c>
      <c r="E51"/>
      <c r="F51"/>
    </row>
    <row r="52" spans="1:6" s="3" customFormat="1" ht="15.75" thickBot="1">
      <c r="A52" s="81">
        <v>45</v>
      </c>
      <c r="B52" s="82" t="s">
        <v>28</v>
      </c>
      <c r="C52" s="192">
        <f>C43-C47</f>
        <v>64034006.453280874</v>
      </c>
      <c r="E52"/>
      <c r="F52"/>
    </row>
    <row r="55" spans="1:6">
      <c r="B55" s="1" t="s">
        <v>237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E51"/>
  <sheetViews>
    <sheetView zoomScaleNormal="100" workbookViewId="0">
      <pane xSplit="1" ySplit="5" topLeftCell="B6" activePane="bottomRight" state="frozen"/>
      <selection pane="topRight" activeCell="B1" sqref="B1"/>
      <selection pane="bottomLeft" activeCell="A5" sqref="A5"/>
      <selection pane="bottomRight" activeCell="G10" sqref="G10"/>
    </sheetView>
  </sheetViews>
  <sheetFormatPr defaultRowHeight="15.75"/>
  <cols>
    <col min="1" max="1" width="10.7109375" style="34" customWidth="1"/>
    <col min="2" max="2" width="91.85546875" style="34" customWidth="1"/>
    <col min="3" max="3" width="45.7109375" style="34" customWidth="1"/>
    <col min="4" max="4" width="26.7109375" style="34" bestFit="1" customWidth="1"/>
    <col min="5" max="5" width="9.42578125" customWidth="1"/>
  </cols>
  <sheetData>
    <row r="1" spans="1:5">
      <c r="A1" s="8" t="s">
        <v>199</v>
      </c>
      <c r="B1" s="10" t="str">
        <f>'1. key ratios'!B1</f>
        <v>სს ”ლიბერთი ბანკი”</v>
      </c>
    </row>
    <row r="2" spans="1:5" s="11" customFormat="1" ht="15.75" customHeight="1">
      <c r="A2" s="11" t="s">
        <v>200</v>
      </c>
      <c r="B2" s="10" t="str">
        <f>'1. key ratios'!B2</f>
        <v>30 ივნისი 2017</v>
      </c>
      <c r="E2"/>
    </row>
    <row r="3" spans="1:5" s="11" customFormat="1" ht="15.75" customHeight="1">
      <c r="A3" s="13"/>
      <c r="E3"/>
    </row>
    <row r="4" spans="1:5" s="11" customFormat="1" ht="15.75" customHeight="1" thickBot="1">
      <c r="A4" s="11" t="s">
        <v>352</v>
      </c>
      <c r="B4" s="128" t="s">
        <v>284</v>
      </c>
      <c r="D4" s="130" t="s">
        <v>101</v>
      </c>
      <c r="E4"/>
    </row>
    <row r="5" spans="1:5" ht="51">
      <c r="A5" s="93" t="s">
        <v>29</v>
      </c>
      <c r="B5" s="94" t="s">
        <v>244</v>
      </c>
      <c r="C5" s="95" t="s">
        <v>248</v>
      </c>
      <c r="D5" s="129" t="s">
        <v>285</v>
      </c>
    </row>
    <row r="6" spans="1:5">
      <c r="A6" s="83">
        <v>1</v>
      </c>
      <c r="B6" s="47" t="s">
        <v>162</v>
      </c>
      <c r="C6" s="147">
        <v>136084409</v>
      </c>
      <c r="D6" s="84"/>
    </row>
    <row r="7" spans="1:5">
      <c r="A7" s="83">
        <v>2</v>
      </c>
      <c r="B7" s="48" t="s">
        <v>163</v>
      </c>
      <c r="C7" s="148">
        <v>237681430</v>
      </c>
      <c r="D7" s="85"/>
    </row>
    <row r="8" spans="1:5">
      <c r="A8" s="83">
        <v>3</v>
      </c>
      <c r="B8" s="48" t="s">
        <v>164</v>
      </c>
      <c r="C8" s="148">
        <v>130720293</v>
      </c>
      <c r="D8" s="85"/>
    </row>
    <row r="9" spans="1:5">
      <c r="A9" s="83">
        <v>4</v>
      </c>
      <c r="B9" s="48" t="s">
        <v>193</v>
      </c>
      <c r="C9" s="148">
        <v>0</v>
      </c>
      <c r="D9" s="85"/>
    </row>
    <row r="10" spans="1:5">
      <c r="A10" s="83">
        <v>5</v>
      </c>
      <c r="B10" s="48" t="s">
        <v>165</v>
      </c>
      <c r="C10" s="148">
        <v>208819613</v>
      </c>
      <c r="D10" s="85"/>
    </row>
    <row r="11" spans="1:5">
      <c r="A11" s="83">
        <v>6.1</v>
      </c>
      <c r="B11" s="48" t="s">
        <v>166</v>
      </c>
      <c r="C11" s="149">
        <v>853758722</v>
      </c>
      <c r="D11" s="86"/>
    </row>
    <row r="12" spans="1:5">
      <c r="A12" s="83">
        <v>6.2</v>
      </c>
      <c r="B12" s="49" t="s">
        <v>167</v>
      </c>
      <c r="C12" s="149">
        <v>-94736740</v>
      </c>
      <c r="D12" s="86"/>
    </row>
    <row r="13" spans="1:5">
      <c r="A13" s="83" t="s">
        <v>387</v>
      </c>
      <c r="B13" s="50" t="s">
        <v>388</v>
      </c>
      <c r="C13" s="149">
        <v>-12117669.317280799</v>
      </c>
      <c r="D13" s="141" t="s">
        <v>422</v>
      </c>
    </row>
    <row r="14" spans="1:5">
      <c r="A14" s="83">
        <v>6</v>
      </c>
      <c r="B14" s="48" t="s">
        <v>168</v>
      </c>
      <c r="C14" s="155">
        <f>C11+C12</f>
        <v>759021982</v>
      </c>
      <c r="D14" s="86"/>
    </row>
    <row r="15" spans="1:5">
      <c r="A15" s="83">
        <v>7</v>
      </c>
      <c r="B15" s="48" t="s">
        <v>169</v>
      </c>
      <c r="C15" s="148">
        <v>13342461</v>
      </c>
      <c r="D15" s="85"/>
    </row>
    <row r="16" spans="1:5">
      <c r="A16" s="83">
        <v>8</v>
      </c>
      <c r="B16" s="48" t="s">
        <v>170</v>
      </c>
      <c r="C16" s="148">
        <v>111880</v>
      </c>
      <c r="D16" s="85"/>
    </row>
    <row r="17" spans="1:4">
      <c r="A17" s="83">
        <v>9</v>
      </c>
      <c r="B17" s="48" t="s">
        <v>171</v>
      </c>
      <c r="C17" s="148">
        <v>280040</v>
      </c>
      <c r="D17" s="85"/>
    </row>
    <row r="18" spans="1:4" ht="30">
      <c r="A18" s="83">
        <v>9.1</v>
      </c>
      <c r="B18" s="50" t="s">
        <v>411</v>
      </c>
      <c r="C18" s="149">
        <v>249194</v>
      </c>
      <c r="D18" s="141" t="s">
        <v>423</v>
      </c>
    </row>
    <row r="19" spans="1:4">
      <c r="A19" s="83">
        <v>10</v>
      </c>
      <c r="B19" s="48" t="s">
        <v>172</v>
      </c>
      <c r="C19" s="148">
        <v>162287272</v>
      </c>
      <c r="D19" s="85"/>
    </row>
    <row r="20" spans="1:4">
      <c r="A20" s="83">
        <v>10.1</v>
      </c>
      <c r="B20" s="50" t="s">
        <v>247</v>
      </c>
      <c r="C20" s="148">
        <v>24965487</v>
      </c>
      <c r="D20" s="141" t="s">
        <v>362</v>
      </c>
    </row>
    <row r="21" spans="1:4">
      <c r="A21" s="83">
        <v>11</v>
      </c>
      <c r="B21" s="51" t="s">
        <v>173</v>
      </c>
      <c r="C21" s="150">
        <v>36932034</v>
      </c>
      <c r="D21" s="87"/>
    </row>
    <row r="22" spans="1:4">
      <c r="A22" s="83">
        <v>12</v>
      </c>
      <c r="B22" s="53" t="s">
        <v>174</v>
      </c>
      <c r="C22" s="151">
        <f>SUM(C6:C10,C14:C17,C19,C21)</f>
        <v>1685281414</v>
      </c>
      <c r="D22" s="88"/>
    </row>
    <row r="23" spans="1:4">
      <c r="A23" s="83">
        <v>13</v>
      </c>
      <c r="B23" s="48" t="s">
        <v>175</v>
      </c>
      <c r="C23" s="152">
        <v>1761846</v>
      </c>
      <c r="D23" s="89"/>
    </row>
    <row r="24" spans="1:4">
      <c r="A24" s="83">
        <v>14</v>
      </c>
      <c r="B24" s="48" t="s">
        <v>176</v>
      </c>
      <c r="C24" s="148">
        <v>477247724</v>
      </c>
      <c r="D24" s="85"/>
    </row>
    <row r="25" spans="1:4">
      <c r="A25" s="83">
        <v>15</v>
      </c>
      <c r="B25" s="48" t="s">
        <v>177</v>
      </c>
      <c r="C25" s="148">
        <v>160702526</v>
      </c>
      <c r="D25" s="85"/>
    </row>
    <row r="26" spans="1:4">
      <c r="A26" s="83">
        <v>16</v>
      </c>
      <c r="B26" s="48" t="s">
        <v>178</v>
      </c>
      <c r="C26" s="148">
        <v>652652895</v>
      </c>
      <c r="D26" s="85"/>
    </row>
    <row r="27" spans="1:4">
      <c r="A27" s="83">
        <v>17</v>
      </c>
      <c r="B27" s="48" t="s">
        <v>179</v>
      </c>
      <c r="C27" s="148">
        <v>1835971</v>
      </c>
      <c r="D27" s="85"/>
    </row>
    <row r="28" spans="1:4">
      <c r="A28" s="83">
        <v>18</v>
      </c>
      <c r="B28" s="48" t="s">
        <v>180</v>
      </c>
      <c r="C28" s="148">
        <v>0</v>
      </c>
      <c r="D28" s="85"/>
    </row>
    <row r="29" spans="1:4">
      <c r="A29" s="83">
        <v>19</v>
      </c>
      <c r="B29" s="48" t="s">
        <v>181</v>
      </c>
      <c r="C29" s="148">
        <v>7617753</v>
      </c>
      <c r="D29" s="85"/>
    </row>
    <row r="30" spans="1:4">
      <c r="A30" s="83">
        <v>20</v>
      </c>
      <c r="B30" s="48" t="s">
        <v>103</v>
      </c>
      <c r="C30" s="148">
        <v>94140123</v>
      </c>
      <c r="D30" s="85"/>
    </row>
    <row r="31" spans="1:4">
      <c r="A31" s="83">
        <v>21</v>
      </c>
      <c r="B31" s="51" t="s">
        <v>182</v>
      </c>
      <c r="C31" s="150">
        <v>95297364</v>
      </c>
      <c r="D31" s="87"/>
    </row>
    <row r="32" spans="1:4">
      <c r="A32" s="83">
        <v>21.1</v>
      </c>
      <c r="B32" s="52" t="s">
        <v>246</v>
      </c>
      <c r="C32" s="153">
        <v>51916337.136000037</v>
      </c>
      <c r="D32" s="141" t="s">
        <v>424</v>
      </c>
    </row>
    <row r="33" spans="1:4">
      <c r="A33" s="83">
        <v>22</v>
      </c>
      <c r="B33" s="53" t="s">
        <v>183</v>
      </c>
      <c r="C33" s="151">
        <f>SUM(C23:C31)</f>
        <v>1491256202</v>
      </c>
      <c r="D33" s="88"/>
    </row>
    <row r="34" spans="1:4">
      <c r="A34" s="83">
        <v>23</v>
      </c>
      <c r="B34" s="178" t="s">
        <v>184</v>
      </c>
      <c r="C34" s="179">
        <v>54384501</v>
      </c>
      <c r="D34" s="177"/>
    </row>
    <row r="35" spans="1:4" ht="30">
      <c r="A35" s="83">
        <v>23.1</v>
      </c>
      <c r="B35" s="180" t="s">
        <v>412</v>
      </c>
      <c r="C35" s="179">
        <v>54384501</v>
      </c>
      <c r="D35" s="176" t="s">
        <v>425</v>
      </c>
    </row>
    <row r="36" spans="1:4">
      <c r="A36" s="83">
        <v>24</v>
      </c>
      <c r="B36" s="178" t="s">
        <v>185</v>
      </c>
      <c r="C36" s="179">
        <v>61391</v>
      </c>
      <c r="D36" s="177"/>
    </row>
    <row r="37" spans="1:4" ht="30">
      <c r="A37" s="83">
        <v>24.1</v>
      </c>
      <c r="B37" s="180" t="s">
        <v>413</v>
      </c>
      <c r="C37" s="179">
        <v>61391</v>
      </c>
      <c r="D37" s="176" t="s">
        <v>426</v>
      </c>
    </row>
    <row r="38" spans="1:4">
      <c r="A38" s="83">
        <v>25</v>
      </c>
      <c r="B38" s="178" t="s">
        <v>245</v>
      </c>
      <c r="C38" s="179">
        <v>-10454283</v>
      </c>
      <c r="D38" s="177"/>
    </row>
    <row r="39" spans="1:4">
      <c r="A39" s="83">
        <v>25.1</v>
      </c>
      <c r="B39" s="180" t="s">
        <v>414</v>
      </c>
      <c r="C39" s="179">
        <v>-10454283</v>
      </c>
      <c r="D39" s="176" t="s">
        <v>425</v>
      </c>
    </row>
    <row r="40" spans="1:4">
      <c r="A40" s="83">
        <v>26</v>
      </c>
      <c r="B40" s="178" t="s">
        <v>187</v>
      </c>
      <c r="C40" s="179">
        <v>39952249</v>
      </c>
      <c r="D40" s="177"/>
    </row>
    <row r="41" spans="1:4" ht="30">
      <c r="A41" s="83">
        <v>26.1</v>
      </c>
      <c r="B41" s="180" t="s">
        <v>415</v>
      </c>
      <c r="C41" s="179">
        <v>33874576</v>
      </c>
      <c r="D41" s="176" t="s">
        <v>427</v>
      </c>
    </row>
    <row r="42" spans="1:4" ht="30">
      <c r="A42" s="83">
        <v>26.2</v>
      </c>
      <c r="B42" s="180" t="s">
        <v>416</v>
      </c>
      <c r="C42" s="179">
        <v>6077673</v>
      </c>
      <c r="D42" s="176" t="s">
        <v>428</v>
      </c>
    </row>
    <row r="43" spans="1:4">
      <c r="A43" s="83">
        <v>27</v>
      </c>
      <c r="B43" s="178" t="s">
        <v>188</v>
      </c>
      <c r="C43" s="179">
        <v>1694028</v>
      </c>
      <c r="D43" s="177"/>
    </row>
    <row r="44" spans="1:4">
      <c r="A44" s="83">
        <v>27.1</v>
      </c>
      <c r="B44" s="180" t="s">
        <v>417</v>
      </c>
      <c r="C44" s="179">
        <v>1694028</v>
      </c>
      <c r="D44" s="176" t="s">
        <v>429</v>
      </c>
    </row>
    <row r="45" spans="1:4">
      <c r="A45" s="83">
        <v>28</v>
      </c>
      <c r="B45" s="178" t="s">
        <v>189</v>
      </c>
      <c r="C45" s="179">
        <v>79377824</v>
      </c>
      <c r="D45" s="177"/>
    </row>
    <row r="46" spans="1:4">
      <c r="A46" s="83">
        <v>28.1</v>
      </c>
      <c r="B46" s="180" t="s">
        <v>418</v>
      </c>
      <c r="C46" s="179">
        <v>79377824</v>
      </c>
      <c r="D46" s="176" t="s">
        <v>430</v>
      </c>
    </row>
    <row r="47" spans="1:4" ht="60">
      <c r="A47" s="83">
        <v>28.2</v>
      </c>
      <c r="B47" s="180" t="s">
        <v>419</v>
      </c>
      <c r="C47" s="179">
        <v>2035330.4337313883</v>
      </c>
      <c r="D47" s="176" t="s">
        <v>431</v>
      </c>
    </row>
    <row r="48" spans="1:4">
      <c r="A48" s="83">
        <v>29</v>
      </c>
      <c r="B48" s="178" t="s">
        <v>38</v>
      </c>
      <c r="C48" s="179">
        <v>29009502</v>
      </c>
      <c r="D48" s="177"/>
    </row>
    <row r="49" spans="1:4" ht="30">
      <c r="A49" s="83">
        <v>29.1</v>
      </c>
      <c r="B49" s="180" t="s">
        <v>420</v>
      </c>
      <c r="C49" s="179">
        <v>29009502</v>
      </c>
      <c r="D49" s="176" t="s">
        <v>432</v>
      </c>
    </row>
    <row r="50" spans="1:4" ht="30">
      <c r="A50" s="83">
        <v>29.2</v>
      </c>
      <c r="B50" s="180" t="s">
        <v>421</v>
      </c>
      <c r="C50" s="179">
        <v>29009502</v>
      </c>
      <c r="D50" s="176" t="s">
        <v>433</v>
      </c>
    </row>
    <row r="51" spans="1:4" ht="16.5" thickBot="1">
      <c r="A51" s="90">
        <v>30</v>
      </c>
      <c r="B51" s="91" t="s">
        <v>190</v>
      </c>
      <c r="C51" s="154">
        <f>SUM(C34,C36,C38,C40,C43,C45,C48)</f>
        <v>194025212</v>
      </c>
      <c r="D51" s="92"/>
    </row>
  </sheetData>
  <pageMargins left="0.7" right="0.7" top="0.75" bottom="0.75" header="0.3" footer="0.3"/>
  <pageSetup paperSize="9" orientation="portrait" horizontalDpi="4294967295" verticalDpi="4294967295" r:id="rId1"/>
  <ignoredErrors>
    <ignoredError sqref="C22:C57"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2"/>
  <sheetViews>
    <sheetView workbookViewId="0">
      <pane xSplit="2" ySplit="7" topLeftCell="C8" activePane="bottomRight" state="frozen"/>
      <selection pane="topRight" activeCell="C1" sqref="C1"/>
      <selection pane="bottomLeft" activeCell="A8" sqref="A8"/>
      <selection pane="bottomRight" activeCell="B15" sqref="B15"/>
    </sheetView>
  </sheetViews>
  <sheetFormatPr defaultColWidth="9.140625" defaultRowHeight="15"/>
  <cols>
    <col min="1" max="1" width="10.7109375" style="213" bestFit="1" customWidth="1"/>
    <col min="2" max="2" width="95" style="213" customWidth="1"/>
    <col min="3" max="3" width="13.140625" style="213" bestFit="1" customWidth="1"/>
    <col min="4" max="4" width="13.28515625" style="213" bestFit="1" customWidth="1"/>
    <col min="5" max="5" width="13.140625" style="213" bestFit="1" customWidth="1"/>
    <col min="6" max="6" width="13.28515625" style="213" bestFit="1" customWidth="1"/>
    <col min="7" max="7" width="11.85546875" style="213" bestFit="1" customWidth="1"/>
    <col min="8" max="8" width="13.28515625" style="213" bestFit="1" customWidth="1"/>
    <col min="9" max="9" width="11.85546875" style="213" bestFit="1" customWidth="1"/>
    <col min="10" max="10" width="13.28515625" style="213" bestFit="1" customWidth="1"/>
    <col min="11" max="11" width="13.140625" style="213" bestFit="1" customWidth="1"/>
    <col min="12" max="12" width="13.28515625" style="213" bestFit="1" customWidth="1"/>
    <col min="13" max="13" width="13.140625" style="213" bestFit="1" customWidth="1"/>
    <col min="14" max="14" width="13.28515625" style="213" bestFit="1" customWidth="1"/>
    <col min="15" max="15" width="9.42578125" style="213" bestFit="1" customWidth="1"/>
    <col min="16" max="16" width="13.28515625" style="213" bestFit="1" customWidth="1"/>
    <col min="17" max="17" width="10.7109375" style="213" bestFit="1" customWidth="1"/>
    <col min="18" max="18" width="13.28515625" style="213" bestFit="1" customWidth="1"/>
    <col min="19" max="19" width="31.5703125" style="213" bestFit="1" customWidth="1"/>
    <col min="20" max="16384" width="9.140625" style="329"/>
  </cols>
  <sheetData>
    <row r="1" spans="1:19">
      <c r="A1" s="213" t="s">
        <v>199</v>
      </c>
      <c r="B1" s="213" t="str">
        <f>'1. key ratios'!B1</f>
        <v>სს ”ლიბერთი ბანკი”</v>
      </c>
    </row>
    <row r="2" spans="1:19">
      <c r="A2" s="213" t="s">
        <v>200</v>
      </c>
      <c r="B2" s="213" t="str">
        <f>'1. key ratios'!B2</f>
        <v>30 ივნისი 2017</v>
      </c>
    </row>
    <row r="4" spans="1:19" ht="45.75" thickBot="1">
      <c r="A4" s="330" t="s">
        <v>353</v>
      </c>
      <c r="B4" s="331" t="s">
        <v>377</v>
      </c>
    </row>
    <row r="5" spans="1:19">
      <c r="A5" s="332"/>
      <c r="B5" s="333"/>
      <c r="C5" s="334" t="s">
        <v>0</v>
      </c>
      <c r="D5" s="334" t="s">
        <v>1</v>
      </c>
      <c r="E5" s="334" t="s">
        <v>2</v>
      </c>
      <c r="F5" s="334" t="s">
        <v>3</v>
      </c>
      <c r="G5" s="334" t="s">
        <v>4</v>
      </c>
      <c r="H5" s="334" t="s">
        <v>6</v>
      </c>
      <c r="I5" s="334" t="s">
        <v>249</v>
      </c>
      <c r="J5" s="334" t="s">
        <v>250</v>
      </c>
      <c r="K5" s="334" t="s">
        <v>251</v>
      </c>
      <c r="L5" s="334" t="s">
        <v>252</v>
      </c>
      <c r="M5" s="334" t="s">
        <v>253</v>
      </c>
      <c r="N5" s="334" t="s">
        <v>254</v>
      </c>
      <c r="O5" s="334" t="s">
        <v>365</v>
      </c>
      <c r="P5" s="334" t="s">
        <v>366</v>
      </c>
      <c r="Q5" s="334" t="s">
        <v>367</v>
      </c>
      <c r="R5" s="335" t="s">
        <v>368</v>
      </c>
      <c r="S5" s="336" t="s">
        <v>369</v>
      </c>
    </row>
    <row r="6" spans="1:19" ht="46.5" customHeight="1">
      <c r="A6" s="337"/>
      <c r="B6" s="480" t="s">
        <v>442</v>
      </c>
      <c r="C6" s="478">
        <v>0</v>
      </c>
      <c r="D6" s="479"/>
      <c r="E6" s="478">
        <v>0.2</v>
      </c>
      <c r="F6" s="479"/>
      <c r="G6" s="478">
        <v>0.35</v>
      </c>
      <c r="H6" s="479"/>
      <c r="I6" s="478">
        <v>0.5</v>
      </c>
      <c r="J6" s="479"/>
      <c r="K6" s="478">
        <v>0.75</v>
      </c>
      <c r="L6" s="479"/>
      <c r="M6" s="478">
        <v>1</v>
      </c>
      <c r="N6" s="479"/>
      <c r="O6" s="478">
        <v>1.5</v>
      </c>
      <c r="P6" s="479"/>
      <c r="Q6" s="478">
        <v>2.5</v>
      </c>
      <c r="R6" s="479"/>
      <c r="S6" s="476" t="s">
        <v>261</v>
      </c>
    </row>
    <row r="7" spans="1:19">
      <c r="A7" s="337"/>
      <c r="B7" s="481"/>
      <c r="C7" s="338" t="s">
        <v>363</v>
      </c>
      <c r="D7" s="338" t="s">
        <v>364</v>
      </c>
      <c r="E7" s="338" t="s">
        <v>363</v>
      </c>
      <c r="F7" s="338" t="s">
        <v>364</v>
      </c>
      <c r="G7" s="338" t="s">
        <v>363</v>
      </c>
      <c r="H7" s="338" t="s">
        <v>364</v>
      </c>
      <c r="I7" s="338" t="s">
        <v>363</v>
      </c>
      <c r="J7" s="338" t="s">
        <v>364</v>
      </c>
      <c r="K7" s="338" t="s">
        <v>363</v>
      </c>
      <c r="L7" s="338" t="s">
        <v>364</v>
      </c>
      <c r="M7" s="338" t="s">
        <v>363</v>
      </c>
      <c r="N7" s="338" t="s">
        <v>364</v>
      </c>
      <c r="O7" s="338" t="s">
        <v>363</v>
      </c>
      <c r="P7" s="338" t="s">
        <v>364</v>
      </c>
      <c r="Q7" s="338" t="s">
        <v>363</v>
      </c>
      <c r="R7" s="338" t="s">
        <v>364</v>
      </c>
      <c r="S7" s="477"/>
    </row>
    <row r="8" spans="1:19" s="344" customFormat="1">
      <c r="A8" s="339">
        <v>1</v>
      </c>
      <c r="B8" s="340" t="s">
        <v>228</v>
      </c>
      <c r="C8" s="341">
        <v>273390860.64999998</v>
      </c>
      <c r="D8" s="341">
        <v>0</v>
      </c>
      <c r="E8" s="341">
        <v>0</v>
      </c>
      <c r="F8" s="342">
        <v>0</v>
      </c>
      <c r="G8" s="341">
        <v>0</v>
      </c>
      <c r="H8" s="341">
        <v>0</v>
      </c>
      <c r="I8" s="341">
        <v>0</v>
      </c>
      <c r="J8" s="341">
        <v>0</v>
      </c>
      <c r="K8" s="341">
        <v>0</v>
      </c>
      <c r="L8" s="341">
        <v>0</v>
      </c>
      <c r="M8" s="341">
        <v>182401561</v>
      </c>
      <c r="N8" s="341">
        <v>0</v>
      </c>
      <c r="O8" s="341">
        <v>0</v>
      </c>
      <c r="P8" s="341">
        <v>0</v>
      </c>
      <c r="Q8" s="341">
        <v>0</v>
      </c>
      <c r="R8" s="342">
        <v>0</v>
      </c>
      <c r="S8" s="343">
        <f>$C$6*SUM(C8:D8)+$E$6*SUM(E8:F8)+$G$6*SUM(G8:H8)+$I$6*SUM(I8:J8)+$K$6*SUM(K8:L8)+$M$6*SUM(M8:N8)+$O$6*SUM(O8:P8)+$Q$6*SUM(Q8:R8)</f>
        <v>182401561</v>
      </c>
    </row>
    <row r="9" spans="1:19" s="344" customFormat="1">
      <c r="A9" s="339">
        <v>2</v>
      </c>
      <c r="B9" s="340" t="s">
        <v>229</v>
      </c>
      <c r="C9" s="341">
        <v>0</v>
      </c>
      <c r="D9" s="341">
        <v>0</v>
      </c>
      <c r="E9" s="341">
        <v>0</v>
      </c>
      <c r="F9" s="341">
        <v>0</v>
      </c>
      <c r="G9" s="341">
        <v>0</v>
      </c>
      <c r="H9" s="341">
        <v>0</v>
      </c>
      <c r="I9" s="341">
        <v>0</v>
      </c>
      <c r="J9" s="341">
        <v>0</v>
      </c>
      <c r="K9" s="341">
        <v>0</v>
      </c>
      <c r="L9" s="341">
        <v>0</v>
      </c>
      <c r="M9" s="341">
        <v>0</v>
      </c>
      <c r="N9" s="341">
        <v>0</v>
      </c>
      <c r="O9" s="341">
        <v>0</v>
      </c>
      <c r="P9" s="341">
        <v>0</v>
      </c>
      <c r="Q9" s="341">
        <v>0</v>
      </c>
      <c r="R9" s="342">
        <v>0</v>
      </c>
      <c r="S9" s="343">
        <f t="shared" ref="S9:S21" si="0">$C$6*SUM(C9:D9)+$E$6*SUM(E9:F9)+$G$6*SUM(G9:H9)+$I$6*SUM(I9:J9)+$K$6*SUM(K9:L9)+$M$6*SUM(M9:N9)+$O$6*SUM(O9:P9)+$Q$6*SUM(Q9:R9)</f>
        <v>0</v>
      </c>
    </row>
    <row r="10" spans="1:19" s="344" customFormat="1">
      <c r="A10" s="339">
        <v>3</v>
      </c>
      <c r="B10" s="340" t="s">
        <v>230</v>
      </c>
      <c r="C10" s="341">
        <v>0</v>
      </c>
      <c r="D10" s="341">
        <v>0</v>
      </c>
      <c r="E10" s="341">
        <v>0</v>
      </c>
      <c r="F10" s="341">
        <v>0</v>
      </c>
      <c r="G10" s="341">
        <v>0</v>
      </c>
      <c r="H10" s="341">
        <v>0</v>
      </c>
      <c r="I10" s="341">
        <v>0</v>
      </c>
      <c r="J10" s="341">
        <v>0</v>
      </c>
      <c r="K10" s="341">
        <v>0</v>
      </c>
      <c r="L10" s="341">
        <v>0</v>
      </c>
      <c r="M10" s="341">
        <v>0</v>
      </c>
      <c r="N10" s="341">
        <v>0</v>
      </c>
      <c r="O10" s="341">
        <v>0</v>
      </c>
      <c r="P10" s="341">
        <v>0</v>
      </c>
      <c r="Q10" s="341">
        <v>0</v>
      </c>
      <c r="R10" s="342">
        <v>0</v>
      </c>
      <c r="S10" s="343">
        <f t="shared" si="0"/>
        <v>0</v>
      </c>
    </row>
    <row r="11" spans="1:19" s="344" customFormat="1">
      <c r="A11" s="339">
        <v>4</v>
      </c>
      <c r="B11" s="340" t="s">
        <v>231</v>
      </c>
      <c r="C11" s="341">
        <v>0</v>
      </c>
      <c r="D11" s="341">
        <v>0</v>
      </c>
      <c r="E11" s="341">
        <v>0</v>
      </c>
      <c r="F11" s="341">
        <v>0</v>
      </c>
      <c r="G11" s="341">
        <v>0</v>
      </c>
      <c r="H11" s="341">
        <v>0</v>
      </c>
      <c r="I11" s="341">
        <v>0</v>
      </c>
      <c r="J11" s="341">
        <v>0</v>
      </c>
      <c r="K11" s="341">
        <v>0</v>
      </c>
      <c r="L11" s="341">
        <v>0</v>
      </c>
      <c r="M11" s="341">
        <v>0</v>
      </c>
      <c r="N11" s="341">
        <v>0</v>
      </c>
      <c r="O11" s="341">
        <v>0</v>
      </c>
      <c r="P11" s="341">
        <v>0</v>
      </c>
      <c r="Q11" s="341">
        <v>0</v>
      </c>
      <c r="R11" s="342">
        <v>0</v>
      </c>
      <c r="S11" s="343">
        <f t="shared" si="0"/>
        <v>0</v>
      </c>
    </row>
    <row r="12" spans="1:19" s="344" customFormat="1">
      <c r="A12" s="339">
        <v>5</v>
      </c>
      <c r="B12" s="340" t="s">
        <v>232</v>
      </c>
      <c r="C12" s="341">
        <v>0</v>
      </c>
      <c r="D12" s="341">
        <v>0</v>
      </c>
      <c r="E12" s="341">
        <v>0</v>
      </c>
      <c r="F12" s="341">
        <v>0</v>
      </c>
      <c r="G12" s="341">
        <v>0</v>
      </c>
      <c r="H12" s="341">
        <v>0</v>
      </c>
      <c r="I12" s="341">
        <v>0</v>
      </c>
      <c r="J12" s="341">
        <v>0</v>
      </c>
      <c r="K12" s="341">
        <v>0</v>
      </c>
      <c r="L12" s="341">
        <v>0</v>
      </c>
      <c r="M12" s="341">
        <v>0</v>
      </c>
      <c r="N12" s="341">
        <v>0</v>
      </c>
      <c r="O12" s="341">
        <v>0</v>
      </c>
      <c r="P12" s="341">
        <v>0</v>
      </c>
      <c r="Q12" s="341">
        <v>0</v>
      </c>
      <c r="R12" s="342">
        <v>0</v>
      </c>
      <c r="S12" s="343">
        <f t="shared" si="0"/>
        <v>0</v>
      </c>
    </row>
    <row r="13" spans="1:19" s="344" customFormat="1">
      <c r="A13" s="339">
        <v>6</v>
      </c>
      <c r="B13" s="340" t="s">
        <v>233</v>
      </c>
      <c r="C13" s="341">
        <v>0</v>
      </c>
      <c r="D13" s="341">
        <v>0</v>
      </c>
      <c r="E13" s="341">
        <v>121716809.56</v>
      </c>
      <c r="F13" s="341">
        <v>0</v>
      </c>
      <c r="G13" s="341">
        <v>0</v>
      </c>
      <c r="H13" s="341">
        <v>0</v>
      </c>
      <c r="I13" s="341">
        <v>8344650.0900000017</v>
      </c>
      <c r="J13" s="341">
        <v>0</v>
      </c>
      <c r="K13" s="341">
        <v>0</v>
      </c>
      <c r="L13" s="341">
        <v>0</v>
      </c>
      <c r="M13" s="341">
        <v>773392</v>
      </c>
      <c r="N13" s="341">
        <v>0</v>
      </c>
      <c r="O13" s="341">
        <v>0</v>
      </c>
      <c r="P13" s="341">
        <v>0</v>
      </c>
      <c r="Q13" s="341">
        <v>0</v>
      </c>
      <c r="R13" s="342">
        <v>0</v>
      </c>
      <c r="S13" s="343">
        <f t="shared" si="0"/>
        <v>29289078.957000002</v>
      </c>
    </row>
    <row r="14" spans="1:19" s="344" customFormat="1">
      <c r="A14" s="339">
        <v>7</v>
      </c>
      <c r="B14" s="340" t="s">
        <v>78</v>
      </c>
      <c r="C14" s="341">
        <v>0</v>
      </c>
      <c r="D14" s="341">
        <v>0</v>
      </c>
      <c r="E14" s="341">
        <v>0</v>
      </c>
      <c r="F14" s="341">
        <v>0</v>
      </c>
      <c r="G14" s="341">
        <v>0</v>
      </c>
      <c r="H14" s="341">
        <v>0</v>
      </c>
      <c r="I14" s="341">
        <v>2130888.42</v>
      </c>
      <c r="J14" s="341">
        <v>0</v>
      </c>
      <c r="K14" s="341">
        <v>0</v>
      </c>
      <c r="L14" s="341">
        <v>0</v>
      </c>
      <c r="M14" s="341">
        <v>51631761.309924878</v>
      </c>
      <c r="N14" s="341">
        <v>536793.23817999999</v>
      </c>
      <c r="O14" s="341">
        <v>0</v>
      </c>
      <c r="P14" s="341">
        <v>0</v>
      </c>
      <c r="Q14" s="341">
        <v>0</v>
      </c>
      <c r="R14" s="342">
        <v>0</v>
      </c>
      <c r="S14" s="343">
        <f t="shared" si="0"/>
        <v>53233998.758104876</v>
      </c>
    </row>
    <row r="15" spans="1:19" s="344" customFormat="1">
      <c r="A15" s="339">
        <v>8</v>
      </c>
      <c r="B15" s="340" t="s">
        <v>79</v>
      </c>
      <c r="C15" s="341">
        <v>0</v>
      </c>
      <c r="D15" s="341">
        <v>0</v>
      </c>
      <c r="E15" s="341">
        <v>0</v>
      </c>
      <c r="F15" s="341">
        <v>0</v>
      </c>
      <c r="G15" s="341">
        <v>0</v>
      </c>
      <c r="H15" s="341">
        <v>0</v>
      </c>
      <c r="I15" s="341">
        <v>0</v>
      </c>
      <c r="J15" s="341">
        <v>0</v>
      </c>
      <c r="K15" s="341">
        <v>741735565.53476083</v>
      </c>
      <c r="L15" s="341">
        <v>10385388.179999996</v>
      </c>
      <c r="M15" s="341">
        <v>0</v>
      </c>
      <c r="N15" s="341">
        <v>0</v>
      </c>
      <c r="O15" s="341">
        <v>0</v>
      </c>
      <c r="P15" s="341">
        <v>0</v>
      </c>
      <c r="Q15" s="341">
        <v>0</v>
      </c>
      <c r="R15" s="342">
        <v>0</v>
      </c>
      <c r="S15" s="343">
        <f t="shared" si="0"/>
        <v>564090715.28607059</v>
      </c>
    </row>
    <row r="16" spans="1:19" s="344" customFormat="1">
      <c r="A16" s="339">
        <v>9</v>
      </c>
      <c r="B16" s="340" t="s">
        <v>80</v>
      </c>
      <c r="C16" s="341">
        <v>0</v>
      </c>
      <c r="D16" s="341">
        <v>0</v>
      </c>
      <c r="E16" s="341">
        <v>0</v>
      </c>
      <c r="F16" s="341">
        <v>0</v>
      </c>
      <c r="G16" s="341">
        <v>11702629.767027203</v>
      </c>
      <c r="H16" s="341">
        <v>0</v>
      </c>
      <c r="I16" s="341">
        <v>0</v>
      </c>
      <c r="J16" s="341">
        <v>0</v>
      </c>
      <c r="K16" s="341">
        <v>0</v>
      </c>
      <c r="L16" s="341">
        <v>0</v>
      </c>
      <c r="M16" s="341">
        <v>0</v>
      </c>
      <c r="N16" s="341">
        <v>0</v>
      </c>
      <c r="O16" s="341">
        <v>0</v>
      </c>
      <c r="P16" s="341">
        <v>0</v>
      </c>
      <c r="Q16" s="341">
        <v>0</v>
      </c>
      <c r="R16" s="342">
        <v>0</v>
      </c>
      <c r="S16" s="343">
        <f t="shared" si="0"/>
        <v>4095920.4184595207</v>
      </c>
    </row>
    <row r="17" spans="1:19" s="344" customFormat="1">
      <c r="A17" s="339">
        <v>10</v>
      </c>
      <c r="B17" s="340" t="s">
        <v>72</v>
      </c>
      <c r="C17" s="341">
        <v>0</v>
      </c>
      <c r="D17" s="341">
        <v>0</v>
      </c>
      <c r="E17" s="341">
        <v>0</v>
      </c>
      <c r="F17" s="341">
        <v>0</v>
      </c>
      <c r="G17" s="341">
        <v>0</v>
      </c>
      <c r="H17" s="341">
        <v>0</v>
      </c>
      <c r="I17" s="341">
        <v>266746.88900000101</v>
      </c>
      <c r="J17" s="341">
        <v>0</v>
      </c>
      <c r="K17" s="341">
        <v>0</v>
      </c>
      <c r="L17" s="341">
        <v>0</v>
      </c>
      <c r="M17" s="341">
        <v>2549661.895330824</v>
      </c>
      <c r="N17" s="341">
        <v>0</v>
      </c>
      <c r="O17" s="341">
        <v>621900.24701999989</v>
      </c>
      <c r="P17" s="341">
        <v>0</v>
      </c>
      <c r="Q17" s="341">
        <v>0</v>
      </c>
      <c r="R17" s="342">
        <v>0</v>
      </c>
      <c r="S17" s="343">
        <f t="shared" si="0"/>
        <v>3615885.7103608246</v>
      </c>
    </row>
    <row r="18" spans="1:19" s="344" customFormat="1">
      <c r="A18" s="339">
        <v>11</v>
      </c>
      <c r="B18" s="340" t="s">
        <v>73</v>
      </c>
      <c r="C18" s="341">
        <v>0</v>
      </c>
      <c r="D18" s="341">
        <v>0</v>
      </c>
      <c r="E18" s="341">
        <v>0</v>
      </c>
      <c r="F18" s="341">
        <v>0</v>
      </c>
      <c r="G18" s="341">
        <v>0</v>
      </c>
      <c r="H18" s="341">
        <v>0</v>
      </c>
      <c r="I18" s="341">
        <v>0</v>
      </c>
      <c r="J18" s="341">
        <v>0</v>
      </c>
      <c r="K18" s="341">
        <v>0</v>
      </c>
      <c r="L18" s="341">
        <v>0</v>
      </c>
      <c r="M18" s="341">
        <v>0</v>
      </c>
      <c r="N18" s="341">
        <v>0</v>
      </c>
      <c r="O18" s="341">
        <v>0</v>
      </c>
      <c r="P18" s="341">
        <v>0</v>
      </c>
      <c r="Q18" s="341">
        <v>1789236.87</v>
      </c>
      <c r="R18" s="342">
        <v>0</v>
      </c>
      <c r="S18" s="343">
        <f t="shared" si="0"/>
        <v>4473092.1750000007</v>
      </c>
    </row>
    <row r="19" spans="1:19" s="344" customFormat="1">
      <c r="A19" s="339">
        <v>12</v>
      </c>
      <c r="B19" s="340" t="s">
        <v>74</v>
      </c>
      <c r="C19" s="341">
        <v>0</v>
      </c>
      <c r="D19" s="341">
        <v>0</v>
      </c>
      <c r="E19" s="341">
        <v>0</v>
      </c>
      <c r="F19" s="341">
        <v>0</v>
      </c>
      <c r="G19" s="341">
        <v>0</v>
      </c>
      <c r="H19" s="341">
        <v>0</v>
      </c>
      <c r="I19" s="341">
        <v>0</v>
      </c>
      <c r="J19" s="341">
        <v>0</v>
      </c>
      <c r="K19" s="341">
        <v>0</v>
      </c>
      <c r="L19" s="341">
        <v>0</v>
      </c>
      <c r="M19" s="341">
        <v>0</v>
      </c>
      <c r="N19" s="341">
        <v>0</v>
      </c>
      <c r="O19" s="341">
        <v>0</v>
      </c>
      <c r="P19" s="341">
        <v>0</v>
      </c>
      <c r="Q19" s="341">
        <v>0</v>
      </c>
      <c r="R19" s="342">
        <v>0</v>
      </c>
      <c r="S19" s="343">
        <f t="shared" si="0"/>
        <v>0</v>
      </c>
    </row>
    <row r="20" spans="1:19" s="344" customFormat="1">
      <c r="A20" s="339">
        <v>13</v>
      </c>
      <c r="B20" s="340" t="s">
        <v>75</v>
      </c>
      <c r="C20" s="341">
        <v>0</v>
      </c>
      <c r="D20" s="341">
        <v>0</v>
      </c>
      <c r="E20" s="341">
        <v>0</v>
      </c>
      <c r="F20" s="341">
        <v>0</v>
      </c>
      <c r="G20" s="341">
        <v>0</v>
      </c>
      <c r="H20" s="341">
        <v>0</v>
      </c>
      <c r="I20" s="341">
        <v>0</v>
      </c>
      <c r="J20" s="341">
        <v>0</v>
      </c>
      <c r="K20" s="341">
        <v>0</v>
      </c>
      <c r="L20" s="341">
        <v>0</v>
      </c>
      <c r="M20" s="341">
        <v>0</v>
      </c>
      <c r="N20" s="341">
        <v>0</v>
      </c>
      <c r="O20" s="341">
        <v>0</v>
      </c>
      <c r="P20" s="341">
        <v>0</v>
      </c>
      <c r="Q20" s="341">
        <v>0</v>
      </c>
      <c r="R20" s="342">
        <v>0</v>
      </c>
      <c r="S20" s="343">
        <f t="shared" si="0"/>
        <v>0</v>
      </c>
    </row>
    <row r="21" spans="1:19" s="344" customFormat="1">
      <c r="A21" s="339">
        <v>14</v>
      </c>
      <c r="B21" s="340" t="s">
        <v>259</v>
      </c>
      <c r="C21" s="341">
        <v>135681719</v>
      </c>
      <c r="D21" s="341">
        <v>0</v>
      </c>
      <c r="E21" s="341">
        <v>1295475.8700000006</v>
      </c>
      <c r="F21" s="341">
        <v>0</v>
      </c>
      <c r="G21" s="341">
        <v>0</v>
      </c>
      <c r="H21" s="341">
        <v>0</v>
      </c>
      <c r="I21" s="341">
        <v>0</v>
      </c>
      <c r="J21" s="341">
        <v>0</v>
      </c>
      <c r="K21" s="341">
        <v>0</v>
      </c>
      <c r="L21" s="341">
        <v>0</v>
      </c>
      <c r="M21" s="341">
        <v>138918043.69999999</v>
      </c>
      <c r="N21" s="341">
        <v>0</v>
      </c>
      <c r="O21" s="341">
        <v>0</v>
      </c>
      <c r="P21" s="341">
        <v>0</v>
      </c>
      <c r="Q21" s="341">
        <v>0</v>
      </c>
      <c r="R21" s="342">
        <v>0</v>
      </c>
      <c r="S21" s="343">
        <f t="shared" si="0"/>
        <v>139177138.87399998</v>
      </c>
    </row>
    <row r="22" spans="1:19" ht="15.75" thickBot="1">
      <c r="A22" s="345"/>
      <c r="B22" s="346" t="s">
        <v>71</v>
      </c>
      <c r="C22" s="347">
        <f>SUM(C8:C21)</f>
        <v>409072579.64999998</v>
      </c>
      <c r="D22" s="347">
        <f t="shared" ref="D22:S22" si="1">SUM(D8:D21)</f>
        <v>0</v>
      </c>
      <c r="E22" s="347">
        <f t="shared" si="1"/>
        <v>123012285.43000001</v>
      </c>
      <c r="F22" s="347">
        <f t="shared" si="1"/>
        <v>0</v>
      </c>
      <c r="G22" s="347">
        <f t="shared" si="1"/>
        <v>11702629.767027203</v>
      </c>
      <c r="H22" s="347">
        <f t="shared" si="1"/>
        <v>0</v>
      </c>
      <c r="I22" s="347">
        <f t="shared" si="1"/>
        <v>10742285.399000002</v>
      </c>
      <c r="J22" s="347">
        <f t="shared" si="1"/>
        <v>0</v>
      </c>
      <c r="K22" s="347">
        <f t="shared" si="1"/>
        <v>741735565.53476083</v>
      </c>
      <c r="L22" s="347">
        <f t="shared" si="1"/>
        <v>10385388.179999996</v>
      </c>
      <c r="M22" s="347">
        <f t="shared" si="1"/>
        <v>376274419.90525568</v>
      </c>
      <c r="N22" s="347">
        <f t="shared" si="1"/>
        <v>536793.23817999999</v>
      </c>
      <c r="O22" s="347">
        <f t="shared" si="1"/>
        <v>621900.24701999989</v>
      </c>
      <c r="P22" s="347">
        <f t="shared" si="1"/>
        <v>0</v>
      </c>
      <c r="Q22" s="347">
        <f t="shared" si="1"/>
        <v>1789236.87</v>
      </c>
      <c r="R22" s="347">
        <f t="shared" si="1"/>
        <v>0</v>
      </c>
      <c r="S22" s="348">
        <f t="shared" si="1"/>
        <v>980377391.17899561</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28"/>
  <sheetViews>
    <sheetView workbookViewId="0">
      <pane xSplit="2" ySplit="6" topLeftCell="C7" activePane="bottomRight" state="frozen"/>
      <selection pane="topRight" activeCell="C1" sqref="C1"/>
      <selection pane="bottomLeft" activeCell="A6" sqref="A6"/>
      <selection pane="bottomRight" activeCell="E18" sqref="E18"/>
    </sheetView>
  </sheetViews>
  <sheetFormatPr defaultColWidth="9.140625" defaultRowHeight="15"/>
  <cols>
    <col min="1" max="1" width="10.5703125" style="213" bestFit="1" customWidth="1"/>
    <col min="2" max="2" width="74.5703125" style="213" customWidth="1"/>
    <col min="3" max="3" width="19" style="213" customWidth="1"/>
    <col min="4" max="4" width="19.5703125" style="213" customWidth="1"/>
    <col min="5" max="5" width="31.140625" style="213" customWidth="1"/>
    <col min="6" max="6" width="29.140625" style="213" customWidth="1"/>
    <col min="7" max="7" width="28.5703125" style="213" customWidth="1"/>
    <col min="8" max="8" width="26.42578125" style="213" customWidth="1"/>
    <col min="9" max="9" width="23.7109375" style="213" customWidth="1"/>
    <col min="10" max="10" width="21.5703125" style="213" customWidth="1"/>
    <col min="11" max="11" width="15.7109375" style="213" customWidth="1"/>
    <col min="12" max="12" width="13.28515625" style="213" customWidth="1"/>
    <col min="13" max="13" width="20.85546875" style="213" customWidth="1"/>
    <col min="14" max="14" width="19.28515625" style="213" customWidth="1"/>
    <col min="15" max="15" width="18.42578125" style="213" customWidth="1"/>
    <col min="16" max="16" width="19" style="213" customWidth="1"/>
    <col min="17" max="17" width="20.28515625" style="213" customWidth="1"/>
    <col min="18" max="18" width="18" style="213" customWidth="1"/>
    <col min="19" max="19" width="36" style="213" customWidth="1"/>
    <col min="20" max="20" width="19.42578125" style="213" customWidth="1"/>
    <col min="21" max="21" width="19.140625" style="213" customWidth="1"/>
    <col min="22" max="22" width="20" style="213" customWidth="1"/>
    <col min="23" max="16384" width="9.140625" style="329"/>
  </cols>
  <sheetData>
    <row r="1" spans="1:22">
      <c r="A1" s="213" t="s">
        <v>199</v>
      </c>
      <c r="B1" s="213" t="str">
        <f>'1. key ratios'!B1</f>
        <v>სს ”ლიბერთი ბანკი”</v>
      </c>
    </row>
    <row r="2" spans="1:22">
      <c r="A2" s="213" t="s">
        <v>200</v>
      </c>
      <c r="B2" s="213" t="str">
        <f>'1. key ratios'!B2</f>
        <v>30 ივნისი 2017</v>
      </c>
    </row>
    <row r="4" spans="1:22" ht="30.75" thickBot="1">
      <c r="A4" s="213" t="s">
        <v>354</v>
      </c>
      <c r="B4" s="349" t="s">
        <v>378</v>
      </c>
      <c r="V4" s="350" t="s">
        <v>101</v>
      </c>
    </row>
    <row r="5" spans="1:22">
      <c r="A5" s="351"/>
      <c r="B5" s="352"/>
      <c r="C5" s="482" t="s">
        <v>210</v>
      </c>
      <c r="D5" s="483"/>
      <c r="E5" s="483"/>
      <c r="F5" s="483"/>
      <c r="G5" s="483"/>
      <c r="H5" s="483"/>
      <c r="I5" s="483"/>
      <c r="J5" s="483"/>
      <c r="K5" s="483"/>
      <c r="L5" s="484"/>
      <c r="M5" s="482" t="s">
        <v>211</v>
      </c>
      <c r="N5" s="483"/>
      <c r="O5" s="483"/>
      <c r="P5" s="483"/>
      <c r="Q5" s="483"/>
      <c r="R5" s="483"/>
      <c r="S5" s="484"/>
      <c r="T5" s="487" t="s">
        <v>376</v>
      </c>
      <c r="U5" s="487" t="s">
        <v>375</v>
      </c>
      <c r="V5" s="485" t="s">
        <v>212</v>
      </c>
    </row>
    <row r="6" spans="1:22" s="330" customFormat="1" ht="165">
      <c r="A6" s="353"/>
      <c r="B6" s="354"/>
      <c r="C6" s="355" t="s">
        <v>213</v>
      </c>
      <c r="D6" s="356" t="s">
        <v>214</v>
      </c>
      <c r="E6" s="357" t="s">
        <v>215</v>
      </c>
      <c r="F6" s="358" t="s">
        <v>370</v>
      </c>
      <c r="G6" s="356" t="s">
        <v>216</v>
      </c>
      <c r="H6" s="356" t="s">
        <v>217</v>
      </c>
      <c r="I6" s="356" t="s">
        <v>218</v>
      </c>
      <c r="J6" s="356" t="s">
        <v>258</v>
      </c>
      <c r="K6" s="356" t="s">
        <v>219</v>
      </c>
      <c r="L6" s="359" t="s">
        <v>220</v>
      </c>
      <c r="M6" s="355" t="s">
        <v>221</v>
      </c>
      <c r="N6" s="356" t="s">
        <v>222</v>
      </c>
      <c r="O6" s="356" t="s">
        <v>223</v>
      </c>
      <c r="P6" s="356" t="s">
        <v>224</v>
      </c>
      <c r="Q6" s="356" t="s">
        <v>225</v>
      </c>
      <c r="R6" s="356" t="s">
        <v>226</v>
      </c>
      <c r="S6" s="359" t="s">
        <v>227</v>
      </c>
      <c r="T6" s="488"/>
      <c r="U6" s="488"/>
      <c r="V6" s="486"/>
    </row>
    <row r="7" spans="1:22" s="344" customFormat="1">
      <c r="A7" s="360">
        <v>1</v>
      </c>
      <c r="B7" s="361" t="s">
        <v>228</v>
      </c>
      <c r="C7" s="362">
        <v>0</v>
      </c>
      <c r="D7" s="341">
        <v>0</v>
      </c>
      <c r="E7" s="341">
        <v>0</v>
      </c>
      <c r="F7" s="341">
        <v>0</v>
      </c>
      <c r="G7" s="341">
        <v>0</v>
      </c>
      <c r="H7" s="341">
        <v>0</v>
      </c>
      <c r="I7" s="341">
        <v>0</v>
      </c>
      <c r="J7" s="341">
        <v>0</v>
      </c>
      <c r="K7" s="341">
        <v>0</v>
      </c>
      <c r="L7" s="363">
        <v>0</v>
      </c>
      <c r="M7" s="362">
        <v>0</v>
      </c>
      <c r="N7" s="341">
        <v>0</v>
      </c>
      <c r="O7" s="341">
        <v>0</v>
      </c>
      <c r="P7" s="341">
        <v>0</v>
      </c>
      <c r="Q7" s="341">
        <v>0</v>
      </c>
      <c r="R7" s="341">
        <v>0</v>
      </c>
      <c r="S7" s="363">
        <v>0</v>
      </c>
      <c r="T7" s="364">
        <v>0</v>
      </c>
      <c r="U7" s="365">
        <v>0</v>
      </c>
      <c r="V7" s="366">
        <f>SUM(C7:S7)</f>
        <v>0</v>
      </c>
    </row>
    <row r="8" spans="1:22" s="344" customFormat="1">
      <c r="A8" s="360">
        <v>2</v>
      </c>
      <c r="B8" s="361" t="s">
        <v>229</v>
      </c>
      <c r="C8" s="362">
        <v>0</v>
      </c>
      <c r="D8" s="341">
        <v>0</v>
      </c>
      <c r="E8" s="341">
        <v>0</v>
      </c>
      <c r="F8" s="341">
        <v>0</v>
      </c>
      <c r="G8" s="341">
        <v>0</v>
      </c>
      <c r="H8" s="341">
        <v>0</v>
      </c>
      <c r="I8" s="341">
        <v>0</v>
      </c>
      <c r="J8" s="341">
        <v>0</v>
      </c>
      <c r="K8" s="341">
        <v>0</v>
      </c>
      <c r="L8" s="363">
        <v>0</v>
      </c>
      <c r="M8" s="362">
        <v>0</v>
      </c>
      <c r="N8" s="341">
        <v>0</v>
      </c>
      <c r="O8" s="341">
        <v>0</v>
      </c>
      <c r="P8" s="341">
        <v>0</v>
      </c>
      <c r="Q8" s="341">
        <v>0</v>
      </c>
      <c r="R8" s="341">
        <v>0</v>
      </c>
      <c r="S8" s="363">
        <v>0</v>
      </c>
      <c r="T8" s="364">
        <v>0</v>
      </c>
      <c r="U8" s="365">
        <v>0</v>
      </c>
      <c r="V8" s="366">
        <f t="shared" ref="V8:V20" si="0">SUM(C8:S8)</f>
        <v>0</v>
      </c>
    </row>
    <row r="9" spans="1:22" s="344" customFormat="1">
      <c r="A9" s="360">
        <v>3</v>
      </c>
      <c r="B9" s="361" t="s">
        <v>230</v>
      </c>
      <c r="C9" s="362">
        <v>0</v>
      </c>
      <c r="D9" s="341">
        <v>0</v>
      </c>
      <c r="E9" s="341">
        <v>0</v>
      </c>
      <c r="F9" s="341">
        <v>0</v>
      </c>
      <c r="G9" s="341">
        <v>0</v>
      </c>
      <c r="H9" s="341">
        <v>0</v>
      </c>
      <c r="I9" s="341">
        <v>0</v>
      </c>
      <c r="J9" s="341">
        <v>0</v>
      </c>
      <c r="K9" s="341">
        <v>0</v>
      </c>
      <c r="L9" s="363">
        <v>0</v>
      </c>
      <c r="M9" s="362">
        <v>0</v>
      </c>
      <c r="N9" s="341">
        <v>0</v>
      </c>
      <c r="O9" s="341">
        <v>0</v>
      </c>
      <c r="P9" s="341">
        <v>0</v>
      </c>
      <c r="Q9" s="341">
        <v>0</v>
      </c>
      <c r="R9" s="341">
        <v>0</v>
      </c>
      <c r="S9" s="363">
        <v>0</v>
      </c>
      <c r="T9" s="364">
        <v>0</v>
      </c>
      <c r="U9" s="365">
        <v>0</v>
      </c>
      <c r="V9" s="366">
        <f t="shared" si="0"/>
        <v>0</v>
      </c>
    </row>
    <row r="10" spans="1:22" s="344" customFormat="1">
      <c r="A10" s="360">
        <v>4</v>
      </c>
      <c r="B10" s="361" t="s">
        <v>231</v>
      </c>
      <c r="C10" s="362">
        <v>0</v>
      </c>
      <c r="D10" s="341">
        <v>0</v>
      </c>
      <c r="E10" s="341">
        <v>0</v>
      </c>
      <c r="F10" s="341">
        <v>0</v>
      </c>
      <c r="G10" s="341">
        <v>0</v>
      </c>
      <c r="H10" s="341">
        <v>0</v>
      </c>
      <c r="I10" s="341">
        <v>0</v>
      </c>
      <c r="J10" s="341">
        <v>0</v>
      </c>
      <c r="K10" s="341">
        <v>0</v>
      </c>
      <c r="L10" s="363">
        <v>0</v>
      </c>
      <c r="M10" s="362">
        <v>0</v>
      </c>
      <c r="N10" s="341">
        <v>0</v>
      </c>
      <c r="O10" s="341">
        <v>0</v>
      </c>
      <c r="P10" s="341">
        <v>0</v>
      </c>
      <c r="Q10" s="341">
        <v>0</v>
      </c>
      <c r="R10" s="341">
        <v>0</v>
      </c>
      <c r="S10" s="363">
        <v>0</v>
      </c>
      <c r="T10" s="364">
        <v>0</v>
      </c>
      <c r="U10" s="365">
        <v>0</v>
      </c>
      <c r="V10" s="366">
        <f t="shared" si="0"/>
        <v>0</v>
      </c>
    </row>
    <row r="11" spans="1:22" s="344" customFormat="1">
      <c r="A11" s="360">
        <v>5</v>
      </c>
      <c r="B11" s="361" t="s">
        <v>232</v>
      </c>
      <c r="C11" s="362">
        <v>0</v>
      </c>
      <c r="D11" s="341">
        <v>0</v>
      </c>
      <c r="E11" s="341">
        <v>0</v>
      </c>
      <c r="F11" s="341">
        <v>0</v>
      </c>
      <c r="G11" s="341">
        <v>0</v>
      </c>
      <c r="H11" s="341">
        <v>0</v>
      </c>
      <c r="I11" s="341">
        <v>0</v>
      </c>
      <c r="J11" s="341">
        <v>0</v>
      </c>
      <c r="K11" s="341">
        <v>0</v>
      </c>
      <c r="L11" s="363">
        <v>0</v>
      </c>
      <c r="M11" s="362">
        <v>0</v>
      </c>
      <c r="N11" s="341">
        <v>0</v>
      </c>
      <c r="O11" s="341">
        <v>0</v>
      </c>
      <c r="P11" s="341">
        <v>0</v>
      </c>
      <c r="Q11" s="341">
        <v>0</v>
      </c>
      <c r="R11" s="341">
        <v>0</v>
      </c>
      <c r="S11" s="363">
        <v>0</v>
      </c>
      <c r="T11" s="364">
        <v>0</v>
      </c>
      <c r="U11" s="365">
        <v>0</v>
      </c>
      <c r="V11" s="366">
        <f t="shared" si="0"/>
        <v>0</v>
      </c>
    </row>
    <row r="12" spans="1:22" s="344" customFormat="1">
      <c r="A12" s="360">
        <v>6</v>
      </c>
      <c r="B12" s="361" t="s">
        <v>233</v>
      </c>
      <c r="C12" s="362">
        <v>0</v>
      </c>
      <c r="D12" s="341">
        <v>0</v>
      </c>
      <c r="E12" s="341">
        <v>0</v>
      </c>
      <c r="F12" s="341">
        <v>0</v>
      </c>
      <c r="G12" s="341">
        <v>0</v>
      </c>
      <c r="H12" s="341">
        <v>0</v>
      </c>
      <c r="I12" s="341">
        <v>0</v>
      </c>
      <c r="J12" s="341">
        <v>0</v>
      </c>
      <c r="K12" s="341">
        <v>0</v>
      </c>
      <c r="L12" s="363">
        <v>0</v>
      </c>
      <c r="M12" s="362">
        <v>0</v>
      </c>
      <c r="N12" s="341">
        <v>0</v>
      </c>
      <c r="O12" s="341">
        <v>0</v>
      </c>
      <c r="P12" s="341">
        <v>0</v>
      </c>
      <c r="Q12" s="341">
        <v>0</v>
      </c>
      <c r="R12" s="341">
        <v>0</v>
      </c>
      <c r="S12" s="363">
        <v>0</v>
      </c>
      <c r="T12" s="364">
        <v>0</v>
      </c>
      <c r="U12" s="365">
        <v>0</v>
      </c>
      <c r="V12" s="366">
        <f t="shared" si="0"/>
        <v>0</v>
      </c>
    </row>
    <row r="13" spans="1:22" s="344" customFormat="1">
      <c r="A13" s="360">
        <v>7</v>
      </c>
      <c r="B13" s="361" t="s">
        <v>78</v>
      </c>
      <c r="C13" s="362">
        <v>0</v>
      </c>
      <c r="D13" s="341">
        <v>4744057.1415212601</v>
      </c>
      <c r="E13" s="341">
        <v>0</v>
      </c>
      <c r="F13" s="341">
        <v>0</v>
      </c>
      <c r="G13" s="341">
        <v>0</v>
      </c>
      <c r="H13" s="341">
        <v>0</v>
      </c>
      <c r="I13" s="341">
        <v>0</v>
      </c>
      <c r="J13" s="341">
        <v>441255.32055996044</v>
      </c>
      <c r="K13" s="341">
        <v>0</v>
      </c>
      <c r="L13" s="363">
        <v>0</v>
      </c>
      <c r="M13" s="362">
        <v>0</v>
      </c>
      <c r="N13" s="341">
        <v>0</v>
      </c>
      <c r="O13" s="341">
        <v>0</v>
      </c>
      <c r="P13" s="341">
        <v>0</v>
      </c>
      <c r="Q13" s="341">
        <v>0</v>
      </c>
      <c r="R13" s="341">
        <v>0</v>
      </c>
      <c r="S13" s="363">
        <v>0</v>
      </c>
      <c r="T13" s="364">
        <v>4670594.5839012191</v>
      </c>
      <c r="U13" s="365">
        <v>514717.87818</v>
      </c>
      <c r="V13" s="366">
        <f t="shared" si="0"/>
        <v>5185312.4620812209</v>
      </c>
    </row>
    <row r="14" spans="1:22" s="344" customFormat="1">
      <c r="A14" s="360">
        <v>8</v>
      </c>
      <c r="B14" s="361" t="s">
        <v>79</v>
      </c>
      <c r="C14" s="362">
        <v>0</v>
      </c>
      <c r="D14" s="341">
        <v>2881011.1688878699</v>
      </c>
      <c r="E14" s="341">
        <v>0</v>
      </c>
      <c r="F14" s="341">
        <v>0</v>
      </c>
      <c r="G14" s="341">
        <v>0</v>
      </c>
      <c r="H14" s="341">
        <v>0</v>
      </c>
      <c r="I14" s="341">
        <v>0</v>
      </c>
      <c r="J14" s="341">
        <v>19643843.682596851</v>
      </c>
      <c r="K14" s="341">
        <v>0</v>
      </c>
      <c r="L14" s="363">
        <v>0</v>
      </c>
      <c r="M14" s="362">
        <v>0</v>
      </c>
      <c r="N14" s="341">
        <v>0</v>
      </c>
      <c r="O14" s="341">
        <v>0</v>
      </c>
      <c r="P14" s="341">
        <v>0</v>
      </c>
      <c r="Q14" s="341">
        <v>0</v>
      </c>
      <c r="R14" s="341">
        <v>0</v>
      </c>
      <c r="S14" s="363">
        <v>0</v>
      </c>
      <c r="T14" s="364">
        <v>22500326.28898472</v>
      </c>
      <c r="U14" s="365">
        <v>24528.5625</v>
      </c>
      <c r="V14" s="366">
        <f t="shared" si="0"/>
        <v>22524854.85148472</v>
      </c>
    </row>
    <row r="15" spans="1:22" s="344" customFormat="1">
      <c r="A15" s="360">
        <v>9</v>
      </c>
      <c r="B15" s="361" t="s">
        <v>80</v>
      </c>
      <c r="C15" s="362">
        <v>0</v>
      </c>
      <c r="D15" s="341">
        <v>0</v>
      </c>
      <c r="E15" s="341">
        <v>0</v>
      </c>
      <c r="F15" s="341">
        <v>0</v>
      </c>
      <c r="G15" s="341">
        <v>0</v>
      </c>
      <c r="H15" s="341">
        <v>0</v>
      </c>
      <c r="I15" s="341">
        <v>0</v>
      </c>
      <c r="J15" s="341">
        <v>0</v>
      </c>
      <c r="K15" s="341">
        <v>0</v>
      </c>
      <c r="L15" s="363">
        <v>0</v>
      </c>
      <c r="M15" s="362">
        <v>0</v>
      </c>
      <c r="N15" s="341">
        <v>0</v>
      </c>
      <c r="O15" s="341">
        <v>0</v>
      </c>
      <c r="P15" s="341">
        <v>0</v>
      </c>
      <c r="Q15" s="341">
        <v>0</v>
      </c>
      <c r="R15" s="341">
        <v>0</v>
      </c>
      <c r="S15" s="363">
        <v>0</v>
      </c>
      <c r="T15" s="364">
        <v>0</v>
      </c>
      <c r="U15" s="365">
        <v>0</v>
      </c>
      <c r="V15" s="366">
        <f t="shared" si="0"/>
        <v>0</v>
      </c>
    </row>
    <row r="16" spans="1:22" s="344" customFormat="1">
      <c r="A16" s="360">
        <v>10</v>
      </c>
      <c r="B16" s="361" t="s">
        <v>72</v>
      </c>
      <c r="C16" s="362">
        <v>0</v>
      </c>
      <c r="D16" s="341">
        <v>31023.229608000001</v>
      </c>
      <c r="E16" s="341">
        <v>0</v>
      </c>
      <c r="F16" s="341">
        <v>0</v>
      </c>
      <c r="G16" s="341">
        <v>0</v>
      </c>
      <c r="H16" s="341">
        <v>0</v>
      </c>
      <c r="I16" s="341">
        <v>0</v>
      </c>
      <c r="J16" s="341">
        <v>129307.74019627232</v>
      </c>
      <c r="K16" s="341">
        <v>0</v>
      </c>
      <c r="L16" s="363">
        <v>0</v>
      </c>
      <c r="M16" s="362">
        <v>0</v>
      </c>
      <c r="N16" s="341">
        <v>0</v>
      </c>
      <c r="O16" s="341">
        <v>0</v>
      </c>
      <c r="P16" s="341">
        <v>0</v>
      </c>
      <c r="Q16" s="341">
        <v>0</v>
      </c>
      <c r="R16" s="341">
        <v>0</v>
      </c>
      <c r="S16" s="363">
        <v>0</v>
      </c>
      <c r="T16" s="364">
        <v>160330.96980427232</v>
      </c>
      <c r="U16" s="365">
        <v>0</v>
      </c>
      <c r="V16" s="366">
        <f t="shared" si="0"/>
        <v>160330.96980427232</v>
      </c>
    </row>
    <row r="17" spans="1:22" s="344" customFormat="1">
      <c r="A17" s="360">
        <v>11</v>
      </c>
      <c r="B17" s="361" t="s">
        <v>73</v>
      </c>
      <c r="C17" s="362">
        <v>0</v>
      </c>
      <c r="D17" s="341">
        <v>0</v>
      </c>
      <c r="E17" s="341">
        <v>0</v>
      </c>
      <c r="F17" s="341">
        <v>0</v>
      </c>
      <c r="G17" s="341">
        <v>0</v>
      </c>
      <c r="H17" s="341">
        <v>0</v>
      </c>
      <c r="I17" s="341">
        <v>0</v>
      </c>
      <c r="J17" s="341">
        <v>0</v>
      </c>
      <c r="K17" s="341">
        <v>0</v>
      </c>
      <c r="L17" s="363">
        <v>0</v>
      </c>
      <c r="M17" s="362">
        <v>0</v>
      </c>
      <c r="N17" s="341">
        <v>0</v>
      </c>
      <c r="O17" s="341">
        <v>0</v>
      </c>
      <c r="P17" s="341">
        <v>0</v>
      </c>
      <c r="Q17" s="341">
        <v>0</v>
      </c>
      <c r="R17" s="341">
        <v>0</v>
      </c>
      <c r="S17" s="363">
        <v>0</v>
      </c>
      <c r="T17" s="364">
        <v>0</v>
      </c>
      <c r="U17" s="365">
        <v>0</v>
      </c>
      <c r="V17" s="366">
        <f t="shared" si="0"/>
        <v>0</v>
      </c>
    </row>
    <row r="18" spans="1:22" s="344" customFormat="1">
      <c r="A18" s="360">
        <v>12</v>
      </c>
      <c r="B18" s="361" t="s">
        <v>74</v>
      </c>
      <c r="C18" s="362">
        <v>0</v>
      </c>
      <c r="D18" s="341">
        <v>0</v>
      </c>
      <c r="E18" s="341">
        <v>0</v>
      </c>
      <c r="F18" s="341">
        <v>0</v>
      </c>
      <c r="G18" s="341">
        <v>0</v>
      </c>
      <c r="H18" s="341">
        <v>0</v>
      </c>
      <c r="I18" s="341">
        <v>0</v>
      </c>
      <c r="J18" s="341">
        <v>0</v>
      </c>
      <c r="K18" s="341">
        <v>0</v>
      </c>
      <c r="L18" s="363">
        <v>0</v>
      </c>
      <c r="M18" s="362">
        <v>0</v>
      </c>
      <c r="N18" s="341">
        <v>0</v>
      </c>
      <c r="O18" s="341">
        <v>0</v>
      </c>
      <c r="P18" s="341">
        <v>0</v>
      </c>
      <c r="Q18" s="341">
        <v>0</v>
      </c>
      <c r="R18" s="341">
        <v>0</v>
      </c>
      <c r="S18" s="363">
        <v>0</v>
      </c>
      <c r="T18" s="364">
        <v>0</v>
      </c>
      <c r="U18" s="365">
        <v>0</v>
      </c>
      <c r="V18" s="366">
        <f t="shared" si="0"/>
        <v>0</v>
      </c>
    </row>
    <row r="19" spans="1:22" s="344" customFormat="1">
      <c r="A19" s="360">
        <v>13</v>
      </c>
      <c r="B19" s="361" t="s">
        <v>75</v>
      </c>
      <c r="C19" s="362">
        <v>0</v>
      </c>
      <c r="D19" s="341">
        <v>0</v>
      </c>
      <c r="E19" s="341">
        <v>0</v>
      </c>
      <c r="F19" s="341">
        <v>0</v>
      </c>
      <c r="G19" s="341">
        <v>0</v>
      </c>
      <c r="H19" s="341">
        <v>0</v>
      </c>
      <c r="I19" s="341">
        <v>0</v>
      </c>
      <c r="J19" s="341">
        <v>0</v>
      </c>
      <c r="K19" s="341">
        <v>0</v>
      </c>
      <c r="L19" s="363">
        <v>0</v>
      </c>
      <c r="M19" s="362">
        <v>0</v>
      </c>
      <c r="N19" s="341">
        <v>0</v>
      </c>
      <c r="O19" s="341">
        <v>0</v>
      </c>
      <c r="P19" s="341">
        <v>0</v>
      </c>
      <c r="Q19" s="341">
        <v>0</v>
      </c>
      <c r="R19" s="341">
        <v>0</v>
      </c>
      <c r="S19" s="363">
        <v>0</v>
      </c>
      <c r="T19" s="364">
        <v>0</v>
      </c>
      <c r="U19" s="365">
        <v>0</v>
      </c>
      <c r="V19" s="366">
        <f t="shared" si="0"/>
        <v>0</v>
      </c>
    </row>
    <row r="20" spans="1:22" s="344" customFormat="1">
      <c r="A20" s="360">
        <v>14</v>
      </c>
      <c r="B20" s="361" t="s">
        <v>259</v>
      </c>
      <c r="C20" s="362">
        <v>0</v>
      </c>
      <c r="D20" s="341">
        <v>0</v>
      </c>
      <c r="E20" s="341">
        <v>0</v>
      </c>
      <c r="F20" s="341">
        <v>0</v>
      </c>
      <c r="G20" s="341">
        <v>0</v>
      </c>
      <c r="H20" s="341">
        <v>0</v>
      </c>
      <c r="I20" s="341">
        <v>0</v>
      </c>
      <c r="J20" s="341">
        <v>0</v>
      </c>
      <c r="K20" s="341">
        <v>0</v>
      </c>
      <c r="L20" s="363">
        <v>0</v>
      </c>
      <c r="M20" s="362">
        <v>0</v>
      </c>
      <c r="N20" s="341">
        <v>0</v>
      </c>
      <c r="O20" s="341">
        <v>0</v>
      </c>
      <c r="P20" s="341">
        <v>0</v>
      </c>
      <c r="Q20" s="341">
        <v>0</v>
      </c>
      <c r="R20" s="341">
        <v>0</v>
      </c>
      <c r="S20" s="363">
        <v>0</v>
      </c>
      <c r="T20" s="364">
        <v>0</v>
      </c>
      <c r="U20" s="365">
        <v>0</v>
      </c>
      <c r="V20" s="366">
        <f t="shared" si="0"/>
        <v>0</v>
      </c>
    </row>
    <row r="21" spans="1:22" ht="15.75" thickBot="1">
      <c r="A21" s="345"/>
      <c r="B21" s="367" t="s">
        <v>71</v>
      </c>
      <c r="C21" s="368">
        <f>SUM(C7:C20)</f>
        <v>0</v>
      </c>
      <c r="D21" s="347">
        <f t="shared" ref="D21:V21" si="1">SUM(D7:D20)</f>
        <v>7656091.5400171308</v>
      </c>
      <c r="E21" s="347">
        <f t="shared" si="1"/>
        <v>0</v>
      </c>
      <c r="F21" s="347">
        <f t="shared" si="1"/>
        <v>0</v>
      </c>
      <c r="G21" s="347">
        <f t="shared" si="1"/>
        <v>0</v>
      </c>
      <c r="H21" s="347">
        <f t="shared" si="1"/>
        <v>0</v>
      </c>
      <c r="I21" s="347">
        <f t="shared" si="1"/>
        <v>0</v>
      </c>
      <c r="J21" s="347">
        <f t="shared" si="1"/>
        <v>20214406.743353084</v>
      </c>
      <c r="K21" s="347">
        <f t="shared" si="1"/>
        <v>0</v>
      </c>
      <c r="L21" s="369">
        <f t="shared" si="1"/>
        <v>0</v>
      </c>
      <c r="M21" s="368">
        <f t="shared" si="1"/>
        <v>0</v>
      </c>
      <c r="N21" s="347">
        <f t="shared" si="1"/>
        <v>0</v>
      </c>
      <c r="O21" s="347">
        <f t="shared" si="1"/>
        <v>0</v>
      </c>
      <c r="P21" s="347">
        <f t="shared" si="1"/>
        <v>0</v>
      </c>
      <c r="Q21" s="347">
        <f t="shared" si="1"/>
        <v>0</v>
      </c>
      <c r="R21" s="347">
        <f t="shared" si="1"/>
        <v>0</v>
      </c>
      <c r="S21" s="369">
        <f t="shared" si="1"/>
        <v>0</v>
      </c>
      <c r="T21" s="369">
        <f>SUM(T7:T20)</f>
        <v>27331251.842690211</v>
      </c>
      <c r="U21" s="369">
        <f t="shared" si="1"/>
        <v>539246.44068</v>
      </c>
      <c r="V21" s="370">
        <f t="shared" si="1"/>
        <v>27870498.283370212</v>
      </c>
    </row>
    <row r="24" spans="1:22">
      <c r="A24" s="242"/>
      <c r="B24" s="242"/>
      <c r="C24" s="371"/>
      <c r="D24" s="371"/>
      <c r="E24" s="371"/>
    </row>
    <row r="25" spans="1:22">
      <c r="A25" s="372"/>
      <c r="B25" s="372"/>
      <c r="C25" s="242"/>
      <c r="D25" s="371"/>
      <c r="E25" s="371"/>
    </row>
    <row r="26" spans="1:22">
      <c r="A26" s="372"/>
      <c r="B26" s="373"/>
      <c r="C26" s="242"/>
      <c r="D26" s="371"/>
      <c r="E26" s="371"/>
    </row>
    <row r="27" spans="1:22">
      <c r="A27" s="372"/>
      <c r="B27" s="372"/>
      <c r="C27" s="242"/>
      <c r="D27" s="371"/>
      <c r="E27" s="371"/>
    </row>
    <row r="28" spans="1:22">
      <c r="A28" s="372"/>
      <c r="B28" s="373"/>
      <c r="C28" s="242"/>
      <c r="D28" s="371"/>
      <c r="E28" s="371"/>
    </row>
  </sheetData>
  <mergeCells count="5">
    <mergeCell ref="C5:L5"/>
    <mergeCell ref="M5:S5"/>
    <mergeCell ref="V5:V6"/>
    <mergeCell ref="T5:T6"/>
    <mergeCell ref="U5:U6"/>
  </mergeCells>
  <pageMargins left="0.7" right="0.7" top="0.75" bottom="0.75" header="0.3" footer="0.3"/>
  <pageSetup paperSize="9" orientation="portrait" r:id="rId1"/>
  <ignoredErrors>
    <ignoredError sqref="V21 V7:V20"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2"/>
  <sheetViews>
    <sheetView zoomScaleNormal="100" workbookViewId="0">
      <pane xSplit="1" ySplit="7" topLeftCell="B8" activePane="bottomRight" state="frozen"/>
      <selection activeCell="L18" sqref="L18"/>
      <selection pane="topRight" activeCell="L18" sqref="L18"/>
      <selection pane="bottomLeft" activeCell="L18" sqref="L18"/>
      <selection pane="bottomRight"/>
    </sheetView>
  </sheetViews>
  <sheetFormatPr defaultColWidth="9.140625" defaultRowHeight="15"/>
  <cols>
    <col min="1" max="1" width="10.5703125" style="213" bestFit="1" customWidth="1"/>
    <col min="2" max="2" width="101.85546875" style="213" customWidth="1"/>
    <col min="3" max="3" width="16.42578125" style="213" customWidth="1"/>
    <col min="4" max="4" width="14.85546875" style="213" bestFit="1" customWidth="1"/>
    <col min="5" max="5" width="17.7109375" style="213" customWidth="1"/>
    <col min="6" max="6" width="15.85546875" style="213" customWidth="1"/>
    <col min="7" max="7" width="17.42578125" style="213" customWidth="1"/>
    <col min="8" max="8" width="15.28515625" style="213" customWidth="1"/>
    <col min="9" max="16384" width="9.140625" style="329"/>
  </cols>
  <sheetData>
    <row r="1" spans="1:9">
      <c r="A1" s="213" t="s">
        <v>199</v>
      </c>
      <c r="B1" s="213" t="str">
        <f>'1. key ratios'!B1</f>
        <v>სს ”ლიბერთი ბანკი”</v>
      </c>
    </row>
    <row r="2" spans="1:9">
      <c r="A2" s="213" t="s">
        <v>200</v>
      </c>
      <c r="B2" s="213" t="str">
        <f>'1. key ratios'!B2</f>
        <v>30 ივნისი 2017</v>
      </c>
    </row>
    <row r="4" spans="1:9" ht="15.75" thickBot="1">
      <c r="A4" s="213" t="s">
        <v>355</v>
      </c>
      <c r="B4" s="374" t="s">
        <v>379</v>
      </c>
    </row>
    <row r="5" spans="1:9">
      <c r="A5" s="351"/>
      <c r="B5" s="375"/>
      <c r="C5" s="376" t="s">
        <v>0</v>
      </c>
      <c r="D5" s="376" t="s">
        <v>1</v>
      </c>
      <c r="E5" s="376" t="s">
        <v>2</v>
      </c>
      <c r="F5" s="376" t="s">
        <v>3</v>
      </c>
      <c r="G5" s="377" t="s">
        <v>4</v>
      </c>
      <c r="H5" s="378" t="s">
        <v>6</v>
      </c>
      <c r="I5" s="379"/>
    </row>
    <row r="6" spans="1:9" ht="15" customHeight="1">
      <c r="A6" s="337"/>
      <c r="B6" s="380"/>
      <c r="C6" s="489" t="s">
        <v>371</v>
      </c>
      <c r="D6" s="493" t="s">
        <v>381</v>
      </c>
      <c r="E6" s="494"/>
      <c r="F6" s="489" t="s">
        <v>382</v>
      </c>
      <c r="G6" s="489" t="s">
        <v>383</v>
      </c>
      <c r="H6" s="491" t="s">
        <v>373</v>
      </c>
      <c r="I6" s="379"/>
    </row>
    <row r="7" spans="1:9" ht="90">
      <c r="A7" s="337"/>
      <c r="B7" s="380"/>
      <c r="C7" s="490"/>
      <c r="D7" s="381" t="s">
        <v>374</v>
      </c>
      <c r="E7" s="381" t="s">
        <v>372</v>
      </c>
      <c r="F7" s="490"/>
      <c r="G7" s="490"/>
      <c r="H7" s="492"/>
      <c r="I7" s="379"/>
    </row>
    <row r="8" spans="1:9">
      <c r="A8" s="382">
        <v>1</v>
      </c>
      <c r="B8" s="383" t="s">
        <v>228</v>
      </c>
      <c r="C8" s="384">
        <v>455792421.64999998</v>
      </c>
      <c r="D8" s="385">
        <v>0</v>
      </c>
      <c r="E8" s="384">
        <v>0</v>
      </c>
      <c r="F8" s="384">
        <v>182401561</v>
      </c>
      <c r="G8" s="386">
        <v>182401561</v>
      </c>
      <c r="H8" s="387">
        <f>IFERROR(G8/(C8+E8),"nmf")</f>
        <v>0.40018559400284404</v>
      </c>
    </row>
    <row r="9" spans="1:9" ht="15" customHeight="1">
      <c r="A9" s="382">
        <v>2</v>
      </c>
      <c r="B9" s="383" t="s">
        <v>229</v>
      </c>
      <c r="C9" s="384">
        <v>0</v>
      </c>
      <c r="D9" s="385">
        <v>0</v>
      </c>
      <c r="E9" s="384">
        <v>0</v>
      </c>
      <c r="F9" s="384">
        <v>0</v>
      </c>
      <c r="G9" s="386">
        <v>0</v>
      </c>
      <c r="H9" s="388" t="str">
        <f t="shared" ref="H9:H22" si="0">IFERROR(G9/(C9+E9),"nmf")</f>
        <v>nmf</v>
      </c>
    </row>
    <row r="10" spans="1:9">
      <c r="A10" s="382">
        <v>3</v>
      </c>
      <c r="B10" s="383" t="s">
        <v>230</v>
      </c>
      <c r="C10" s="384">
        <v>0</v>
      </c>
      <c r="D10" s="385">
        <v>0</v>
      </c>
      <c r="E10" s="384">
        <v>0</v>
      </c>
      <c r="F10" s="384">
        <v>0</v>
      </c>
      <c r="G10" s="386">
        <v>0</v>
      </c>
      <c r="H10" s="388" t="str">
        <f t="shared" si="0"/>
        <v>nmf</v>
      </c>
    </row>
    <row r="11" spans="1:9">
      <c r="A11" s="382">
        <v>4</v>
      </c>
      <c r="B11" s="383" t="s">
        <v>231</v>
      </c>
      <c r="C11" s="384">
        <v>0</v>
      </c>
      <c r="D11" s="385">
        <v>0</v>
      </c>
      <c r="E11" s="384">
        <v>0</v>
      </c>
      <c r="F11" s="384">
        <v>0</v>
      </c>
      <c r="G11" s="386">
        <v>0</v>
      </c>
      <c r="H11" s="388" t="str">
        <f t="shared" si="0"/>
        <v>nmf</v>
      </c>
    </row>
    <row r="12" spans="1:9">
      <c r="A12" s="382">
        <v>5</v>
      </c>
      <c r="B12" s="383" t="s">
        <v>232</v>
      </c>
      <c r="C12" s="384">
        <v>0</v>
      </c>
      <c r="D12" s="385">
        <v>0</v>
      </c>
      <c r="E12" s="384">
        <v>0</v>
      </c>
      <c r="F12" s="384">
        <v>0</v>
      </c>
      <c r="G12" s="386">
        <v>0</v>
      </c>
      <c r="H12" s="388" t="str">
        <f t="shared" si="0"/>
        <v>nmf</v>
      </c>
    </row>
    <row r="13" spans="1:9">
      <c r="A13" s="382">
        <v>6</v>
      </c>
      <c r="B13" s="383" t="s">
        <v>233</v>
      </c>
      <c r="C13" s="384">
        <v>130834851.65000001</v>
      </c>
      <c r="D13" s="385">
        <v>0</v>
      </c>
      <c r="E13" s="384">
        <v>0</v>
      </c>
      <c r="F13" s="384">
        <v>29289078.957000002</v>
      </c>
      <c r="G13" s="386">
        <v>29289078.957000002</v>
      </c>
      <c r="H13" s="388">
        <f t="shared" si="0"/>
        <v>0.2238629737231792</v>
      </c>
    </row>
    <row r="14" spans="1:9">
      <c r="A14" s="382">
        <v>7</v>
      </c>
      <c r="B14" s="383" t="s">
        <v>78</v>
      </c>
      <c r="C14" s="384">
        <v>53762649.72992488</v>
      </c>
      <c r="D14" s="385">
        <v>734209.67635999992</v>
      </c>
      <c r="E14" s="384">
        <v>536793.23817999999</v>
      </c>
      <c r="F14" s="384">
        <v>58264763.755619511</v>
      </c>
      <c r="G14" s="386">
        <f>53057375.9335383+22075.36</f>
        <v>53079451.293538302</v>
      </c>
      <c r="H14" s="388">
        <f t="shared" si="0"/>
        <v>0.97753215119935599</v>
      </c>
    </row>
    <row r="15" spans="1:9">
      <c r="A15" s="382">
        <v>8</v>
      </c>
      <c r="B15" s="383" t="s">
        <v>79</v>
      </c>
      <c r="C15" s="384">
        <v>741735565.53476083</v>
      </c>
      <c r="D15" s="385">
        <v>32220006.489999991</v>
      </c>
      <c r="E15" s="384">
        <v>10385388.179999996</v>
      </c>
      <c r="F15" s="384">
        <v>567703820.27068412</v>
      </c>
      <c r="G15" s="386">
        <f>537414452.846699+7764512.5725</f>
        <v>545178965.41919899</v>
      </c>
      <c r="H15" s="388">
        <f t="shared" si="0"/>
        <v>0.72485544077257047</v>
      </c>
    </row>
    <row r="16" spans="1:9">
      <c r="A16" s="382">
        <v>9</v>
      </c>
      <c r="B16" s="383" t="s">
        <v>80</v>
      </c>
      <c r="C16" s="384">
        <v>11702629.767027203</v>
      </c>
      <c r="D16" s="385">
        <v>0</v>
      </c>
      <c r="E16" s="384">
        <v>0</v>
      </c>
      <c r="F16" s="384">
        <v>4660245.5368799204</v>
      </c>
      <c r="G16" s="386">
        <v>4660245.5368799204</v>
      </c>
      <c r="H16" s="388">
        <f t="shared" si="0"/>
        <v>0.39822207740096299</v>
      </c>
    </row>
    <row r="17" spans="1:8">
      <c r="A17" s="382">
        <v>10</v>
      </c>
      <c r="B17" s="383" t="s">
        <v>72</v>
      </c>
      <c r="C17" s="384">
        <v>3438309.031350825</v>
      </c>
      <c r="D17" s="385">
        <v>0</v>
      </c>
      <c r="E17" s="384">
        <v>0</v>
      </c>
      <c r="F17" s="384">
        <v>3892719.8741534469</v>
      </c>
      <c r="G17" s="386">
        <v>3732388.9043491744</v>
      </c>
      <c r="H17" s="388">
        <f t="shared" si="0"/>
        <v>1.0855303785427375</v>
      </c>
    </row>
    <row r="18" spans="1:8">
      <c r="A18" s="382">
        <v>11</v>
      </c>
      <c r="B18" s="383" t="s">
        <v>73</v>
      </c>
      <c r="C18" s="384">
        <v>1789236.87</v>
      </c>
      <c r="D18" s="385">
        <v>0</v>
      </c>
      <c r="E18" s="384">
        <v>0</v>
      </c>
      <c r="F18" s="384">
        <v>4473092.1750000007</v>
      </c>
      <c r="G18" s="386">
        <v>4473092.1750000007</v>
      </c>
      <c r="H18" s="388">
        <f t="shared" si="0"/>
        <v>2.5000000000000004</v>
      </c>
    </row>
    <row r="19" spans="1:8">
      <c r="A19" s="382">
        <v>12</v>
      </c>
      <c r="B19" s="383" t="s">
        <v>74</v>
      </c>
      <c r="C19" s="384">
        <v>0</v>
      </c>
      <c r="D19" s="385">
        <v>0</v>
      </c>
      <c r="E19" s="384">
        <v>0</v>
      </c>
      <c r="F19" s="384">
        <v>0</v>
      </c>
      <c r="G19" s="386">
        <v>0</v>
      </c>
      <c r="H19" s="388" t="str">
        <f t="shared" si="0"/>
        <v>nmf</v>
      </c>
    </row>
    <row r="20" spans="1:8">
      <c r="A20" s="382">
        <v>13</v>
      </c>
      <c r="B20" s="383" t="s">
        <v>75</v>
      </c>
      <c r="C20" s="384">
        <v>0</v>
      </c>
      <c r="D20" s="385">
        <v>0</v>
      </c>
      <c r="E20" s="384">
        <v>0</v>
      </c>
      <c r="F20" s="384">
        <v>0</v>
      </c>
      <c r="G20" s="386">
        <v>0</v>
      </c>
      <c r="H20" s="388" t="str">
        <f t="shared" si="0"/>
        <v>nmf</v>
      </c>
    </row>
    <row r="21" spans="1:8">
      <c r="A21" s="382">
        <v>14</v>
      </c>
      <c r="B21" s="383" t="s">
        <v>259</v>
      </c>
      <c r="C21" s="384">
        <v>275895238.56999993</v>
      </c>
      <c r="D21" s="385">
        <v>0</v>
      </c>
      <c r="E21" s="384">
        <v>0</v>
      </c>
      <c r="F21" s="384">
        <v>139204515.72649997</v>
      </c>
      <c r="G21" s="386">
        <v>139204515.72649994</v>
      </c>
      <c r="H21" s="388">
        <f t="shared" si="0"/>
        <v>0.50455570182368725</v>
      </c>
    </row>
    <row r="22" spans="1:8" ht="15.75" thickBot="1">
      <c r="A22" s="389"/>
      <c r="B22" s="390" t="s">
        <v>71</v>
      </c>
      <c r="C22" s="347">
        <f>SUM(C8:C21)</f>
        <v>1674950902.8030636</v>
      </c>
      <c r="D22" s="347">
        <f t="shared" ref="D22:E22" si="1">SUM(D8:D21)</f>
        <v>32954216.166359991</v>
      </c>
      <c r="E22" s="347">
        <f t="shared" si="1"/>
        <v>10922181.418179996</v>
      </c>
      <c r="F22" s="347">
        <f>SUM(F8:F21)</f>
        <v>989889797.29583693</v>
      </c>
      <c r="G22" s="347">
        <f>SUM(G8:G21)</f>
        <v>962019299.01246631</v>
      </c>
      <c r="H22" s="391">
        <f t="shared" si="0"/>
        <v>0.57063565936035598</v>
      </c>
    </row>
  </sheetData>
  <mergeCells count="5">
    <mergeCell ref="C6:C7"/>
    <mergeCell ref="F6:F7"/>
    <mergeCell ref="G6:G7"/>
    <mergeCell ref="H6:H7"/>
    <mergeCell ref="D6:E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2"/>
  <sheetViews>
    <sheetView workbookViewId="0">
      <pane xSplit="1" ySplit="6" topLeftCell="B7" activePane="bottomRight" state="frozen"/>
      <selection pane="topRight" activeCell="B1" sqref="B1"/>
      <selection pane="bottomLeft" activeCell="A7" sqref="A7"/>
      <selection pane="bottomRight"/>
    </sheetView>
  </sheetViews>
  <sheetFormatPr defaultColWidth="9.140625" defaultRowHeight="12.75"/>
  <cols>
    <col min="1" max="1" width="10.5703125" style="1" bestFit="1" customWidth="1"/>
    <col min="2" max="2" width="106" style="1" customWidth="1"/>
    <col min="3" max="3" width="23.5703125" style="1" customWidth="1"/>
    <col min="4" max="4" width="24.28515625" style="1" customWidth="1"/>
    <col min="5" max="16384" width="9.140625" style="6"/>
  </cols>
  <sheetData>
    <row r="1" spans="1:4" ht="15">
      <c r="A1" s="213" t="s">
        <v>199</v>
      </c>
      <c r="B1" s="213" t="str">
        <f>'1. key ratios'!B1</f>
        <v>სს ”ლიბერთი ბანკი”</v>
      </c>
      <c r="C1" s="213"/>
      <c r="D1" s="213"/>
    </row>
    <row r="2" spans="1:4" ht="15">
      <c r="A2" s="213" t="s">
        <v>200</v>
      </c>
      <c r="B2" s="213" t="str">
        <f>'1. key ratios'!B2</f>
        <v>30 ივნისი 2017</v>
      </c>
      <c r="C2" s="212"/>
      <c r="D2" s="212"/>
    </row>
    <row r="3" spans="1:4" ht="15">
      <c r="A3" s="213"/>
      <c r="B3" s="212"/>
      <c r="C3" s="212"/>
      <c r="D3" s="212"/>
    </row>
    <row r="4" spans="1:4" ht="15.75" thickBot="1">
      <c r="A4" s="213" t="s">
        <v>356</v>
      </c>
      <c r="B4" s="392" t="s">
        <v>77</v>
      </c>
      <c r="C4" s="392"/>
      <c r="D4" s="393"/>
    </row>
    <row r="5" spans="1:4" ht="15">
      <c r="A5" s="394"/>
      <c r="B5" s="333"/>
      <c r="C5" s="395" t="s">
        <v>0</v>
      </c>
      <c r="D5" s="396" t="s">
        <v>1</v>
      </c>
    </row>
    <row r="6" spans="1:4" ht="76.5" customHeight="1">
      <c r="A6" s="397"/>
      <c r="B6" s="398" t="s">
        <v>76</v>
      </c>
      <c r="C6" s="399" t="s">
        <v>82</v>
      </c>
      <c r="D6" s="400" t="s">
        <v>77</v>
      </c>
    </row>
    <row r="7" spans="1:4" ht="15">
      <c r="A7" s="401">
        <v>1</v>
      </c>
      <c r="B7" s="383" t="s">
        <v>78</v>
      </c>
      <c r="C7" s="402">
        <v>6864587.8176783007</v>
      </c>
      <c r="D7" s="403">
        <v>5030764.9975146372</v>
      </c>
    </row>
    <row r="8" spans="1:4" ht="15">
      <c r="A8" s="401">
        <v>2</v>
      </c>
      <c r="B8" s="383" t="s">
        <v>79</v>
      </c>
      <c r="C8" s="402">
        <v>8295993.6021297444</v>
      </c>
      <c r="D8" s="403">
        <v>3613104.984613589</v>
      </c>
    </row>
    <row r="9" spans="1:4" ht="15">
      <c r="A9" s="401">
        <v>3</v>
      </c>
      <c r="B9" s="383" t="s">
        <v>80</v>
      </c>
      <c r="C9" s="402">
        <v>752433.49122720014</v>
      </c>
      <c r="D9" s="403">
        <v>564325.11842040007</v>
      </c>
    </row>
    <row r="10" spans="1:4" ht="15">
      <c r="A10" s="401">
        <v>4</v>
      </c>
      <c r="B10" s="383" t="s">
        <v>72</v>
      </c>
      <c r="C10" s="402">
        <v>387005.52535200003</v>
      </c>
      <c r="D10" s="403">
        <v>276834.1637926221</v>
      </c>
    </row>
    <row r="11" spans="1:4" ht="15">
      <c r="A11" s="401">
        <v>5</v>
      </c>
      <c r="B11" s="383" t="s">
        <v>73</v>
      </c>
      <c r="C11" s="404">
        <v>0</v>
      </c>
      <c r="D11" s="403">
        <v>0</v>
      </c>
    </row>
    <row r="12" spans="1:4" ht="15">
      <c r="A12" s="401">
        <v>6</v>
      </c>
      <c r="B12" s="383" t="s">
        <v>74</v>
      </c>
      <c r="C12" s="405">
        <v>0</v>
      </c>
      <c r="D12" s="403">
        <v>0</v>
      </c>
    </row>
    <row r="13" spans="1:4" ht="15">
      <c r="A13" s="401">
        <v>7</v>
      </c>
      <c r="B13" s="406" t="s">
        <v>75</v>
      </c>
      <c r="C13" s="405">
        <v>0</v>
      </c>
      <c r="D13" s="403">
        <v>0</v>
      </c>
    </row>
    <row r="14" spans="1:4" ht="15">
      <c r="A14" s="401">
        <v>8</v>
      </c>
      <c r="B14" s="406" t="s">
        <v>81</v>
      </c>
      <c r="C14" s="402">
        <v>36502.47</v>
      </c>
      <c r="D14" s="403">
        <v>27376.852500000001</v>
      </c>
    </row>
    <row r="15" spans="1:4" ht="15.75" thickBot="1">
      <c r="A15" s="407">
        <v>9</v>
      </c>
      <c r="B15" s="346" t="s">
        <v>71</v>
      </c>
      <c r="C15" s="408">
        <f>SUM(C7:C14)</f>
        <v>16336522.906387245</v>
      </c>
      <c r="D15" s="409">
        <f>SUM(D7:D14)</f>
        <v>9512406.1168412454</v>
      </c>
    </row>
    <row r="16" spans="1:4" ht="15">
      <c r="A16" s="213"/>
      <c r="B16" s="213"/>
      <c r="C16" s="213"/>
      <c r="D16" s="213"/>
    </row>
    <row r="17" spans="1:4" ht="15">
      <c r="A17" s="213"/>
      <c r="B17" s="213" t="s">
        <v>5</v>
      </c>
      <c r="C17" s="213"/>
      <c r="D17" s="213"/>
    </row>
    <row r="18" spans="1:4" ht="15">
      <c r="A18" s="213"/>
      <c r="B18" s="213"/>
      <c r="C18" s="213"/>
      <c r="D18" s="213"/>
    </row>
    <row r="19" spans="1:4" ht="15">
      <c r="A19" s="213"/>
      <c r="B19" s="213"/>
      <c r="C19" s="213"/>
      <c r="D19" s="213"/>
    </row>
    <row r="20" spans="1:4" ht="15">
      <c r="A20" s="213"/>
      <c r="B20" s="213"/>
      <c r="C20" s="213"/>
      <c r="D20" s="213"/>
    </row>
    <row r="21" spans="1:4" ht="15">
      <c r="A21" s="213"/>
      <c r="B21" s="213"/>
      <c r="C21" s="213"/>
      <c r="D21" s="213"/>
    </row>
    <row r="22" spans="1:4" ht="15">
      <c r="A22" s="213"/>
      <c r="B22" s="213"/>
      <c r="C22" s="213"/>
      <c r="D22" s="213"/>
    </row>
  </sheetData>
  <pageMargins left="0.7" right="0.7" top="0.75" bottom="0.75" header="0.3" footer="0.3"/>
  <pageSetup paperSize="9" orientation="portrait" r:id="rId1"/>
  <ignoredErrors>
    <ignoredError sqref="C15:D15"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N22"/>
  <sheetViews>
    <sheetView workbookViewId="0">
      <pane xSplit="1" ySplit="5" topLeftCell="B6" activePane="bottomRight" state="frozen"/>
      <selection pane="topRight" activeCell="B1" sqref="B1"/>
      <selection pane="bottomLeft" activeCell="A5" sqref="A5"/>
      <selection pane="bottomRight"/>
    </sheetView>
  </sheetViews>
  <sheetFormatPr defaultColWidth="9.140625" defaultRowHeight="15"/>
  <cols>
    <col min="1" max="1" width="10.5703125" style="34" bestFit="1" customWidth="1"/>
    <col min="2" max="2" width="95" style="34" customWidth="1"/>
    <col min="3" max="3" width="12.5703125" style="34" bestFit="1" customWidth="1"/>
    <col min="4" max="4" width="10" style="34" bestFit="1" customWidth="1"/>
    <col min="5" max="5" width="18.28515625" style="34" bestFit="1" customWidth="1"/>
    <col min="6" max="13" width="11.7109375" style="34" customWidth="1"/>
    <col min="14" max="14" width="31" style="34" bestFit="1" customWidth="1"/>
    <col min="15" max="16384" width="9.140625" style="6"/>
  </cols>
  <sheetData>
    <row r="1" spans="1:14">
      <c r="A1" s="212" t="s">
        <v>199</v>
      </c>
      <c r="B1" s="213" t="str">
        <f>'1. key ratios'!B1</f>
        <v>სს ”ლიბერთი ბანკი”</v>
      </c>
    </row>
    <row r="2" spans="1:14" ht="14.25" customHeight="1">
      <c r="A2" s="213" t="s">
        <v>200</v>
      </c>
      <c r="B2" s="213" t="str">
        <f>'1. key ratios'!B2</f>
        <v>30 ივნისი 2017</v>
      </c>
    </row>
    <row r="3" spans="1:14" ht="14.25" customHeight="1">
      <c r="A3" s="213"/>
      <c r="B3" s="213"/>
    </row>
    <row r="4" spans="1:14" ht="15.75" thickBot="1">
      <c r="A4" s="213" t="s">
        <v>357</v>
      </c>
      <c r="B4" s="214" t="s">
        <v>84</v>
      </c>
    </row>
    <row r="5" spans="1:14" s="12" customFormat="1" ht="12.75">
      <c r="A5" s="104"/>
      <c r="B5" s="105"/>
      <c r="C5" s="106" t="s">
        <v>0</v>
      </c>
      <c r="D5" s="106" t="s">
        <v>1</v>
      </c>
      <c r="E5" s="106" t="s">
        <v>2</v>
      </c>
      <c r="F5" s="106" t="s">
        <v>3</v>
      </c>
      <c r="G5" s="106" t="s">
        <v>4</v>
      </c>
      <c r="H5" s="106" t="s">
        <v>6</v>
      </c>
      <c r="I5" s="106" t="s">
        <v>249</v>
      </c>
      <c r="J5" s="106" t="s">
        <v>250</v>
      </c>
      <c r="K5" s="106" t="s">
        <v>251</v>
      </c>
      <c r="L5" s="106" t="s">
        <v>252</v>
      </c>
      <c r="M5" s="106" t="s">
        <v>253</v>
      </c>
      <c r="N5" s="107" t="s">
        <v>254</v>
      </c>
    </row>
    <row r="6" spans="1:14" ht="45">
      <c r="A6" s="97"/>
      <c r="B6" s="54"/>
      <c r="C6" s="55" t="s">
        <v>94</v>
      </c>
      <c r="D6" s="56" t="s">
        <v>83</v>
      </c>
      <c r="E6" s="57" t="s">
        <v>93</v>
      </c>
      <c r="F6" s="58">
        <v>0</v>
      </c>
      <c r="G6" s="58">
        <v>0.2</v>
      </c>
      <c r="H6" s="58">
        <v>0.35</v>
      </c>
      <c r="I6" s="58">
        <v>0.5</v>
      </c>
      <c r="J6" s="58">
        <v>0.75</v>
      </c>
      <c r="K6" s="58">
        <v>1</v>
      </c>
      <c r="L6" s="58">
        <v>1.5</v>
      </c>
      <c r="M6" s="58">
        <v>2.5</v>
      </c>
      <c r="N6" s="98" t="s">
        <v>84</v>
      </c>
    </row>
    <row r="7" spans="1:14">
      <c r="A7" s="99">
        <v>1</v>
      </c>
      <c r="B7" s="59" t="s">
        <v>85</v>
      </c>
      <c r="C7" s="156">
        <f>SUM(C8:C13)</f>
        <v>66779364</v>
      </c>
      <c r="D7" s="54"/>
      <c r="E7" s="159">
        <f>SUM(E8:E13)</f>
        <v>7394246.3700000001</v>
      </c>
      <c r="F7" s="160">
        <f t="shared" ref="F7:M7" si="0">SUM(F8:F13)</f>
        <v>0</v>
      </c>
      <c r="G7" s="160">
        <f t="shared" si="0"/>
        <v>0</v>
      </c>
      <c r="H7" s="160">
        <f t="shared" si="0"/>
        <v>0</v>
      </c>
      <c r="I7" s="160">
        <f t="shared" si="0"/>
        <v>0</v>
      </c>
      <c r="J7" s="160">
        <f t="shared" si="0"/>
        <v>0</v>
      </c>
      <c r="K7" s="160">
        <f t="shared" si="0"/>
        <v>7394246.3700000001</v>
      </c>
      <c r="L7" s="160">
        <f t="shared" si="0"/>
        <v>0</v>
      </c>
      <c r="M7" s="160">
        <f t="shared" si="0"/>
        <v>0</v>
      </c>
      <c r="N7" s="100">
        <f>SUM(N8:N13)</f>
        <v>7394246.3700000001</v>
      </c>
    </row>
    <row r="8" spans="1:14">
      <c r="A8" s="99">
        <v>1.1000000000000001</v>
      </c>
      <c r="B8" s="60" t="s">
        <v>86</v>
      </c>
      <c r="C8" s="157">
        <v>1223760</v>
      </c>
      <c r="D8" s="61">
        <v>0.02</v>
      </c>
      <c r="E8" s="159">
        <f>C8*D8</f>
        <v>24475.200000000001</v>
      </c>
      <c r="F8" s="157">
        <v>0</v>
      </c>
      <c r="G8" s="157">
        <v>0</v>
      </c>
      <c r="H8" s="157">
        <v>0</v>
      </c>
      <c r="I8" s="157">
        <v>0</v>
      </c>
      <c r="J8" s="157">
        <v>0</v>
      </c>
      <c r="K8" s="157">
        <v>24475.200000000001</v>
      </c>
      <c r="L8" s="157">
        <v>0</v>
      </c>
      <c r="M8" s="157">
        <v>0</v>
      </c>
      <c r="N8" s="100">
        <f t="shared" ref="N8:N20" si="1">SUMPRODUCT($F$6:$M$6,F8:M8)</f>
        <v>24475.200000000001</v>
      </c>
    </row>
    <row r="9" spans="1:14">
      <c r="A9" s="99">
        <v>1.2</v>
      </c>
      <c r="B9" s="60" t="s">
        <v>87</v>
      </c>
      <c r="C9" s="157">
        <v>13633213</v>
      </c>
      <c r="D9" s="61">
        <v>0.05</v>
      </c>
      <c r="E9" s="159">
        <f t="shared" ref="E9:E12" si="2">C9*D9</f>
        <v>681660.65</v>
      </c>
      <c r="F9" s="157">
        <v>0</v>
      </c>
      <c r="G9" s="157">
        <v>0</v>
      </c>
      <c r="H9" s="157">
        <v>0</v>
      </c>
      <c r="I9" s="157">
        <v>0</v>
      </c>
      <c r="J9" s="157">
        <v>0</v>
      </c>
      <c r="K9" s="157">
        <v>681660.65</v>
      </c>
      <c r="L9" s="157">
        <v>0</v>
      </c>
      <c r="M9" s="157">
        <v>0</v>
      </c>
      <c r="N9" s="100">
        <f t="shared" si="1"/>
        <v>681660.65</v>
      </c>
    </row>
    <row r="10" spans="1:14">
      <c r="A10" s="99">
        <v>1.3</v>
      </c>
      <c r="B10" s="60" t="s">
        <v>88</v>
      </c>
      <c r="C10" s="157">
        <v>6225788</v>
      </c>
      <c r="D10" s="61">
        <v>0.08</v>
      </c>
      <c r="E10" s="159">
        <f t="shared" si="2"/>
        <v>498063.04000000004</v>
      </c>
      <c r="F10" s="157">
        <v>0</v>
      </c>
      <c r="G10" s="157">
        <v>0</v>
      </c>
      <c r="H10" s="157">
        <v>0</v>
      </c>
      <c r="I10" s="157">
        <v>0</v>
      </c>
      <c r="J10" s="157">
        <v>0</v>
      </c>
      <c r="K10" s="157">
        <v>498063.04000000004</v>
      </c>
      <c r="L10" s="157">
        <v>0</v>
      </c>
      <c r="M10" s="157">
        <v>0</v>
      </c>
      <c r="N10" s="100">
        <f t="shared" si="1"/>
        <v>498063.04000000004</v>
      </c>
    </row>
    <row r="11" spans="1:14">
      <c r="A11" s="99">
        <v>1.4</v>
      </c>
      <c r="B11" s="60" t="s">
        <v>89</v>
      </c>
      <c r="C11" s="157">
        <v>6915898</v>
      </c>
      <c r="D11" s="61">
        <v>0.11</v>
      </c>
      <c r="E11" s="159">
        <f t="shared" si="2"/>
        <v>760748.78</v>
      </c>
      <c r="F11" s="157">
        <v>0</v>
      </c>
      <c r="G11" s="157">
        <v>0</v>
      </c>
      <c r="H11" s="157">
        <v>0</v>
      </c>
      <c r="I11" s="157">
        <v>0</v>
      </c>
      <c r="J11" s="157">
        <v>0</v>
      </c>
      <c r="K11" s="157">
        <v>760748.78</v>
      </c>
      <c r="L11" s="157">
        <v>0</v>
      </c>
      <c r="M11" s="157">
        <v>0</v>
      </c>
      <c r="N11" s="100">
        <f t="shared" si="1"/>
        <v>760748.78</v>
      </c>
    </row>
    <row r="12" spans="1:14">
      <c r="A12" s="99">
        <v>1.5</v>
      </c>
      <c r="B12" s="60" t="s">
        <v>90</v>
      </c>
      <c r="C12" s="157">
        <v>38780705</v>
      </c>
      <c r="D12" s="61">
        <v>0.14000000000000001</v>
      </c>
      <c r="E12" s="159">
        <f t="shared" si="2"/>
        <v>5429298.7000000002</v>
      </c>
      <c r="F12" s="157">
        <v>0</v>
      </c>
      <c r="G12" s="157">
        <v>0</v>
      </c>
      <c r="H12" s="157">
        <v>0</v>
      </c>
      <c r="I12" s="157">
        <v>0</v>
      </c>
      <c r="J12" s="157">
        <v>0</v>
      </c>
      <c r="K12" s="157">
        <v>5429298.7000000002</v>
      </c>
      <c r="L12" s="157">
        <v>0</v>
      </c>
      <c r="M12" s="157">
        <v>0</v>
      </c>
      <c r="N12" s="100">
        <f t="shared" si="1"/>
        <v>5429298.7000000002</v>
      </c>
    </row>
    <row r="13" spans="1:14">
      <c r="A13" s="99">
        <v>1.6</v>
      </c>
      <c r="B13" s="62" t="s">
        <v>91</v>
      </c>
      <c r="C13" s="157">
        <v>0</v>
      </c>
      <c r="D13" s="63"/>
      <c r="E13" s="157">
        <v>0</v>
      </c>
      <c r="F13" s="157">
        <v>0</v>
      </c>
      <c r="G13" s="157">
        <v>0</v>
      </c>
      <c r="H13" s="157">
        <v>0</v>
      </c>
      <c r="I13" s="157">
        <v>0</v>
      </c>
      <c r="J13" s="157">
        <v>0</v>
      </c>
      <c r="K13" s="157">
        <v>0</v>
      </c>
      <c r="L13" s="157">
        <v>0</v>
      </c>
      <c r="M13" s="157">
        <v>0</v>
      </c>
      <c r="N13" s="100">
        <f t="shared" si="1"/>
        <v>0</v>
      </c>
    </row>
    <row r="14" spans="1:14">
      <c r="A14" s="99">
        <v>2</v>
      </c>
      <c r="B14" s="64" t="s">
        <v>92</v>
      </c>
      <c r="C14" s="156">
        <f>SUM(C15:C20)</f>
        <v>0</v>
      </c>
      <c r="D14" s="54"/>
      <c r="E14" s="159">
        <f>SUM(E15:E20)</f>
        <v>0</v>
      </c>
      <c r="F14" s="160">
        <f t="shared" ref="F14:M14" si="3">SUM(F15:F20)</f>
        <v>0</v>
      </c>
      <c r="G14" s="160">
        <f t="shared" si="3"/>
        <v>0</v>
      </c>
      <c r="H14" s="160">
        <f t="shared" si="3"/>
        <v>0</v>
      </c>
      <c r="I14" s="160">
        <f t="shared" si="3"/>
        <v>0</v>
      </c>
      <c r="J14" s="160">
        <f t="shared" si="3"/>
        <v>0</v>
      </c>
      <c r="K14" s="160">
        <f t="shared" si="3"/>
        <v>0</v>
      </c>
      <c r="L14" s="160">
        <f t="shared" si="3"/>
        <v>0</v>
      </c>
      <c r="M14" s="160">
        <f t="shared" si="3"/>
        <v>0</v>
      </c>
      <c r="N14" s="100">
        <f>SUM(N15:N20)</f>
        <v>0</v>
      </c>
    </row>
    <row r="15" spans="1:14">
      <c r="A15" s="99">
        <v>2.1</v>
      </c>
      <c r="B15" s="62" t="s">
        <v>86</v>
      </c>
      <c r="C15" s="157">
        <v>0</v>
      </c>
      <c r="D15" s="61">
        <v>5.0000000000000001E-3</v>
      </c>
      <c r="E15" s="159">
        <f>D15*C15</f>
        <v>0</v>
      </c>
      <c r="F15" s="157">
        <v>0</v>
      </c>
      <c r="G15" s="157">
        <v>0</v>
      </c>
      <c r="H15" s="157">
        <v>0</v>
      </c>
      <c r="I15" s="157">
        <v>0</v>
      </c>
      <c r="J15" s="157">
        <v>0</v>
      </c>
      <c r="K15" s="157">
        <v>0</v>
      </c>
      <c r="L15" s="157">
        <v>0</v>
      </c>
      <c r="M15" s="157">
        <v>0</v>
      </c>
      <c r="N15" s="100">
        <f t="shared" si="1"/>
        <v>0</v>
      </c>
    </row>
    <row r="16" spans="1:14">
      <c r="A16" s="99">
        <v>2.2000000000000002</v>
      </c>
      <c r="B16" s="62" t="s">
        <v>87</v>
      </c>
      <c r="C16" s="157">
        <v>0</v>
      </c>
      <c r="D16" s="61">
        <v>0.01</v>
      </c>
      <c r="E16" s="159">
        <f t="shared" ref="E16:E19" si="4">D16*C16</f>
        <v>0</v>
      </c>
      <c r="F16" s="157">
        <v>0</v>
      </c>
      <c r="G16" s="157">
        <v>0</v>
      </c>
      <c r="H16" s="157">
        <v>0</v>
      </c>
      <c r="I16" s="157">
        <v>0</v>
      </c>
      <c r="J16" s="157">
        <v>0</v>
      </c>
      <c r="K16" s="157">
        <v>0</v>
      </c>
      <c r="L16" s="157">
        <v>0</v>
      </c>
      <c r="M16" s="157">
        <v>0</v>
      </c>
      <c r="N16" s="100">
        <f t="shared" si="1"/>
        <v>0</v>
      </c>
    </row>
    <row r="17" spans="1:14">
      <c r="A17" s="99">
        <v>2.2999999999999998</v>
      </c>
      <c r="B17" s="62" t="s">
        <v>88</v>
      </c>
      <c r="C17" s="157">
        <v>0</v>
      </c>
      <c r="D17" s="61">
        <v>0.02</v>
      </c>
      <c r="E17" s="159">
        <f t="shared" si="4"/>
        <v>0</v>
      </c>
      <c r="F17" s="157">
        <v>0</v>
      </c>
      <c r="G17" s="157">
        <v>0</v>
      </c>
      <c r="H17" s="157">
        <v>0</v>
      </c>
      <c r="I17" s="157">
        <v>0</v>
      </c>
      <c r="J17" s="157">
        <v>0</v>
      </c>
      <c r="K17" s="157">
        <v>0</v>
      </c>
      <c r="L17" s="157">
        <v>0</v>
      </c>
      <c r="M17" s="157">
        <v>0</v>
      </c>
      <c r="N17" s="100">
        <f t="shared" si="1"/>
        <v>0</v>
      </c>
    </row>
    <row r="18" spans="1:14">
      <c r="A18" s="99">
        <v>2.4</v>
      </c>
      <c r="B18" s="62" t="s">
        <v>89</v>
      </c>
      <c r="C18" s="157">
        <v>0</v>
      </c>
      <c r="D18" s="61">
        <v>0.03</v>
      </c>
      <c r="E18" s="159">
        <f t="shared" si="4"/>
        <v>0</v>
      </c>
      <c r="F18" s="157">
        <v>0</v>
      </c>
      <c r="G18" s="157">
        <v>0</v>
      </c>
      <c r="H18" s="157">
        <v>0</v>
      </c>
      <c r="I18" s="157">
        <v>0</v>
      </c>
      <c r="J18" s="157">
        <v>0</v>
      </c>
      <c r="K18" s="157">
        <v>0</v>
      </c>
      <c r="L18" s="157">
        <v>0</v>
      </c>
      <c r="M18" s="157">
        <v>0</v>
      </c>
      <c r="N18" s="100">
        <f t="shared" si="1"/>
        <v>0</v>
      </c>
    </row>
    <row r="19" spans="1:14">
      <c r="A19" s="99">
        <v>2.5</v>
      </c>
      <c r="B19" s="62" t="s">
        <v>90</v>
      </c>
      <c r="C19" s="157">
        <v>0</v>
      </c>
      <c r="D19" s="61">
        <v>0.04</v>
      </c>
      <c r="E19" s="159">
        <f t="shared" si="4"/>
        <v>0</v>
      </c>
      <c r="F19" s="157">
        <v>0</v>
      </c>
      <c r="G19" s="157">
        <v>0</v>
      </c>
      <c r="H19" s="157">
        <v>0</v>
      </c>
      <c r="I19" s="157">
        <v>0</v>
      </c>
      <c r="J19" s="157">
        <v>0</v>
      </c>
      <c r="K19" s="157">
        <v>0</v>
      </c>
      <c r="L19" s="157">
        <v>0</v>
      </c>
      <c r="M19" s="157">
        <v>0</v>
      </c>
      <c r="N19" s="100">
        <f t="shared" si="1"/>
        <v>0</v>
      </c>
    </row>
    <row r="20" spans="1:14">
      <c r="A20" s="99">
        <v>2.6</v>
      </c>
      <c r="B20" s="62" t="s">
        <v>91</v>
      </c>
      <c r="C20" s="157">
        <v>0</v>
      </c>
      <c r="D20" s="63"/>
      <c r="E20" s="160">
        <v>0</v>
      </c>
      <c r="F20" s="157">
        <v>0</v>
      </c>
      <c r="G20" s="157">
        <v>0</v>
      </c>
      <c r="H20" s="157">
        <v>0</v>
      </c>
      <c r="I20" s="157">
        <v>0</v>
      </c>
      <c r="J20" s="157">
        <v>0</v>
      </c>
      <c r="K20" s="157">
        <v>0</v>
      </c>
      <c r="L20" s="157">
        <v>0</v>
      </c>
      <c r="M20" s="157">
        <v>0</v>
      </c>
      <c r="N20" s="100">
        <f t="shared" si="1"/>
        <v>0</v>
      </c>
    </row>
    <row r="21" spans="1:14" ht="15.75" thickBot="1">
      <c r="A21" s="101">
        <v>3</v>
      </c>
      <c r="B21" s="102" t="s">
        <v>71</v>
      </c>
      <c r="C21" s="158">
        <f>C7+C14</f>
        <v>66779364</v>
      </c>
      <c r="D21" s="103"/>
      <c r="E21" s="161">
        <f>SUM(E7+E14)</f>
        <v>7394246.3700000001</v>
      </c>
      <c r="F21" s="175">
        <f t="shared" ref="F21:N21" si="5">SUM(F7+F14)</f>
        <v>0</v>
      </c>
      <c r="G21" s="175">
        <f t="shared" si="5"/>
        <v>0</v>
      </c>
      <c r="H21" s="175">
        <f t="shared" si="5"/>
        <v>0</v>
      </c>
      <c r="I21" s="175">
        <f t="shared" si="5"/>
        <v>0</v>
      </c>
      <c r="J21" s="175">
        <f t="shared" si="5"/>
        <v>0</v>
      </c>
      <c r="K21" s="175">
        <f t="shared" si="5"/>
        <v>7394246.3700000001</v>
      </c>
      <c r="L21" s="175">
        <f t="shared" si="5"/>
        <v>0</v>
      </c>
      <c r="M21" s="175">
        <f t="shared" si="5"/>
        <v>0</v>
      </c>
      <c r="N21" s="181">
        <f t="shared" si="5"/>
        <v>7394246.3700000001</v>
      </c>
    </row>
    <row r="22" spans="1:14">
      <c r="E22" s="162"/>
      <c r="F22" s="162"/>
      <c r="G22" s="162"/>
      <c r="H22" s="162"/>
      <c r="I22" s="162"/>
      <c r="J22" s="162"/>
      <c r="K22" s="162"/>
      <c r="L22" s="162"/>
      <c r="M22" s="162"/>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ignoredErrors>
    <ignoredError sqref="C8:D13 C7:D7 C18:E20 C14:D14 C21:E21 F15:M20 F8:M13 F7:M7 F14:M14 F21:M21 C15:D17 E15:E17 E8:E13 E7 E14 N8:N12 N7 N21" unlockedFormula="1"/>
    <ignoredError sqref="N13 N15:N20" formulaRange="1" unlockedFormula="1"/>
    <ignoredError sqref="N14" formula="1" formulaRange="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39"/>
  <sheetViews>
    <sheetView zoomScaleNormal="100" workbookViewId="0">
      <pane xSplit="1" ySplit="5" topLeftCell="B6" activePane="bottomRight" state="frozen"/>
      <selection pane="topRight" activeCell="B1" sqref="B1"/>
      <selection pane="bottomLeft" activeCell="A6" sqref="A6"/>
      <selection pane="bottomRight" activeCell="B23" sqref="B23"/>
    </sheetView>
  </sheetViews>
  <sheetFormatPr defaultRowHeight="15.75"/>
  <cols>
    <col min="1" max="1" width="9.5703125" style="240" bestFit="1" customWidth="1"/>
    <col min="2" max="2" width="88.28515625" style="240" bestFit="1" customWidth="1"/>
    <col min="3" max="3" width="12.7109375" style="240" customWidth="1"/>
    <col min="4" max="7" width="12.7109375" style="213" customWidth="1"/>
    <col min="8" max="13" width="6.7109375" style="216" customWidth="1"/>
    <col min="14" max="16384" width="9.140625" style="216"/>
  </cols>
  <sheetData>
    <row r="1" spans="1:8">
      <c r="A1" s="215" t="s">
        <v>199</v>
      </c>
      <c r="B1" s="240" t="s">
        <v>390</v>
      </c>
    </row>
    <row r="2" spans="1:8">
      <c r="A2" s="215" t="s">
        <v>200</v>
      </c>
      <c r="B2" s="240" t="s">
        <v>391</v>
      </c>
      <c r="C2" s="241"/>
      <c r="D2" s="242"/>
      <c r="E2" s="242"/>
      <c r="F2" s="242"/>
      <c r="G2" s="242"/>
      <c r="H2" s="243"/>
    </row>
    <row r="3" spans="1:8">
      <c r="A3" s="215"/>
      <c r="C3" s="241"/>
      <c r="D3" s="242"/>
      <c r="E3" s="242"/>
      <c r="F3" s="242"/>
      <c r="G3" s="242"/>
      <c r="H3" s="243"/>
    </row>
    <row r="4" spans="1:8" ht="16.5" thickBot="1">
      <c r="A4" s="244" t="s">
        <v>343</v>
      </c>
      <c r="B4" s="245" t="s">
        <v>235</v>
      </c>
      <c r="C4" s="246"/>
      <c r="D4" s="247"/>
      <c r="E4" s="247"/>
      <c r="F4" s="247"/>
      <c r="G4" s="247"/>
      <c r="H4" s="243"/>
    </row>
    <row r="5" spans="1:8" ht="15">
      <c r="A5" s="248" t="s">
        <v>29</v>
      </c>
      <c r="B5" s="249"/>
      <c r="C5" s="250" t="s">
        <v>435</v>
      </c>
      <c r="D5" s="251" t="s">
        <v>436</v>
      </c>
      <c r="E5" s="251" t="s">
        <v>437</v>
      </c>
      <c r="F5" s="251" t="s">
        <v>438</v>
      </c>
      <c r="G5" s="252" t="s">
        <v>439</v>
      </c>
    </row>
    <row r="6" spans="1:8" ht="15">
      <c r="A6" s="253"/>
      <c r="B6" s="254" t="s">
        <v>194</v>
      </c>
      <c r="C6" s="255"/>
      <c r="D6" s="256"/>
      <c r="E6" s="256"/>
      <c r="F6" s="256"/>
      <c r="G6" s="257"/>
    </row>
    <row r="7" spans="1:8" ht="15">
      <c r="A7" s="253"/>
      <c r="B7" s="258" t="s">
        <v>201</v>
      </c>
      <c r="C7" s="255"/>
      <c r="D7" s="256"/>
      <c r="E7" s="256"/>
      <c r="F7" s="256"/>
      <c r="G7" s="257"/>
    </row>
    <row r="8" spans="1:8" ht="15">
      <c r="A8" s="259">
        <v>1</v>
      </c>
      <c r="B8" s="260" t="s">
        <v>26</v>
      </c>
      <c r="C8" s="261">
        <v>131626634.56626861</v>
      </c>
      <c r="D8" s="262">
        <v>142849753.43155298</v>
      </c>
      <c r="E8" s="262">
        <v>136024892.43155298</v>
      </c>
      <c r="F8" s="262">
        <v>123201062.43155298</v>
      </c>
      <c r="G8" s="263">
        <v>115377171.43155298</v>
      </c>
    </row>
    <row r="9" spans="1:8" ht="15">
      <c r="A9" s="259">
        <v>2</v>
      </c>
      <c r="B9" s="260" t="s">
        <v>96</v>
      </c>
      <c r="C9" s="261">
        <v>137765698.56626862</v>
      </c>
      <c r="D9" s="262">
        <v>148988817.43155298</v>
      </c>
      <c r="E9" s="262">
        <v>142163956.43155298</v>
      </c>
      <c r="F9" s="262">
        <v>129340126.43155298</v>
      </c>
      <c r="G9" s="263">
        <v>121516235.43155298</v>
      </c>
    </row>
    <row r="10" spans="1:8" ht="15">
      <c r="A10" s="259">
        <v>3</v>
      </c>
      <c r="B10" s="260" t="s">
        <v>95</v>
      </c>
      <c r="C10" s="261">
        <v>201799705.01954949</v>
      </c>
      <c r="D10" s="262">
        <v>219371128.40481314</v>
      </c>
      <c r="E10" s="262">
        <v>214438710.29280853</v>
      </c>
      <c r="F10" s="262">
        <v>198358689.90624663</v>
      </c>
      <c r="G10" s="263">
        <v>191405679.42052841</v>
      </c>
    </row>
    <row r="11" spans="1:8" ht="15">
      <c r="A11" s="253"/>
      <c r="B11" s="254" t="s">
        <v>195</v>
      </c>
      <c r="C11" s="255"/>
      <c r="D11" s="256"/>
      <c r="E11" s="256"/>
      <c r="F11" s="256"/>
      <c r="G11" s="257"/>
    </row>
    <row r="12" spans="1:8" ht="15" customHeight="1">
      <c r="A12" s="259">
        <v>4</v>
      </c>
      <c r="B12" s="260" t="s">
        <v>358</v>
      </c>
      <c r="C12" s="261">
        <v>1203229966.3802419</v>
      </c>
      <c r="D12" s="262">
        <v>1145329050.5359473</v>
      </c>
      <c r="E12" s="262">
        <v>1149962271.2266917</v>
      </c>
      <c r="F12" s="262">
        <v>1146147365.9478617</v>
      </c>
      <c r="G12" s="263">
        <v>1092527180.5459867</v>
      </c>
    </row>
    <row r="13" spans="1:8" ht="15" customHeight="1">
      <c r="A13" s="259">
        <v>5</v>
      </c>
      <c r="B13" s="260" t="s">
        <v>359</v>
      </c>
      <c r="C13" s="261">
        <v>1005604937.993305</v>
      </c>
      <c r="D13" s="262">
        <v>928462245.6659286</v>
      </c>
      <c r="E13" s="262">
        <v>903311913.30271804</v>
      </c>
      <c r="F13" s="262">
        <v>840172709.07303977</v>
      </c>
      <c r="G13" s="263">
        <v>882838135.91578555</v>
      </c>
    </row>
    <row r="14" spans="1:8" ht="15">
      <c r="A14" s="253"/>
      <c r="B14" s="254" t="s">
        <v>97</v>
      </c>
      <c r="C14" s="255"/>
      <c r="D14" s="256"/>
      <c r="E14" s="256"/>
      <c r="F14" s="256"/>
      <c r="G14" s="257"/>
    </row>
    <row r="15" spans="1:8" s="265" customFormat="1" ht="15">
      <c r="A15" s="259"/>
      <c r="B15" s="258" t="s">
        <v>201</v>
      </c>
      <c r="C15" s="264"/>
      <c r="D15" s="262"/>
      <c r="E15" s="262"/>
      <c r="F15" s="262"/>
      <c r="G15" s="263"/>
      <c r="H15" s="216"/>
    </row>
    <row r="16" spans="1:8" ht="15">
      <c r="A16" s="266">
        <v>6</v>
      </c>
      <c r="B16" s="267" t="s">
        <v>441</v>
      </c>
      <c r="C16" s="268">
        <v>0.10939441191134054</v>
      </c>
      <c r="D16" s="269">
        <v>0.12472376682029292</v>
      </c>
      <c r="E16" s="269">
        <v>0.11828639585405878</v>
      </c>
      <c r="F16" s="269">
        <v>0.10749146758250056</v>
      </c>
      <c r="G16" s="270">
        <v>0.10560576751408018</v>
      </c>
    </row>
    <row r="17" spans="1:8" ht="15" customHeight="1">
      <c r="A17" s="266">
        <v>7</v>
      </c>
      <c r="B17" s="267" t="s">
        <v>197</v>
      </c>
      <c r="C17" s="268">
        <v>0.11449656542441217</v>
      </c>
      <c r="D17" s="269">
        <v>0.13008385438388634</v>
      </c>
      <c r="E17" s="269">
        <v>0.12362488751905169</v>
      </c>
      <c r="F17" s="269">
        <v>0.11284772820167757</v>
      </c>
      <c r="G17" s="270">
        <v>0.11122490826344994</v>
      </c>
    </row>
    <row r="18" spans="1:8" ht="15">
      <c r="A18" s="266">
        <v>8</v>
      </c>
      <c r="B18" s="267" t="s">
        <v>198</v>
      </c>
      <c r="C18" s="268">
        <v>0.16771499269307363</v>
      </c>
      <c r="D18" s="269">
        <v>0.19153546162315557</v>
      </c>
      <c r="E18" s="269">
        <v>0.18647456152110253</v>
      </c>
      <c r="F18" s="269">
        <v>0.17306560726787901</v>
      </c>
      <c r="G18" s="270">
        <v>0.17519534784010965</v>
      </c>
    </row>
    <row r="19" spans="1:8" s="265" customFormat="1" ht="15">
      <c r="A19" s="259"/>
      <c r="B19" s="258" t="s">
        <v>202</v>
      </c>
      <c r="C19" s="271"/>
      <c r="D19" s="272"/>
      <c r="E19" s="272"/>
      <c r="F19" s="272"/>
      <c r="G19" s="273"/>
      <c r="H19" s="216"/>
    </row>
    <row r="20" spans="1:8" ht="15">
      <c r="A20" s="266">
        <v>9</v>
      </c>
      <c r="B20" s="267" t="s">
        <v>262</v>
      </c>
      <c r="C20" s="268">
        <v>0.11919157560938508</v>
      </c>
      <c r="D20" s="269">
        <v>0.15252623427722514</v>
      </c>
      <c r="E20" s="269">
        <v>0.12091299294466125</v>
      </c>
      <c r="F20" s="269">
        <v>0.13060147849965559</v>
      </c>
      <c r="G20" s="270">
        <v>0.12565453562438986</v>
      </c>
    </row>
    <row r="21" spans="1:8" ht="15">
      <c r="A21" s="266">
        <v>10</v>
      </c>
      <c r="B21" s="267" t="s">
        <v>263</v>
      </c>
      <c r="C21" s="268">
        <v>0.20430380782534285</v>
      </c>
      <c r="D21" s="269">
        <v>0.23985479004617344</v>
      </c>
      <c r="E21" s="269">
        <v>0.23376022876522892</v>
      </c>
      <c r="F21" s="269">
        <v>0.23523804316145464</v>
      </c>
      <c r="G21" s="270">
        <v>0.2162343868414516</v>
      </c>
    </row>
    <row r="22" spans="1:8" ht="15">
      <c r="A22" s="253"/>
      <c r="B22" s="254" t="s">
        <v>7</v>
      </c>
      <c r="C22" s="274"/>
      <c r="D22" s="275"/>
      <c r="E22" s="275"/>
      <c r="F22" s="275"/>
      <c r="G22" s="276"/>
    </row>
    <row r="23" spans="1:8" ht="15" customHeight="1">
      <c r="A23" s="277">
        <v>11</v>
      </c>
      <c r="B23" s="278" t="s">
        <v>8</v>
      </c>
      <c r="C23" s="279">
        <v>0.15079214004610372</v>
      </c>
      <c r="D23" s="280">
        <v>0.1498527667291282</v>
      </c>
      <c r="E23" s="280">
        <v>0.14931588692769157</v>
      </c>
      <c r="F23" s="280">
        <v>0.14942786796643023</v>
      </c>
      <c r="G23" s="281">
        <v>0.15102962729026082</v>
      </c>
    </row>
    <row r="24" spans="1:8" ht="15">
      <c r="A24" s="277">
        <v>12</v>
      </c>
      <c r="B24" s="278" t="s">
        <v>9</v>
      </c>
      <c r="C24" s="279">
        <v>6.6767956498048064E-2</v>
      </c>
      <c r="D24" s="280">
        <v>6.7695445442880364E-2</v>
      </c>
      <c r="E24" s="280">
        <v>7.4663356363142475E-2</v>
      </c>
      <c r="F24" s="280">
        <v>7.564965328670506E-2</v>
      </c>
      <c r="G24" s="281">
        <v>7.5937815716888429E-2</v>
      </c>
    </row>
    <row r="25" spans="1:8" ht="15">
      <c r="A25" s="277">
        <v>13</v>
      </c>
      <c r="B25" s="278" t="s">
        <v>10</v>
      </c>
      <c r="C25" s="279">
        <v>4.0715244294531237E-2</v>
      </c>
      <c r="D25" s="280">
        <v>2.5914004514285185E-2</v>
      </c>
      <c r="E25" s="280">
        <v>3.9427412489931632E-2</v>
      </c>
      <c r="F25" s="280">
        <v>3.1219681016297258E-2</v>
      </c>
      <c r="G25" s="281">
        <v>3.0940314082700818E-2</v>
      </c>
    </row>
    <row r="26" spans="1:8" ht="15">
      <c r="A26" s="277">
        <v>14</v>
      </c>
      <c r="B26" s="278" t="s">
        <v>236</v>
      </c>
      <c r="C26" s="279">
        <v>8.4024183548055659E-2</v>
      </c>
      <c r="D26" s="280">
        <v>8.2157321286247836E-2</v>
      </c>
      <c r="E26" s="280">
        <v>7.4652530564549097E-2</v>
      </c>
      <c r="F26" s="280">
        <v>7.377821467972516E-2</v>
      </c>
      <c r="G26" s="281">
        <v>7.5091811573372386E-2</v>
      </c>
    </row>
    <row r="27" spans="1:8" ht="15">
      <c r="A27" s="277">
        <v>15</v>
      </c>
      <c r="B27" s="278" t="s">
        <v>11</v>
      </c>
      <c r="C27" s="279">
        <v>2.4465792337521813E-2</v>
      </c>
      <c r="D27" s="280">
        <v>2.3612527205987395E-2</v>
      </c>
      <c r="E27" s="280">
        <v>2.2304513549893053E-2</v>
      </c>
      <c r="F27" s="280">
        <v>1.8523788461167156E-2</v>
      </c>
      <c r="G27" s="281">
        <v>1.6450774495347622E-2</v>
      </c>
    </row>
    <row r="28" spans="1:8" ht="15">
      <c r="A28" s="277">
        <v>16</v>
      </c>
      <c r="B28" s="278" t="s">
        <v>12</v>
      </c>
      <c r="C28" s="279">
        <v>0.20559429567841725</v>
      </c>
      <c r="D28" s="280">
        <v>0.2033417898333586</v>
      </c>
      <c r="E28" s="280">
        <v>0.21223971980905662</v>
      </c>
      <c r="F28" s="280">
        <v>0.17989303432514414</v>
      </c>
      <c r="G28" s="281">
        <v>0.16243029556020772</v>
      </c>
    </row>
    <row r="29" spans="1:8" ht="15">
      <c r="A29" s="253"/>
      <c r="B29" s="254" t="s">
        <v>13</v>
      </c>
      <c r="C29" s="274"/>
      <c r="D29" s="275"/>
      <c r="E29" s="275"/>
      <c r="F29" s="275"/>
      <c r="G29" s="276"/>
    </row>
    <row r="30" spans="1:8" ht="15">
      <c r="A30" s="277">
        <v>17</v>
      </c>
      <c r="B30" s="278" t="s">
        <v>14</v>
      </c>
      <c r="C30" s="279">
        <v>0.1042160489401865</v>
      </c>
      <c r="D30" s="280">
        <v>0.10285421744899088</v>
      </c>
      <c r="E30" s="280">
        <v>0.10151895310737531</v>
      </c>
      <c r="F30" s="280">
        <v>9.6127612925945724E-2</v>
      </c>
      <c r="G30" s="281">
        <v>9.2285841941265948E-2</v>
      </c>
    </row>
    <row r="31" spans="1:8" ht="15" customHeight="1">
      <c r="A31" s="277">
        <v>18</v>
      </c>
      <c r="B31" s="278" t="s">
        <v>15</v>
      </c>
      <c r="C31" s="279">
        <v>0.11096430122935787</v>
      </c>
      <c r="D31" s="280">
        <v>0.10890499006949293</v>
      </c>
      <c r="E31" s="280">
        <v>0.10925806523698529</v>
      </c>
      <c r="F31" s="280">
        <v>0.10090005237854115</v>
      </c>
      <c r="G31" s="281">
        <v>9.5774877609969875E-2</v>
      </c>
    </row>
    <row r="32" spans="1:8" ht="15">
      <c r="A32" s="277">
        <v>19</v>
      </c>
      <c r="B32" s="278" t="s">
        <v>16</v>
      </c>
      <c r="C32" s="279">
        <v>2.0203870270345307E-2</v>
      </c>
      <c r="D32" s="280">
        <v>2.4716628556528685E-2</v>
      </c>
      <c r="E32" s="280">
        <v>3.6669408270988753E-2</v>
      </c>
      <c r="F32" s="280">
        <v>2.9923961407564793E-2</v>
      </c>
      <c r="G32" s="281">
        <v>3.0188676906698204E-2</v>
      </c>
    </row>
    <row r="33" spans="1:7" ht="15" customHeight="1">
      <c r="A33" s="277">
        <v>20</v>
      </c>
      <c r="B33" s="278" t="s">
        <v>17</v>
      </c>
      <c r="C33" s="279">
        <v>0.22576722563979396</v>
      </c>
      <c r="D33" s="280">
        <v>0.24201995358437359</v>
      </c>
      <c r="E33" s="280">
        <v>0.26052182509238409</v>
      </c>
      <c r="F33" s="280">
        <v>0.23595645965417245</v>
      </c>
      <c r="G33" s="281">
        <v>0.23871645727784827</v>
      </c>
    </row>
    <row r="34" spans="1:7" ht="15">
      <c r="A34" s="277">
        <v>21</v>
      </c>
      <c r="B34" s="278" t="s">
        <v>18</v>
      </c>
      <c r="C34" s="279">
        <v>0.16050324043027234</v>
      </c>
      <c r="D34" s="280">
        <v>5.3029280483986335E-2</v>
      </c>
      <c r="E34" s="280">
        <v>3.1930636961641508E-2</v>
      </c>
      <c r="F34" s="280">
        <v>0.11198034651792399</v>
      </c>
      <c r="G34" s="281">
        <v>0.11702028852815942</v>
      </c>
    </row>
    <row r="35" spans="1:7" ht="15" customHeight="1">
      <c r="A35" s="253"/>
      <c r="B35" s="254" t="s">
        <v>19</v>
      </c>
      <c r="C35" s="274"/>
      <c r="D35" s="275"/>
      <c r="E35" s="275"/>
      <c r="F35" s="275"/>
      <c r="G35" s="276"/>
    </row>
    <row r="36" spans="1:7" ht="15">
      <c r="A36" s="277">
        <v>22</v>
      </c>
      <c r="B36" s="278" t="s">
        <v>20</v>
      </c>
      <c r="C36" s="279">
        <v>0.42566691368293963</v>
      </c>
      <c r="D36" s="280">
        <v>0.44671792843863539</v>
      </c>
      <c r="E36" s="280">
        <v>0.46368285880711607</v>
      </c>
      <c r="F36" s="280">
        <v>0.48493683742518845</v>
      </c>
      <c r="G36" s="281">
        <v>0.46601826972125998</v>
      </c>
    </row>
    <row r="37" spans="1:7" ht="15" customHeight="1">
      <c r="A37" s="277">
        <v>23</v>
      </c>
      <c r="B37" s="278" t="s">
        <v>21</v>
      </c>
      <c r="C37" s="279">
        <v>0.28595764458721762</v>
      </c>
      <c r="D37" s="280">
        <v>0.30877735627146935</v>
      </c>
      <c r="E37" s="280">
        <v>0.32823826713589949</v>
      </c>
      <c r="F37" s="280">
        <v>0.29565250686383004</v>
      </c>
      <c r="G37" s="281">
        <v>0.29728481935519657</v>
      </c>
    </row>
    <row r="38" spans="1:7" thickBot="1">
      <c r="A38" s="282">
        <v>24</v>
      </c>
      <c r="B38" s="283" t="s">
        <v>22</v>
      </c>
      <c r="C38" s="284">
        <v>0.37854226881224939</v>
      </c>
      <c r="D38" s="285">
        <v>0.35988999774677172</v>
      </c>
      <c r="E38" s="285">
        <v>0.36804527893511263</v>
      </c>
      <c r="F38" s="285">
        <v>0.40327174894079409</v>
      </c>
      <c r="G38" s="286">
        <v>0.41266898704359001</v>
      </c>
    </row>
    <row r="39" spans="1:7">
      <c r="A39" s="28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43"/>
  <sheetViews>
    <sheetView workbookViewId="0">
      <pane xSplit="1" ySplit="5" topLeftCell="B6" activePane="bottomRight" state="frozen"/>
      <selection pane="topRight" activeCell="B1" sqref="B1"/>
      <selection pane="bottomLeft" activeCell="A5" sqref="A5"/>
      <selection pane="bottomRight" activeCell="B31" sqref="B31"/>
    </sheetView>
  </sheetViews>
  <sheetFormatPr defaultRowHeight="15.75"/>
  <cols>
    <col min="1" max="1" width="9.5703125" style="213" bestFit="1" customWidth="1"/>
    <col min="2" max="2" width="55.140625" style="213" bestFit="1" customWidth="1"/>
    <col min="3" max="3" width="14.85546875" style="213" bestFit="1" customWidth="1"/>
    <col min="4" max="4" width="13.140625" style="213" bestFit="1" customWidth="1"/>
    <col min="5" max="6" width="14.85546875" style="213" bestFit="1" customWidth="1"/>
    <col min="7" max="7" width="13.140625" style="213" bestFit="1" customWidth="1"/>
    <col min="8" max="8" width="14.85546875" style="213" bestFit="1" customWidth="1"/>
    <col min="9" max="16384" width="9.140625" style="216"/>
  </cols>
  <sheetData>
    <row r="1" spans="1:8">
      <c r="A1" s="215" t="s">
        <v>199</v>
      </c>
      <c r="B1" s="213" t="str">
        <f>'1. key ratios'!B1</f>
        <v>სს ”ლიბერთი ბანკი”</v>
      </c>
    </row>
    <row r="2" spans="1:8">
      <c r="A2" s="215" t="s">
        <v>200</v>
      </c>
      <c r="B2" s="213" t="str">
        <f>'1. key ratios'!B2</f>
        <v>30 ივნისი 2017</v>
      </c>
    </row>
    <row r="3" spans="1:8">
      <c r="A3" s="215"/>
    </row>
    <row r="4" spans="1:8" ht="16.5" thickBot="1">
      <c r="A4" s="217" t="s">
        <v>344</v>
      </c>
      <c r="B4" s="218" t="s">
        <v>255</v>
      </c>
      <c r="C4" s="217"/>
      <c r="D4" s="219"/>
      <c r="E4" s="219"/>
      <c r="F4" s="220"/>
      <c r="G4" s="220"/>
      <c r="H4" s="221" t="s">
        <v>101</v>
      </c>
    </row>
    <row r="5" spans="1:8">
      <c r="A5" s="222"/>
      <c r="B5" s="223"/>
      <c r="C5" s="448" t="s">
        <v>206</v>
      </c>
      <c r="D5" s="449"/>
      <c r="E5" s="450"/>
      <c r="F5" s="448" t="s">
        <v>207</v>
      </c>
      <c r="G5" s="449"/>
      <c r="H5" s="451"/>
    </row>
    <row r="6" spans="1:8">
      <c r="A6" s="224" t="s">
        <v>29</v>
      </c>
      <c r="B6" s="225" t="s">
        <v>161</v>
      </c>
      <c r="C6" s="226" t="s">
        <v>30</v>
      </c>
      <c r="D6" s="226" t="s">
        <v>102</v>
      </c>
      <c r="E6" s="226" t="s">
        <v>71</v>
      </c>
      <c r="F6" s="226" t="s">
        <v>30</v>
      </c>
      <c r="G6" s="226" t="s">
        <v>102</v>
      </c>
      <c r="H6" s="227" t="s">
        <v>71</v>
      </c>
    </row>
    <row r="7" spans="1:8">
      <c r="A7" s="224">
        <v>1</v>
      </c>
      <c r="B7" s="228" t="s">
        <v>162</v>
      </c>
      <c r="C7" s="199">
        <v>99498130</v>
      </c>
      <c r="D7" s="199">
        <v>36586279</v>
      </c>
      <c r="E7" s="194">
        <f>C7+D7</f>
        <v>136084409</v>
      </c>
      <c r="F7" s="229">
        <v>85633774</v>
      </c>
      <c r="G7" s="230">
        <v>34801474</v>
      </c>
      <c r="H7" s="231">
        <f>F7+G7</f>
        <v>120435248</v>
      </c>
    </row>
    <row r="8" spans="1:8">
      <c r="A8" s="224">
        <v>2</v>
      </c>
      <c r="B8" s="228" t="s">
        <v>163</v>
      </c>
      <c r="C8" s="199">
        <v>55279869</v>
      </c>
      <c r="D8" s="199">
        <v>182401561</v>
      </c>
      <c r="E8" s="194">
        <f t="shared" ref="E8:E20" si="0">C8+D8</f>
        <v>237681430</v>
      </c>
      <c r="F8" s="229">
        <v>42469576</v>
      </c>
      <c r="G8" s="230">
        <v>187723555</v>
      </c>
      <c r="H8" s="231">
        <f t="shared" ref="H8:H40" si="1">F8+G8</f>
        <v>230193131</v>
      </c>
    </row>
    <row r="9" spans="1:8">
      <c r="A9" s="224">
        <v>3</v>
      </c>
      <c r="B9" s="228" t="s">
        <v>164</v>
      </c>
      <c r="C9" s="199">
        <v>602551</v>
      </c>
      <c r="D9" s="199">
        <v>130117742</v>
      </c>
      <c r="E9" s="194">
        <f t="shared" si="0"/>
        <v>130720293</v>
      </c>
      <c r="F9" s="229">
        <v>716385</v>
      </c>
      <c r="G9" s="230">
        <v>124888391</v>
      </c>
      <c r="H9" s="231">
        <f t="shared" si="1"/>
        <v>125604776</v>
      </c>
    </row>
    <row r="10" spans="1:8">
      <c r="A10" s="224">
        <v>4</v>
      </c>
      <c r="B10" s="228" t="s">
        <v>193</v>
      </c>
      <c r="C10" s="199">
        <v>0</v>
      </c>
      <c r="D10" s="199">
        <v>0</v>
      </c>
      <c r="E10" s="194">
        <f t="shared" si="0"/>
        <v>0</v>
      </c>
      <c r="F10" s="229">
        <v>0</v>
      </c>
      <c r="G10" s="230">
        <v>0</v>
      </c>
      <c r="H10" s="231">
        <f t="shared" si="1"/>
        <v>0</v>
      </c>
    </row>
    <row r="11" spans="1:8">
      <c r="A11" s="224">
        <v>5</v>
      </c>
      <c r="B11" s="228" t="s">
        <v>165</v>
      </c>
      <c r="C11" s="199">
        <v>208819613</v>
      </c>
      <c r="D11" s="199">
        <v>0</v>
      </c>
      <c r="E11" s="194">
        <f t="shared" si="0"/>
        <v>208819613</v>
      </c>
      <c r="F11" s="229">
        <v>199686382</v>
      </c>
      <c r="G11" s="230">
        <v>0</v>
      </c>
      <c r="H11" s="231">
        <f t="shared" si="1"/>
        <v>199686382</v>
      </c>
    </row>
    <row r="12" spans="1:8">
      <c r="A12" s="224">
        <v>6.1</v>
      </c>
      <c r="B12" s="232" t="s">
        <v>166</v>
      </c>
      <c r="C12" s="199">
        <v>836509491.42002022</v>
      </c>
      <c r="D12" s="199">
        <v>17249230.459019948</v>
      </c>
      <c r="E12" s="194">
        <f t="shared" si="0"/>
        <v>853758721.87904012</v>
      </c>
      <c r="F12" s="229">
        <v>772301007.32682335</v>
      </c>
      <c r="G12" s="230">
        <v>24040496.362264074</v>
      </c>
      <c r="H12" s="231">
        <f t="shared" si="1"/>
        <v>796341503.68908739</v>
      </c>
    </row>
    <row r="13" spans="1:8">
      <c r="A13" s="224">
        <v>6.2</v>
      </c>
      <c r="B13" s="232" t="s">
        <v>167</v>
      </c>
      <c r="C13" s="199">
        <v>-91339072.768394098</v>
      </c>
      <c r="D13" s="199">
        <v>-3397667.2233832786</v>
      </c>
      <c r="E13" s="194">
        <f t="shared" si="0"/>
        <v>-94736739.991777375</v>
      </c>
      <c r="F13" s="229">
        <v>-73740843.402692258</v>
      </c>
      <c r="G13" s="230">
        <v>-2528666.6488694614</v>
      </c>
      <c r="H13" s="231">
        <f t="shared" si="1"/>
        <v>-76269510.051561713</v>
      </c>
    </row>
    <row r="14" spans="1:8">
      <c r="A14" s="224">
        <v>6</v>
      </c>
      <c r="B14" s="228" t="s">
        <v>168</v>
      </c>
      <c r="C14" s="194">
        <f>C12+C13</f>
        <v>745170418.65162611</v>
      </c>
      <c r="D14" s="194">
        <f t="shared" ref="D14:G14" si="2">D12+D13</f>
        <v>13851563.23563667</v>
      </c>
      <c r="E14" s="194">
        <f t="shared" si="0"/>
        <v>759021981.88726282</v>
      </c>
      <c r="F14" s="194">
        <f t="shared" si="2"/>
        <v>698560163.92413116</v>
      </c>
      <c r="G14" s="194">
        <f t="shared" si="2"/>
        <v>21511829.713394612</v>
      </c>
      <c r="H14" s="231">
        <f t="shared" si="1"/>
        <v>720071993.6375258</v>
      </c>
    </row>
    <row r="15" spans="1:8">
      <c r="A15" s="224">
        <v>7</v>
      </c>
      <c r="B15" s="228" t="s">
        <v>169</v>
      </c>
      <c r="C15" s="199">
        <v>12826783</v>
      </c>
      <c r="D15" s="199">
        <v>515678</v>
      </c>
      <c r="E15" s="194">
        <f t="shared" si="0"/>
        <v>13342461</v>
      </c>
      <c r="F15" s="229">
        <v>12177639</v>
      </c>
      <c r="G15" s="230">
        <v>345130</v>
      </c>
      <c r="H15" s="231">
        <f t="shared" si="1"/>
        <v>12522769</v>
      </c>
    </row>
    <row r="16" spans="1:8">
      <c r="A16" s="224">
        <v>8</v>
      </c>
      <c r="B16" s="228" t="s">
        <v>170</v>
      </c>
      <c r="C16" s="199">
        <v>111880</v>
      </c>
      <c r="D16" s="199">
        <v>0</v>
      </c>
      <c r="E16" s="194">
        <f t="shared" si="0"/>
        <v>111880</v>
      </c>
      <c r="F16" s="229">
        <v>647299</v>
      </c>
      <c r="G16" s="230">
        <v>0</v>
      </c>
      <c r="H16" s="231">
        <f t="shared" si="1"/>
        <v>647299</v>
      </c>
    </row>
    <row r="17" spans="1:8">
      <c r="A17" s="224">
        <v>9</v>
      </c>
      <c r="B17" s="228" t="s">
        <v>171</v>
      </c>
      <c r="C17" s="199">
        <v>147088</v>
      </c>
      <c r="D17" s="199">
        <v>132952</v>
      </c>
      <c r="E17" s="194">
        <f t="shared" si="0"/>
        <v>280040</v>
      </c>
      <c r="F17" s="229">
        <v>147088</v>
      </c>
      <c r="G17" s="230">
        <v>140583</v>
      </c>
      <c r="H17" s="231">
        <f t="shared" si="1"/>
        <v>287671</v>
      </c>
    </row>
    <row r="18" spans="1:8">
      <c r="A18" s="224">
        <v>10</v>
      </c>
      <c r="B18" s="228" t="s">
        <v>172</v>
      </c>
      <c r="C18" s="199">
        <v>162287272</v>
      </c>
      <c r="D18" s="199">
        <v>0</v>
      </c>
      <c r="E18" s="194">
        <f t="shared" si="0"/>
        <v>162287272</v>
      </c>
      <c r="F18" s="229">
        <v>149427883</v>
      </c>
      <c r="G18" s="230">
        <v>0</v>
      </c>
      <c r="H18" s="231">
        <f t="shared" si="1"/>
        <v>149427883</v>
      </c>
    </row>
    <row r="19" spans="1:8">
      <c r="A19" s="224">
        <v>11</v>
      </c>
      <c r="B19" s="228" t="s">
        <v>173</v>
      </c>
      <c r="C19" s="199">
        <v>20056500</v>
      </c>
      <c r="D19" s="199">
        <v>16875534</v>
      </c>
      <c r="E19" s="194">
        <f t="shared" si="0"/>
        <v>36932034</v>
      </c>
      <c r="F19" s="229">
        <v>18346325</v>
      </c>
      <c r="G19" s="230">
        <v>9324040</v>
      </c>
      <c r="H19" s="231">
        <f t="shared" si="1"/>
        <v>27670365</v>
      </c>
    </row>
    <row r="20" spans="1:8">
      <c r="A20" s="224">
        <v>12</v>
      </c>
      <c r="B20" s="233" t="s">
        <v>174</v>
      </c>
      <c r="C20" s="186">
        <f>SUM(C7:C11)+SUM(C14:C19)</f>
        <v>1304800104.6516261</v>
      </c>
      <c r="D20" s="186">
        <f>SUM(D7:D11)+SUM(D14:D19)</f>
        <v>380481309.23563665</v>
      </c>
      <c r="E20" s="186">
        <f t="shared" si="0"/>
        <v>1685281413.8872628</v>
      </c>
      <c r="F20" s="186">
        <f>SUM(F7:F11)+SUM(F14:F19)</f>
        <v>1207812514.9241312</v>
      </c>
      <c r="G20" s="186">
        <f>SUM(G7:G11)+SUM(G14:G19)</f>
        <v>378735002.71339464</v>
      </c>
      <c r="H20" s="187">
        <f t="shared" si="1"/>
        <v>1586547517.6375258</v>
      </c>
    </row>
    <row r="21" spans="1:8">
      <c r="A21" s="224"/>
      <c r="B21" s="225" t="s">
        <v>191</v>
      </c>
      <c r="C21" s="234"/>
      <c r="D21" s="234"/>
      <c r="E21" s="234"/>
      <c r="F21" s="235"/>
      <c r="G21" s="193"/>
      <c r="H21" s="236"/>
    </row>
    <row r="22" spans="1:8">
      <c r="A22" s="224">
        <v>13</v>
      </c>
      <c r="B22" s="228" t="s">
        <v>175</v>
      </c>
      <c r="C22" s="199">
        <v>718043</v>
      </c>
      <c r="D22" s="199">
        <v>1043803</v>
      </c>
      <c r="E22" s="194">
        <f>C22+D22</f>
        <v>1761846</v>
      </c>
      <c r="F22" s="229">
        <v>761996</v>
      </c>
      <c r="G22" s="230">
        <v>1958296</v>
      </c>
      <c r="H22" s="231">
        <f t="shared" si="1"/>
        <v>2720292</v>
      </c>
    </row>
    <row r="23" spans="1:8">
      <c r="A23" s="224">
        <v>14</v>
      </c>
      <c r="B23" s="228" t="s">
        <v>176</v>
      </c>
      <c r="C23" s="199">
        <v>353941154</v>
      </c>
      <c r="D23" s="199">
        <v>123306570</v>
      </c>
      <c r="E23" s="194">
        <f t="shared" ref="E23:E40" si="3">C23+D23</f>
        <v>477247724</v>
      </c>
      <c r="F23" s="229">
        <v>416040045</v>
      </c>
      <c r="G23" s="230">
        <v>98218720</v>
      </c>
      <c r="H23" s="231">
        <f t="shared" si="1"/>
        <v>514258765</v>
      </c>
    </row>
    <row r="24" spans="1:8">
      <c r="A24" s="224">
        <v>15</v>
      </c>
      <c r="B24" s="228" t="s">
        <v>177</v>
      </c>
      <c r="C24" s="199">
        <v>107946721</v>
      </c>
      <c r="D24" s="199">
        <v>52755805</v>
      </c>
      <c r="E24" s="194">
        <f t="shared" si="3"/>
        <v>160702526</v>
      </c>
      <c r="F24" s="229">
        <v>85470369</v>
      </c>
      <c r="G24" s="230">
        <v>54989823</v>
      </c>
      <c r="H24" s="231">
        <f t="shared" si="1"/>
        <v>140460192</v>
      </c>
    </row>
    <row r="25" spans="1:8">
      <c r="A25" s="224">
        <v>16</v>
      </c>
      <c r="B25" s="228" t="s">
        <v>178</v>
      </c>
      <c r="C25" s="199">
        <v>489331662</v>
      </c>
      <c r="D25" s="199">
        <v>163321233</v>
      </c>
      <c r="E25" s="194">
        <f t="shared" si="3"/>
        <v>652652895</v>
      </c>
      <c r="F25" s="229">
        <v>424137013</v>
      </c>
      <c r="G25" s="230">
        <v>193768380</v>
      </c>
      <c r="H25" s="231">
        <f t="shared" si="1"/>
        <v>617905393</v>
      </c>
    </row>
    <row r="26" spans="1:8">
      <c r="A26" s="224">
        <v>17</v>
      </c>
      <c r="B26" s="228" t="s">
        <v>179</v>
      </c>
      <c r="C26" s="234">
        <v>0</v>
      </c>
      <c r="D26" s="234">
        <v>1835971</v>
      </c>
      <c r="E26" s="194">
        <f t="shared" si="3"/>
        <v>1835971</v>
      </c>
      <c r="F26" s="235">
        <v>0</v>
      </c>
      <c r="G26" s="193">
        <v>1199023</v>
      </c>
      <c r="H26" s="231">
        <f t="shared" si="1"/>
        <v>1199023</v>
      </c>
    </row>
    <row r="27" spans="1:8">
      <c r="A27" s="224">
        <v>18</v>
      </c>
      <c r="B27" s="228" t="s">
        <v>180</v>
      </c>
      <c r="C27" s="199">
        <v>0</v>
      </c>
      <c r="D27" s="199">
        <v>0</v>
      </c>
      <c r="E27" s="194">
        <f t="shared" si="3"/>
        <v>0</v>
      </c>
      <c r="F27" s="229">
        <v>0</v>
      </c>
      <c r="G27" s="230">
        <v>0</v>
      </c>
      <c r="H27" s="231">
        <f t="shared" si="1"/>
        <v>0</v>
      </c>
    </row>
    <row r="28" spans="1:8">
      <c r="A28" s="224">
        <v>19</v>
      </c>
      <c r="B28" s="228" t="s">
        <v>181</v>
      </c>
      <c r="C28" s="199">
        <v>5389451</v>
      </c>
      <c r="D28" s="199">
        <v>2228302</v>
      </c>
      <c r="E28" s="194">
        <f t="shared" si="3"/>
        <v>7617753</v>
      </c>
      <c r="F28" s="229">
        <v>5154488</v>
      </c>
      <c r="G28" s="230">
        <v>3104792</v>
      </c>
      <c r="H28" s="231">
        <f t="shared" si="1"/>
        <v>8259280</v>
      </c>
    </row>
    <row r="29" spans="1:8">
      <c r="A29" s="224">
        <v>20</v>
      </c>
      <c r="B29" s="228" t="s">
        <v>103</v>
      </c>
      <c r="C29" s="199">
        <v>91317260</v>
      </c>
      <c r="D29" s="199">
        <v>2822863</v>
      </c>
      <c r="E29" s="194">
        <f t="shared" si="3"/>
        <v>94140123</v>
      </c>
      <c r="F29" s="229">
        <v>51292287</v>
      </c>
      <c r="G29" s="230">
        <v>2351034</v>
      </c>
      <c r="H29" s="231">
        <f t="shared" si="1"/>
        <v>53643321</v>
      </c>
    </row>
    <row r="30" spans="1:8">
      <c r="A30" s="224">
        <v>21</v>
      </c>
      <c r="B30" s="228" t="s">
        <v>182</v>
      </c>
      <c r="C30" s="199">
        <v>16175800</v>
      </c>
      <c r="D30" s="199">
        <v>79121564</v>
      </c>
      <c r="E30" s="194">
        <f t="shared" si="3"/>
        <v>95297364</v>
      </c>
      <c r="F30" s="229">
        <v>16175800</v>
      </c>
      <c r="G30" s="230">
        <v>67052071.000000022</v>
      </c>
      <c r="H30" s="231">
        <f t="shared" si="1"/>
        <v>83227871.00000003</v>
      </c>
    </row>
    <row r="31" spans="1:8">
      <c r="A31" s="224">
        <v>22</v>
      </c>
      <c r="B31" s="233" t="s">
        <v>183</v>
      </c>
      <c r="C31" s="186">
        <f>SUM(C22:C30)</f>
        <v>1064820091</v>
      </c>
      <c r="D31" s="186">
        <f>SUM(D22:D30)</f>
        <v>426436111</v>
      </c>
      <c r="E31" s="186">
        <f>C31+D31</f>
        <v>1491256202</v>
      </c>
      <c r="F31" s="186">
        <f>SUM(F22:F30)</f>
        <v>999031998</v>
      </c>
      <c r="G31" s="186">
        <f>SUM(G22:G30)</f>
        <v>422642139</v>
      </c>
      <c r="H31" s="187">
        <f t="shared" si="1"/>
        <v>1421674137</v>
      </c>
    </row>
    <row r="32" spans="1:8">
      <c r="A32" s="224"/>
      <c r="B32" s="225" t="s">
        <v>192</v>
      </c>
      <c r="C32" s="234"/>
      <c r="D32" s="234"/>
      <c r="E32" s="199"/>
      <c r="F32" s="235"/>
      <c r="G32" s="193"/>
      <c r="H32" s="236"/>
    </row>
    <row r="33" spans="1:8">
      <c r="A33" s="224">
        <v>23</v>
      </c>
      <c r="B33" s="228" t="s">
        <v>184</v>
      </c>
      <c r="C33" s="199">
        <v>54384501</v>
      </c>
      <c r="D33" s="234">
        <v>0</v>
      </c>
      <c r="E33" s="194">
        <f t="shared" si="3"/>
        <v>54384501</v>
      </c>
      <c r="F33" s="229">
        <v>54233137</v>
      </c>
      <c r="G33" s="193">
        <v>0</v>
      </c>
      <c r="H33" s="231">
        <f t="shared" si="1"/>
        <v>54233137</v>
      </c>
    </row>
    <row r="34" spans="1:8">
      <c r="A34" s="224">
        <v>24</v>
      </c>
      <c r="B34" s="228" t="s">
        <v>185</v>
      </c>
      <c r="C34" s="199">
        <v>61391</v>
      </c>
      <c r="D34" s="234">
        <v>0</v>
      </c>
      <c r="E34" s="194">
        <f t="shared" si="3"/>
        <v>61391</v>
      </c>
      <c r="F34" s="229">
        <v>61391</v>
      </c>
      <c r="G34" s="193">
        <v>0</v>
      </c>
      <c r="H34" s="231">
        <f t="shared" si="1"/>
        <v>61391</v>
      </c>
    </row>
    <row r="35" spans="1:8">
      <c r="A35" s="224">
        <v>25</v>
      </c>
      <c r="B35" s="232" t="s">
        <v>186</v>
      </c>
      <c r="C35" s="199">
        <v>-10454283</v>
      </c>
      <c r="D35" s="234">
        <v>0</v>
      </c>
      <c r="E35" s="194">
        <f t="shared" si="3"/>
        <v>-10454283</v>
      </c>
      <c r="F35" s="229">
        <v>-10454283</v>
      </c>
      <c r="G35" s="193">
        <v>0</v>
      </c>
      <c r="H35" s="231">
        <f t="shared" si="1"/>
        <v>-10454283</v>
      </c>
    </row>
    <row r="36" spans="1:8">
      <c r="A36" s="224">
        <v>26</v>
      </c>
      <c r="B36" s="228" t="s">
        <v>187</v>
      </c>
      <c r="C36" s="199">
        <v>39952249</v>
      </c>
      <c r="D36" s="234">
        <v>0</v>
      </c>
      <c r="E36" s="194">
        <f t="shared" si="3"/>
        <v>39952249</v>
      </c>
      <c r="F36" s="229">
        <v>39952249</v>
      </c>
      <c r="G36" s="193">
        <v>0</v>
      </c>
      <c r="H36" s="231">
        <f t="shared" si="1"/>
        <v>39952249</v>
      </c>
    </row>
    <row r="37" spans="1:8">
      <c r="A37" s="224">
        <v>27</v>
      </c>
      <c r="B37" s="228" t="s">
        <v>188</v>
      </c>
      <c r="C37" s="199">
        <v>1694028</v>
      </c>
      <c r="D37" s="234">
        <v>0</v>
      </c>
      <c r="E37" s="194">
        <f t="shared" si="3"/>
        <v>1694028</v>
      </c>
      <c r="F37" s="229">
        <v>1694028</v>
      </c>
      <c r="G37" s="193">
        <v>0</v>
      </c>
      <c r="H37" s="231">
        <f t="shared" si="1"/>
        <v>1694028</v>
      </c>
    </row>
    <row r="38" spans="1:8">
      <c r="A38" s="224">
        <v>28</v>
      </c>
      <c r="B38" s="228" t="s">
        <v>189</v>
      </c>
      <c r="C38" s="199">
        <v>79377824</v>
      </c>
      <c r="D38" s="234">
        <v>0</v>
      </c>
      <c r="E38" s="194">
        <f t="shared" si="3"/>
        <v>79377824</v>
      </c>
      <c r="F38" s="229">
        <v>58874629</v>
      </c>
      <c r="G38" s="193">
        <v>0</v>
      </c>
      <c r="H38" s="231">
        <f t="shared" si="1"/>
        <v>58874629</v>
      </c>
    </row>
    <row r="39" spans="1:8">
      <c r="A39" s="224">
        <v>29</v>
      </c>
      <c r="B39" s="228" t="s">
        <v>208</v>
      </c>
      <c r="C39" s="199">
        <v>29009502</v>
      </c>
      <c r="D39" s="234">
        <v>0</v>
      </c>
      <c r="E39" s="194">
        <f t="shared" si="3"/>
        <v>29009502</v>
      </c>
      <c r="F39" s="229">
        <v>20512230</v>
      </c>
      <c r="G39" s="193">
        <v>0</v>
      </c>
      <c r="H39" s="231">
        <f t="shared" si="1"/>
        <v>20512230</v>
      </c>
    </row>
    <row r="40" spans="1:8">
      <c r="A40" s="224">
        <v>30</v>
      </c>
      <c r="B40" s="233" t="s">
        <v>190</v>
      </c>
      <c r="C40" s="410">
        <v>194025212</v>
      </c>
      <c r="D40" s="411">
        <v>0</v>
      </c>
      <c r="E40" s="186">
        <f t="shared" si="3"/>
        <v>194025212</v>
      </c>
      <c r="F40" s="412">
        <v>164873381</v>
      </c>
      <c r="G40" s="413">
        <v>0</v>
      </c>
      <c r="H40" s="187">
        <f t="shared" si="1"/>
        <v>164873381</v>
      </c>
    </row>
    <row r="41" spans="1:8" ht="16.5" thickBot="1">
      <c r="A41" s="237">
        <v>31</v>
      </c>
      <c r="B41" s="238" t="s">
        <v>209</v>
      </c>
      <c r="C41" s="188">
        <f>C31+C40</f>
        <v>1258845303</v>
      </c>
      <c r="D41" s="188">
        <f>D31+D40</f>
        <v>426436111</v>
      </c>
      <c r="E41" s="188">
        <f>C41+D41</f>
        <v>1685281414</v>
      </c>
      <c r="F41" s="188">
        <f>F31+F40</f>
        <v>1163905379</v>
      </c>
      <c r="G41" s="188">
        <f>G31+G40</f>
        <v>422642139</v>
      </c>
      <c r="H41" s="189">
        <f>F41+G41</f>
        <v>1586547518</v>
      </c>
    </row>
    <row r="43" spans="1:8">
      <c r="B43" s="239"/>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ignoredErrors>
    <ignoredError sqref="E15:H19 E21:H42 H20 E14" formula="1"/>
    <ignoredError sqref="E20:G20" formula="1" formulaRange="1"/>
    <ignoredError sqref="C20:D2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P67"/>
  <sheetViews>
    <sheetView workbookViewId="0">
      <pane xSplit="1" ySplit="6" topLeftCell="B7" activePane="bottomRight" state="frozen"/>
      <selection pane="topRight" activeCell="B1" sqref="B1"/>
      <selection pane="bottomLeft" activeCell="A6" sqref="A6"/>
      <selection pane="bottomRight" activeCell="D18" sqref="D18"/>
    </sheetView>
  </sheetViews>
  <sheetFormatPr defaultColWidth="9.140625" defaultRowHeight="15"/>
  <cols>
    <col min="1" max="1" width="9.5703125" style="1" bestFit="1" customWidth="1"/>
    <col min="2" max="2" width="85.85546875" style="1" customWidth="1"/>
    <col min="3" max="3" width="13.140625" style="1" bestFit="1" customWidth="1"/>
    <col min="4" max="4" width="12.42578125" style="1" bestFit="1" customWidth="1"/>
    <col min="5" max="6" width="13.140625" style="1" bestFit="1" customWidth="1"/>
    <col min="7" max="7" width="12.42578125" style="1" bestFit="1" customWidth="1"/>
    <col min="8" max="8" width="13.140625" style="1" bestFit="1" customWidth="1"/>
    <col min="9" max="9" width="8.85546875" customWidth="1"/>
    <col min="10" max="16384" width="9.140625" style="6"/>
  </cols>
  <sheetData>
    <row r="1" spans="1:8" ht="15.75">
      <c r="A1" s="8" t="s">
        <v>199</v>
      </c>
      <c r="B1" s="7" t="str">
        <f>'1. key ratios'!B1</f>
        <v>სს ”ლიბერთი ბანკი”</v>
      </c>
      <c r="C1" s="7"/>
    </row>
    <row r="2" spans="1:8" ht="15.75">
      <c r="A2" s="8" t="s">
        <v>200</v>
      </c>
      <c r="B2" s="7" t="str">
        <f>'1. key ratios'!B2</f>
        <v>30 ივნისი 2017</v>
      </c>
      <c r="C2" s="14"/>
      <c r="D2" s="9"/>
      <c r="E2" s="9"/>
      <c r="F2" s="9"/>
      <c r="G2" s="9"/>
      <c r="H2" s="9"/>
    </row>
    <row r="3" spans="1:8" ht="15.75">
      <c r="A3" s="8"/>
      <c r="B3" s="7"/>
      <c r="C3" s="14"/>
      <c r="D3" s="9"/>
      <c r="E3" s="9"/>
      <c r="F3" s="9"/>
      <c r="G3" s="9"/>
      <c r="H3" s="9"/>
    </row>
    <row r="4" spans="1:8" ht="16.5" thickBot="1">
      <c r="A4" s="17" t="s">
        <v>345</v>
      </c>
      <c r="B4" s="15" t="s">
        <v>234</v>
      </c>
      <c r="C4" s="16"/>
      <c r="D4" s="16"/>
      <c r="E4" s="16"/>
      <c r="F4" s="17"/>
      <c r="G4" s="17"/>
      <c r="H4" s="18" t="s">
        <v>101</v>
      </c>
    </row>
    <row r="5" spans="1:8" ht="15.75">
      <c r="A5" s="67"/>
      <c r="B5" s="68"/>
      <c r="C5" s="452" t="s">
        <v>206</v>
      </c>
      <c r="D5" s="453"/>
      <c r="E5" s="454"/>
      <c r="F5" s="452" t="s">
        <v>207</v>
      </c>
      <c r="G5" s="453"/>
      <c r="H5" s="455"/>
    </row>
    <row r="6" spans="1:8">
      <c r="A6" s="69" t="s">
        <v>29</v>
      </c>
      <c r="B6" s="19"/>
      <c r="C6" s="20" t="s">
        <v>30</v>
      </c>
      <c r="D6" s="20" t="s">
        <v>104</v>
      </c>
      <c r="E6" s="20" t="s">
        <v>71</v>
      </c>
      <c r="F6" s="20" t="s">
        <v>30</v>
      </c>
      <c r="G6" s="20" t="s">
        <v>104</v>
      </c>
      <c r="H6" s="70" t="s">
        <v>71</v>
      </c>
    </row>
    <row r="7" spans="1:8">
      <c r="A7" s="71"/>
      <c r="B7" s="22" t="s">
        <v>100</v>
      </c>
      <c r="C7" s="23"/>
      <c r="D7" s="23"/>
      <c r="E7" s="23"/>
      <c r="F7" s="23"/>
      <c r="G7" s="23"/>
      <c r="H7" s="72"/>
    </row>
    <row r="8" spans="1:8" ht="15.75">
      <c r="A8" s="71">
        <v>1</v>
      </c>
      <c r="B8" s="24" t="s">
        <v>105</v>
      </c>
      <c r="C8" s="193">
        <v>1620985</v>
      </c>
      <c r="D8" s="193">
        <v>593371</v>
      </c>
      <c r="E8" s="194">
        <f>C8+D8</f>
        <v>2214356</v>
      </c>
      <c r="F8" s="193">
        <v>1787315</v>
      </c>
      <c r="G8" s="193">
        <v>38421</v>
      </c>
      <c r="H8" s="195">
        <f>F8+G8</f>
        <v>1825736</v>
      </c>
    </row>
    <row r="9" spans="1:8" ht="15.75">
      <c r="A9" s="71">
        <v>2</v>
      </c>
      <c r="B9" s="24" t="s">
        <v>106</v>
      </c>
      <c r="C9" s="196">
        <f>SUM(C10:C18)</f>
        <v>97855317</v>
      </c>
      <c r="D9" s="196">
        <f>SUM(D10:D18)</f>
        <v>1958395</v>
      </c>
      <c r="E9" s="194">
        <f t="shared" ref="E9:E67" si="0">C9+D9</f>
        <v>99813712</v>
      </c>
      <c r="F9" s="196">
        <f>SUM(F10:F18)</f>
        <v>98062322</v>
      </c>
      <c r="G9" s="196">
        <f>SUM(G10:G18)</f>
        <v>1865650</v>
      </c>
      <c r="H9" s="195">
        <f t="shared" ref="H9:H67" si="1">F9+G9</f>
        <v>99927972</v>
      </c>
    </row>
    <row r="10" spans="1:8" ht="15.75">
      <c r="A10" s="71">
        <v>2.1</v>
      </c>
      <c r="B10" s="25" t="s">
        <v>107</v>
      </c>
      <c r="C10" s="193">
        <v>68853</v>
      </c>
      <c r="D10" s="193">
        <v>0</v>
      </c>
      <c r="E10" s="194">
        <f t="shared" si="0"/>
        <v>68853</v>
      </c>
      <c r="F10" s="193">
        <v>244745</v>
      </c>
      <c r="G10" s="193">
        <v>0</v>
      </c>
      <c r="H10" s="195">
        <f t="shared" si="1"/>
        <v>244745</v>
      </c>
    </row>
    <row r="11" spans="1:8" ht="15.75">
      <c r="A11" s="71">
        <v>2.2000000000000002</v>
      </c>
      <c r="B11" s="25" t="s">
        <v>108</v>
      </c>
      <c r="C11" s="193">
        <v>16880</v>
      </c>
      <c r="D11" s="193">
        <v>6851</v>
      </c>
      <c r="E11" s="194">
        <f t="shared" si="0"/>
        <v>23731</v>
      </c>
      <c r="F11" s="193">
        <v>58232</v>
      </c>
      <c r="G11" s="193">
        <v>21356</v>
      </c>
      <c r="H11" s="195">
        <f t="shared" si="1"/>
        <v>79588</v>
      </c>
    </row>
    <row r="12" spans="1:8" ht="15.75">
      <c r="A12" s="71">
        <v>2.2999999999999998</v>
      </c>
      <c r="B12" s="25" t="s">
        <v>109</v>
      </c>
      <c r="C12" s="193">
        <v>0</v>
      </c>
      <c r="D12" s="193">
        <v>0</v>
      </c>
      <c r="E12" s="194">
        <f t="shared" si="0"/>
        <v>0</v>
      </c>
      <c r="F12" s="193">
        <v>0</v>
      </c>
      <c r="G12" s="193">
        <v>0</v>
      </c>
      <c r="H12" s="195">
        <f t="shared" si="1"/>
        <v>0</v>
      </c>
    </row>
    <row r="13" spans="1:8" ht="15.75">
      <c r="A13" s="71">
        <v>2.4</v>
      </c>
      <c r="B13" s="25" t="s">
        <v>110</v>
      </c>
      <c r="C13" s="193">
        <v>8346</v>
      </c>
      <c r="D13" s="193">
        <v>0</v>
      </c>
      <c r="E13" s="194">
        <f t="shared" si="0"/>
        <v>8346</v>
      </c>
      <c r="F13" s="193">
        <v>9479</v>
      </c>
      <c r="G13" s="193">
        <v>0</v>
      </c>
      <c r="H13" s="195">
        <f t="shared" si="1"/>
        <v>9479</v>
      </c>
    </row>
    <row r="14" spans="1:8" ht="15.75">
      <c r="A14" s="71">
        <v>2.5</v>
      </c>
      <c r="B14" s="25" t="s">
        <v>111</v>
      </c>
      <c r="C14" s="193">
        <v>0</v>
      </c>
      <c r="D14" s="193">
        <v>0</v>
      </c>
      <c r="E14" s="194">
        <f t="shared" si="0"/>
        <v>0</v>
      </c>
      <c r="F14" s="193">
        <v>0</v>
      </c>
      <c r="G14" s="193">
        <v>0</v>
      </c>
      <c r="H14" s="195">
        <f t="shared" si="1"/>
        <v>0</v>
      </c>
    </row>
    <row r="15" spans="1:8" ht="15.75">
      <c r="A15" s="71">
        <v>2.6</v>
      </c>
      <c r="B15" s="25" t="s">
        <v>112</v>
      </c>
      <c r="C15" s="193">
        <v>0</v>
      </c>
      <c r="D15" s="193">
        <v>0</v>
      </c>
      <c r="E15" s="194">
        <f t="shared" si="0"/>
        <v>0</v>
      </c>
      <c r="F15" s="193">
        <v>0</v>
      </c>
      <c r="G15" s="193">
        <v>0</v>
      </c>
      <c r="H15" s="195">
        <f t="shared" si="1"/>
        <v>0</v>
      </c>
    </row>
    <row r="16" spans="1:8" ht="15.75">
      <c r="A16" s="71">
        <v>2.7</v>
      </c>
      <c r="B16" s="25" t="s">
        <v>113</v>
      </c>
      <c r="C16" s="193">
        <v>0</v>
      </c>
      <c r="D16" s="193">
        <v>0</v>
      </c>
      <c r="E16" s="194">
        <f t="shared" si="0"/>
        <v>0</v>
      </c>
      <c r="F16" s="193">
        <v>0</v>
      </c>
      <c r="G16" s="193">
        <v>0</v>
      </c>
      <c r="H16" s="195">
        <f t="shared" si="1"/>
        <v>0</v>
      </c>
    </row>
    <row r="17" spans="1:8" ht="15.75">
      <c r="A17" s="71">
        <v>2.8</v>
      </c>
      <c r="B17" s="25" t="s">
        <v>114</v>
      </c>
      <c r="C17" s="193">
        <v>97496052</v>
      </c>
      <c r="D17" s="193">
        <v>1931816</v>
      </c>
      <c r="E17" s="194">
        <f t="shared" si="0"/>
        <v>99427868</v>
      </c>
      <c r="F17" s="193">
        <v>97462924</v>
      </c>
      <c r="G17" s="193">
        <v>1785935</v>
      </c>
      <c r="H17" s="195">
        <f t="shared" si="1"/>
        <v>99248859</v>
      </c>
    </row>
    <row r="18" spans="1:8" ht="15.75">
      <c r="A18" s="71">
        <v>2.9</v>
      </c>
      <c r="B18" s="25" t="s">
        <v>115</v>
      </c>
      <c r="C18" s="193">
        <v>265186</v>
      </c>
      <c r="D18" s="193">
        <v>19728</v>
      </c>
      <c r="E18" s="194">
        <f t="shared" si="0"/>
        <v>284914</v>
      </c>
      <c r="F18" s="193">
        <v>286942</v>
      </c>
      <c r="G18" s="193">
        <v>58359</v>
      </c>
      <c r="H18" s="195">
        <f t="shared" si="1"/>
        <v>345301</v>
      </c>
    </row>
    <row r="19" spans="1:8" ht="15.75">
      <c r="A19" s="71">
        <v>3</v>
      </c>
      <c r="B19" s="24" t="s">
        <v>116</v>
      </c>
      <c r="C19" s="193">
        <v>12886020</v>
      </c>
      <c r="D19" s="193">
        <v>177568</v>
      </c>
      <c r="E19" s="194">
        <f t="shared" si="0"/>
        <v>13063588</v>
      </c>
      <c r="F19" s="193">
        <v>7052205</v>
      </c>
      <c r="G19" s="193">
        <v>173990</v>
      </c>
      <c r="H19" s="195">
        <f t="shared" si="1"/>
        <v>7226195</v>
      </c>
    </row>
    <row r="20" spans="1:8" ht="15.75">
      <c r="A20" s="71">
        <v>4</v>
      </c>
      <c r="B20" s="24" t="s">
        <v>117</v>
      </c>
      <c r="C20" s="193">
        <v>9338452</v>
      </c>
      <c r="D20" s="193">
        <v>0</v>
      </c>
      <c r="E20" s="194">
        <f t="shared" si="0"/>
        <v>9338452</v>
      </c>
      <c r="F20" s="193">
        <v>8136140</v>
      </c>
      <c r="G20" s="193">
        <v>0</v>
      </c>
      <c r="H20" s="195">
        <f t="shared" si="1"/>
        <v>8136140</v>
      </c>
    </row>
    <row r="21" spans="1:8" ht="15.75">
      <c r="A21" s="71">
        <v>5</v>
      </c>
      <c r="B21" s="24" t="s">
        <v>118</v>
      </c>
      <c r="C21" s="193">
        <v>10892</v>
      </c>
      <c r="D21" s="193">
        <v>1390</v>
      </c>
      <c r="E21" s="194">
        <f t="shared" si="0"/>
        <v>12282</v>
      </c>
      <c r="F21" s="193">
        <v>23521</v>
      </c>
      <c r="G21" s="193">
        <v>1726</v>
      </c>
      <c r="H21" s="195">
        <f>F21+G21</f>
        <v>25247</v>
      </c>
    </row>
    <row r="22" spans="1:8" ht="15.75">
      <c r="A22" s="71">
        <v>6</v>
      </c>
      <c r="B22" s="26" t="s">
        <v>119</v>
      </c>
      <c r="C22" s="197">
        <f>C8+C9+C19+C20+C21</f>
        <v>121711666</v>
      </c>
      <c r="D22" s="197">
        <f>D8+D9+D19+D20+D21</f>
        <v>2730724</v>
      </c>
      <c r="E22" s="186">
        <f>C22+D22</f>
        <v>124442390</v>
      </c>
      <c r="F22" s="197">
        <f>F8+F9+F19+F20+F21</f>
        <v>115061503</v>
      </c>
      <c r="G22" s="197">
        <f>G8+G9+G19+G20+G21</f>
        <v>2079787</v>
      </c>
      <c r="H22" s="198">
        <f>F22+G22</f>
        <v>117141290</v>
      </c>
    </row>
    <row r="23" spans="1:8" ht="15.75">
      <c r="A23" s="71"/>
      <c r="B23" s="22" t="s">
        <v>98</v>
      </c>
      <c r="C23" s="193"/>
      <c r="D23" s="193"/>
      <c r="E23" s="199"/>
      <c r="F23" s="193"/>
      <c r="G23" s="193"/>
      <c r="H23" s="200"/>
    </row>
    <row r="24" spans="1:8" ht="15.75">
      <c r="A24" s="71">
        <v>7</v>
      </c>
      <c r="B24" s="24" t="s">
        <v>120</v>
      </c>
      <c r="C24" s="193">
        <v>14041358</v>
      </c>
      <c r="D24" s="193">
        <v>1850906</v>
      </c>
      <c r="E24" s="194">
        <f t="shared" si="0"/>
        <v>15892264</v>
      </c>
      <c r="F24" s="193">
        <v>18382713</v>
      </c>
      <c r="G24" s="193">
        <v>3071893</v>
      </c>
      <c r="H24" s="195">
        <f t="shared" si="1"/>
        <v>21454606</v>
      </c>
    </row>
    <row r="25" spans="1:8" ht="15.75">
      <c r="A25" s="71">
        <v>8</v>
      </c>
      <c r="B25" s="24" t="s">
        <v>121</v>
      </c>
      <c r="C25" s="193">
        <v>28149617</v>
      </c>
      <c r="D25" s="193">
        <v>4144457</v>
      </c>
      <c r="E25" s="194">
        <f t="shared" si="0"/>
        <v>32294074</v>
      </c>
      <c r="F25" s="193">
        <v>26517085</v>
      </c>
      <c r="G25" s="193">
        <v>5003568</v>
      </c>
      <c r="H25" s="195">
        <f t="shared" si="1"/>
        <v>31520653</v>
      </c>
    </row>
    <row r="26" spans="1:8" ht="15.75">
      <c r="A26" s="71">
        <v>9</v>
      </c>
      <c r="B26" s="24" t="s">
        <v>122</v>
      </c>
      <c r="C26" s="193">
        <v>30167</v>
      </c>
      <c r="D26" s="193">
        <v>605</v>
      </c>
      <c r="E26" s="194">
        <f t="shared" si="0"/>
        <v>30772</v>
      </c>
      <c r="F26" s="193">
        <v>108375</v>
      </c>
      <c r="G26" s="193">
        <v>656</v>
      </c>
      <c r="H26" s="195">
        <f t="shared" si="1"/>
        <v>109031</v>
      </c>
    </row>
    <row r="27" spans="1:8" ht="15.75">
      <c r="A27" s="71">
        <v>10</v>
      </c>
      <c r="B27" s="24" t="s">
        <v>123</v>
      </c>
      <c r="C27" s="193">
        <v>1449203</v>
      </c>
      <c r="D27" s="193">
        <v>5233900</v>
      </c>
      <c r="E27" s="194">
        <f t="shared" si="0"/>
        <v>6683103</v>
      </c>
      <c r="F27" s="193">
        <v>1383096</v>
      </c>
      <c r="G27" s="193">
        <v>3410912</v>
      </c>
      <c r="H27" s="195">
        <f t="shared" si="1"/>
        <v>4794008</v>
      </c>
    </row>
    <row r="28" spans="1:8" ht="15.75">
      <c r="A28" s="71">
        <v>11</v>
      </c>
      <c r="B28" s="24" t="s">
        <v>124</v>
      </c>
      <c r="C28" s="193">
        <v>200344</v>
      </c>
      <c r="D28" s="193">
        <v>0</v>
      </c>
      <c r="E28" s="194">
        <f t="shared" si="0"/>
        <v>200344</v>
      </c>
      <c r="F28" s="193">
        <v>1020168</v>
      </c>
      <c r="G28" s="193">
        <v>0</v>
      </c>
      <c r="H28" s="195">
        <f t="shared" si="1"/>
        <v>1020168</v>
      </c>
    </row>
    <row r="29" spans="1:8" ht="15.75">
      <c r="A29" s="71">
        <v>12</v>
      </c>
      <c r="B29" s="24" t="s">
        <v>125</v>
      </c>
      <c r="C29" s="193">
        <v>0</v>
      </c>
      <c r="D29" s="193">
        <v>220</v>
      </c>
      <c r="E29" s="194">
        <f t="shared" si="0"/>
        <v>220</v>
      </c>
      <c r="F29" s="193">
        <v>0</v>
      </c>
      <c r="G29" s="193">
        <v>267</v>
      </c>
      <c r="H29" s="195">
        <f t="shared" si="1"/>
        <v>267</v>
      </c>
    </row>
    <row r="30" spans="1:8" ht="15.75">
      <c r="A30" s="71">
        <v>13</v>
      </c>
      <c r="B30" s="27" t="s">
        <v>126</v>
      </c>
      <c r="C30" s="197">
        <f>SUM(C24:C29)</f>
        <v>43870689</v>
      </c>
      <c r="D30" s="197">
        <f>SUM(D24:D29)</f>
        <v>11230088</v>
      </c>
      <c r="E30" s="186">
        <f t="shared" si="0"/>
        <v>55100777</v>
      </c>
      <c r="F30" s="197">
        <f>SUM(F24:F29)</f>
        <v>47411437</v>
      </c>
      <c r="G30" s="197">
        <f>SUM(G24:G29)</f>
        <v>11487296</v>
      </c>
      <c r="H30" s="198">
        <f t="shared" si="1"/>
        <v>58898733</v>
      </c>
    </row>
    <row r="31" spans="1:8" ht="15.75">
      <c r="A31" s="71">
        <v>14</v>
      </c>
      <c r="B31" s="27" t="s">
        <v>127</v>
      </c>
      <c r="C31" s="197">
        <f>C22-C30</f>
        <v>77840977</v>
      </c>
      <c r="D31" s="197">
        <f>D22-D30</f>
        <v>-8499364</v>
      </c>
      <c r="E31" s="186">
        <f t="shared" si="0"/>
        <v>69341613</v>
      </c>
      <c r="F31" s="197">
        <f>F22-F30</f>
        <v>67650066</v>
      </c>
      <c r="G31" s="197">
        <f>G22-G30</f>
        <v>-9407509</v>
      </c>
      <c r="H31" s="198">
        <f t="shared" si="1"/>
        <v>58242557</v>
      </c>
    </row>
    <row r="32" spans="1:8" ht="15.75">
      <c r="A32" s="71"/>
      <c r="B32" s="22"/>
      <c r="C32" s="201"/>
      <c r="D32" s="201"/>
      <c r="E32" s="201"/>
      <c r="F32" s="201"/>
      <c r="G32" s="201"/>
      <c r="H32" s="202"/>
    </row>
    <row r="33" spans="1:8" ht="15.75">
      <c r="A33" s="71"/>
      <c r="B33" s="22" t="s">
        <v>128</v>
      </c>
      <c r="C33" s="193"/>
      <c r="D33" s="193"/>
      <c r="E33" s="199"/>
      <c r="F33" s="193"/>
      <c r="G33" s="193"/>
      <c r="H33" s="200"/>
    </row>
    <row r="34" spans="1:8" ht="15.75">
      <c r="A34" s="71">
        <v>15</v>
      </c>
      <c r="B34" s="21" t="s">
        <v>99</v>
      </c>
      <c r="C34" s="203">
        <f>C35-C36</f>
        <v>34274726</v>
      </c>
      <c r="D34" s="203">
        <f>D35-D36</f>
        <v>89218</v>
      </c>
      <c r="E34" s="194">
        <f t="shared" si="0"/>
        <v>34363944</v>
      </c>
      <c r="F34" s="203">
        <f>F35-F36</f>
        <v>22777392</v>
      </c>
      <c r="G34" s="203">
        <f>G35-G36</f>
        <v>494465</v>
      </c>
      <c r="H34" s="195">
        <f t="shared" si="1"/>
        <v>23271857</v>
      </c>
    </row>
    <row r="35" spans="1:8" ht="15.75">
      <c r="A35" s="71">
        <v>15.1</v>
      </c>
      <c r="B35" s="25" t="s">
        <v>129</v>
      </c>
      <c r="C35" s="193">
        <v>36509399</v>
      </c>
      <c r="D35" s="193">
        <v>2568397</v>
      </c>
      <c r="E35" s="194">
        <f t="shared" si="0"/>
        <v>39077796</v>
      </c>
      <c r="F35" s="193">
        <v>25088031</v>
      </c>
      <c r="G35" s="193">
        <v>2437542</v>
      </c>
      <c r="H35" s="195">
        <f t="shared" si="1"/>
        <v>27525573</v>
      </c>
    </row>
    <row r="36" spans="1:8" ht="15.75">
      <c r="A36" s="71">
        <v>15.2</v>
      </c>
      <c r="B36" s="25" t="s">
        <v>130</v>
      </c>
      <c r="C36" s="193">
        <v>2234673</v>
      </c>
      <c r="D36" s="193">
        <v>2479179</v>
      </c>
      <c r="E36" s="194">
        <f t="shared" si="0"/>
        <v>4713852</v>
      </c>
      <c r="F36" s="193">
        <v>2310639</v>
      </c>
      <c r="G36" s="193">
        <v>1943077</v>
      </c>
      <c r="H36" s="195">
        <f t="shared" si="1"/>
        <v>4253716</v>
      </c>
    </row>
    <row r="37" spans="1:8" ht="15.75">
      <c r="A37" s="71">
        <v>16</v>
      </c>
      <c r="B37" s="24" t="s">
        <v>131</v>
      </c>
      <c r="C37" s="193">
        <v>0</v>
      </c>
      <c r="D37" s="193">
        <v>0</v>
      </c>
      <c r="E37" s="194">
        <f t="shared" si="0"/>
        <v>0</v>
      </c>
      <c r="F37" s="193">
        <v>0</v>
      </c>
      <c r="G37" s="193">
        <v>0</v>
      </c>
      <c r="H37" s="195">
        <f t="shared" si="1"/>
        <v>0</v>
      </c>
    </row>
    <row r="38" spans="1:8" ht="15.75">
      <c r="A38" s="71">
        <v>17</v>
      </c>
      <c r="B38" s="24" t="s">
        <v>132</v>
      </c>
      <c r="C38" s="193">
        <v>0</v>
      </c>
      <c r="D38" s="193">
        <v>0</v>
      </c>
      <c r="E38" s="194">
        <f t="shared" si="0"/>
        <v>0</v>
      </c>
      <c r="F38" s="193">
        <v>0</v>
      </c>
      <c r="G38" s="193">
        <v>0</v>
      </c>
      <c r="H38" s="195">
        <f t="shared" si="1"/>
        <v>0</v>
      </c>
    </row>
    <row r="39" spans="1:8" ht="15.75">
      <c r="A39" s="71">
        <v>18</v>
      </c>
      <c r="B39" s="24" t="s">
        <v>133</v>
      </c>
      <c r="C39" s="193">
        <v>22214</v>
      </c>
      <c r="D39" s="193">
        <v>-1975</v>
      </c>
      <c r="E39" s="194">
        <f t="shared" si="0"/>
        <v>20239</v>
      </c>
      <c r="F39" s="193">
        <v>2128</v>
      </c>
      <c r="G39" s="193">
        <v>9324</v>
      </c>
      <c r="H39" s="195">
        <f t="shared" si="1"/>
        <v>11452</v>
      </c>
    </row>
    <row r="40" spans="1:8" ht="15.75">
      <c r="A40" s="71">
        <v>19</v>
      </c>
      <c r="B40" s="24" t="s">
        <v>134</v>
      </c>
      <c r="C40" s="193">
        <v>-3558677</v>
      </c>
      <c r="D40" s="193">
        <v>0</v>
      </c>
      <c r="E40" s="194">
        <f t="shared" si="0"/>
        <v>-3558677</v>
      </c>
      <c r="F40" s="193">
        <v>4189499</v>
      </c>
      <c r="G40" s="193">
        <v>0</v>
      </c>
      <c r="H40" s="195">
        <f t="shared" si="1"/>
        <v>4189499</v>
      </c>
    </row>
    <row r="41" spans="1:8" ht="15.75">
      <c r="A41" s="71">
        <v>20</v>
      </c>
      <c r="B41" s="24" t="s">
        <v>135</v>
      </c>
      <c r="C41" s="193">
        <v>4482414</v>
      </c>
      <c r="D41" s="193">
        <v>0</v>
      </c>
      <c r="E41" s="194">
        <f t="shared" si="0"/>
        <v>4482414</v>
      </c>
      <c r="F41" s="193">
        <v>-2779464</v>
      </c>
      <c r="G41" s="193">
        <v>0</v>
      </c>
      <c r="H41" s="195">
        <f t="shared" si="1"/>
        <v>-2779464</v>
      </c>
    </row>
    <row r="42" spans="1:8" ht="15.75">
      <c r="A42" s="71">
        <v>21</v>
      </c>
      <c r="B42" s="24" t="s">
        <v>136</v>
      </c>
      <c r="C42" s="193">
        <v>-208167</v>
      </c>
      <c r="D42" s="193">
        <v>0</v>
      </c>
      <c r="E42" s="194">
        <f t="shared" si="0"/>
        <v>-208167</v>
      </c>
      <c r="F42" s="193">
        <v>1349008</v>
      </c>
      <c r="G42" s="193">
        <v>0</v>
      </c>
      <c r="H42" s="195">
        <f t="shared" si="1"/>
        <v>1349008</v>
      </c>
    </row>
    <row r="43" spans="1:8" ht="15.75">
      <c r="A43" s="71">
        <v>22</v>
      </c>
      <c r="B43" s="24" t="s">
        <v>137</v>
      </c>
      <c r="C43" s="193">
        <v>1225</v>
      </c>
      <c r="D43" s="193">
        <v>0</v>
      </c>
      <c r="E43" s="194">
        <f t="shared" si="0"/>
        <v>1225</v>
      </c>
      <c r="F43" s="193">
        <v>2880</v>
      </c>
      <c r="G43" s="193">
        <v>0</v>
      </c>
      <c r="H43" s="195">
        <f t="shared" si="1"/>
        <v>2880</v>
      </c>
    </row>
    <row r="44" spans="1:8" ht="15.75">
      <c r="A44" s="71">
        <v>23</v>
      </c>
      <c r="B44" s="24" t="s">
        <v>138</v>
      </c>
      <c r="C44" s="193">
        <v>498055</v>
      </c>
      <c r="D44" s="193">
        <v>371437</v>
      </c>
      <c r="E44" s="194">
        <f t="shared" si="0"/>
        <v>869492</v>
      </c>
      <c r="F44" s="193">
        <v>695714</v>
      </c>
      <c r="G44" s="193">
        <v>224555</v>
      </c>
      <c r="H44" s="195">
        <f t="shared" si="1"/>
        <v>920269</v>
      </c>
    </row>
    <row r="45" spans="1:8" ht="15.75">
      <c r="A45" s="71">
        <v>24</v>
      </c>
      <c r="B45" s="27" t="s">
        <v>139</v>
      </c>
      <c r="C45" s="197">
        <f>C34+C37+C38+C39+C40+C41+C42+C43+C44</f>
        <v>35511790</v>
      </c>
      <c r="D45" s="197">
        <f>D34+D37+D38+D39+D40+D41+D42+D43+D44</f>
        <v>458680</v>
      </c>
      <c r="E45" s="186">
        <f t="shared" si="0"/>
        <v>35970470</v>
      </c>
      <c r="F45" s="197">
        <f>F34+F37+F38+F39+F40+F41+F42+F43+F44</f>
        <v>26237157</v>
      </c>
      <c r="G45" s="197">
        <f>G34+G37+G38+G39+G40+G41+G42+G43+G44</f>
        <v>728344</v>
      </c>
      <c r="H45" s="198">
        <f t="shared" si="1"/>
        <v>26965501</v>
      </c>
    </row>
    <row r="46" spans="1:8" ht="15.75">
      <c r="A46" s="71"/>
      <c r="B46" s="22" t="s">
        <v>140</v>
      </c>
      <c r="C46" s="193"/>
      <c r="D46" s="193"/>
      <c r="E46" s="193"/>
      <c r="F46" s="193"/>
      <c r="G46" s="193"/>
      <c r="H46" s="204"/>
    </row>
    <row r="47" spans="1:8" ht="15.75">
      <c r="A47" s="71">
        <v>25</v>
      </c>
      <c r="B47" s="24" t="s">
        <v>141</v>
      </c>
      <c r="C47" s="193">
        <v>33588</v>
      </c>
      <c r="D47" s="193">
        <v>0</v>
      </c>
      <c r="E47" s="194">
        <f t="shared" si="0"/>
        <v>33588</v>
      </c>
      <c r="F47" s="193">
        <v>26147</v>
      </c>
      <c r="G47" s="193">
        <v>0</v>
      </c>
      <c r="H47" s="195">
        <f t="shared" si="1"/>
        <v>26147</v>
      </c>
    </row>
    <row r="48" spans="1:8" ht="15.75">
      <c r="A48" s="71">
        <v>26</v>
      </c>
      <c r="B48" s="24" t="s">
        <v>142</v>
      </c>
      <c r="C48" s="193">
        <v>4110858</v>
      </c>
      <c r="D48" s="193">
        <v>707810</v>
      </c>
      <c r="E48" s="194">
        <f t="shared" si="0"/>
        <v>4818668</v>
      </c>
      <c r="F48" s="193">
        <v>4263909</v>
      </c>
      <c r="G48" s="193">
        <v>444203</v>
      </c>
      <c r="H48" s="195">
        <f t="shared" si="1"/>
        <v>4708112</v>
      </c>
    </row>
    <row r="49" spans="1:16" ht="15.75">
      <c r="A49" s="71">
        <v>27</v>
      </c>
      <c r="B49" s="24" t="s">
        <v>143</v>
      </c>
      <c r="C49" s="193">
        <v>36753154</v>
      </c>
      <c r="D49" s="193">
        <v>0</v>
      </c>
      <c r="E49" s="194">
        <f t="shared" si="0"/>
        <v>36753154</v>
      </c>
      <c r="F49" s="193">
        <v>34339146</v>
      </c>
      <c r="G49" s="193">
        <v>0</v>
      </c>
      <c r="H49" s="195">
        <f t="shared" si="1"/>
        <v>34339146</v>
      </c>
    </row>
    <row r="50" spans="1:16" ht="15.75">
      <c r="A50" s="71">
        <v>28</v>
      </c>
      <c r="B50" s="24" t="s">
        <v>286</v>
      </c>
      <c r="C50" s="193">
        <v>641273</v>
      </c>
      <c r="D50" s="193">
        <v>0</v>
      </c>
      <c r="E50" s="194">
        <f t="shared" si="0"/>
        <v>641273</v>
      </c>
      <c r="F50" s="193">
        <v>636048</v>
      </c>
      <c r="G50" s="193">
        <v>0</v>
      </c>
      <c r="H50" s="195">
        <f t="shared" si="1"/>
        <v>636048</v>
      </c>
    </row>
    <row r="51" spans="1:16" ht="15.75">
      <c r="A51" s="71">
        <v>29</v>
      </c>
      <c r="B51" s="24" t="s">
        <v>144</v>
      </c>
      <c r="C51" s="193">
        <v>10431416</v>
      </c>
      <c r="D51" s="193">
        <v>0</v>
      </c>
      <c r="E51" s="194">
        <f t="shared" si="0"/>
        <v>10431416</v>
      </c>
      <c r="F51" s="193">
        <v>9397315</v>
      </c>
      <c r="G51" s="193">
        <v>0</v>
      </c>
      <c r="H51" s="195">
        <f t="shared" si="1"/>
        <v>9397315</v>
      </c>
    </row>
    <row r="52" spans="1:16" ht="15.75">
      <c r="A52" s="71">
        <v>30</v>
      </c>
      <c r="B52" s="24" t="s">
        <v>145</v>
      </c>
      <c r="C52" s="193">
        <v>14649758</v>
      </c>
      <c r="D52" s="193">
        <v>89167</v>
      </c>
      <c r="E52" s="194">
        <f t="shared" si="0"/>
        <v>14738925</v>
      </c>
      <c r="F52" s="193">
        <v>13409734</v>
      </c>
      <c r="G52" s="193">
        <v>112697</v>
      </c>
      <c r="H52" s="195">
        <f t="shared" si="1"/>
        <v>13522431</v>
      </c>
    </row>
    <row r="53" spans="1:16" ht="15.75">
      <c r="A53" s="71">
        <v>31</v>
      </c>
      <c r="B53" s="27" t="s">
        <v>146</v>
      </c>
      <c r="C53" s="197">
        <f>C47+C48+C49+C50+C51+C52</f>
        <v>66620047</v>
      </c>
      <c r="D53" s="197">
        <f>D47+D48+D49+D50+D51+D52</f>
        <v>796977</v>
      </c>
      <c r="E53" s="186">
        <f t="shared" si="0"/>
        <v>67417024</v>
      </c>
      <c r="F53" s="197">
        <f>F47+F48+F49+F50+F51+F52</f>
        <v>62072299</v>
      </c>
      <c r="G53" s="197">
        <f>G47+G48+G49+G50+G51+G52</f>
        <v>556900</v>
      </c>
      <c r="H53" s="198">
        <f t="shared" si="1"/>
        <v>62629199</v>
      </c>
    </row>
    <row r="54" spans="1:16" ht="15.75">
      <c r="A54" s="71">
        <v>32</v>
      </c>
      <c r="B54" s="27" t="s">
        <v>147</v>
      </c>
      <c r="C54" s="197">
        <f>C45-C53</f>
        <v>-31108257</v>
      </c>
      <c r="D54" s="197">
        <f>D45-D53</f>
        <v>-338297</v>
      </c>
      <c r="E54" s="186">
        <f t="shared" si="0"/>
        <v>-31446554</v>
      </c>
      <c r="F54" s="197">
        <f>F45-F53</f>
        <v>-35835142</v>
      </c>
      <c r="G54" s="197">
        <f>G45-G53</f>
        <v>171444</v>
      </c>
      <c r="H54" s="198">
        <f t="shared" si="1"/>
        <v>-35663698</v>
      </c>
    </row>
    <row r="55" spans="1:16" ht="15.75">
      <c r="A55" s="71"/>
      <c r="B55" s="22"/>
      <c r="C55" s="201"/>
      <c r="D55" s="201"/>
      <c r="E55" s="201"/>
      <c r="F55" s="201"/>
      <c r="G55" s="201"/>
      <c r="H55" s="202"/>
    </row>
    <row r="56" spans="1:16" ht="15.75">
      <c r="A56" s="71">
        <v>33</v>
      </c>
      <c r="B56" s="27" t="s">
        <v>148</v>
      </c>
      <c r="C56" s="197">
        <f>C31+C54</f>
        <v>46732720</v>
      </c>
      <c r="D56" s="197">
        <f>D31+D54</f>
        <v>-8837661</v>
      </c>
      <c r="E56" s="186">
        <f t="shared" si="0"/>
        <v>37895059</v>
      </c>
      <c r="F56" s="197">
        <f>F31+F54</f>
        <v>31814924</v>
      </c>
      <c r="G56" s="197">
        <f>G31+G54</f>
        <v>-9236065</v>
      </c>
      <c r="H56" s="198">
        <f t="shared" si="1"/>
        <v>22578859</v>
      </c>
    </row>
    <row r="57" spans="1:16" ht="15.75">
      <c r="A57" s="71"/>
      <c r="B57" s="22"/>
      <c r="C57" s="201"/>
      <c r="D57" s="201"/>
      <c r="E57" s="201"/>
      <c r="F57" s="201"/>
      <c r="G57" s="201"/>
      <c r="H57" s="202"/>
    </row>
    <row r="58" spans="1:16" ht="15.75">
      <c r="A58" s="71">
        <v>34</v>
      </c>
      <c r="B58" s="24" t="s">
        <v>149</v>
      </c>
      <c r="C58" s="193">
        <v>14715156</v>
      </c>
      <c r="D58" s="193">
        <v>0</v>
      </c>
      <c r="E58" s="194">
        <f t="shared" si="0"/>
        <v>14715156</v>
      </c>
      <c r="F58" s="193">
        <v>8140680</v>
      </c>
      <c r="G58" s="193">
        <v>0</v>
      </c>
      <c r="H58" s="195">
        <f t="shared" si="1"/>
        <v>8140680</v>
      </c>
    </row>
    <row r="59" spans="1:16" s="131" customFormat="1" ht="15.75">
      <c r="A59" s="71">
        <v>35</v>
      </c>
      <c r="B59" s="21" t="s">
        <v>150</v>
      </c>
      <c r="C59" s="193">
        <v>0</v>
      </c>
      <c r="D59" s="193">
        <v>0</v>
      </c>
      <c r="E59" s="205">
        <f t="shared" si="0"/>
        <v>0</v>
      </c>
      <c r="F59" s="206">
        <v>1569877</v>
      </c>
      <c r="G59" s="206">
        <v>0</v>
      </c>
      <c r="H59" s="207">
        <f t="shared" si="1"/>
        <v>1569877</v>
      </c>
      <c r="I59"/>
      <c r="J59" s="6"/>
      <c r="K59" s="6"/>
      <c r="L59" s="6"/>
      <c r="M59" s="6"/>
      <c r="N59" s="6"/>
      <c r="O59" s="6"/>
      <c r="P59" s="6"/>
    </row>
    <row r="60" spans="1:16" ht="15.75">
      <c r="A60" s="71">
        <v>36</v>
      </c>
      <c r="B60" s="24" t="s">
        <v>151</v>
      </c>
      <c r="C60" s="193">
        <v>169767</v>
      </c>
      <c r="D60" s="193">
        <v>0</v>
      </c>
      <c r="E60" s="194">
        <f t="shared" si="0"/>
        <v>169767</v>
      </c>
      <c r="F60" s="193">
        <v>108786</v>
      </c>
      <c r="G60" s="193">
        <v>0</v>
      </c>
      <c r="H60" s="195">
        <f t="shared" si="1"/>
        <v>108786</v>
      </c>
    </row>
    <row r="61" spans="1:16" ht="15.75">
      <c r="A61" s="71">
        <v>37</v>
      </c>
      <c r="B61" s="27" t="s">
        <v>152</v>
      </c>
      <c r="C61" s="197">
        <f>C58+C59+C60</f>
        <v>14884923</v>
      </c>
      <c r="D61" s="197">
        <f>D58+D59+D60</f>
        <v>0</v>
      </c>
      <c r="E61" s="186">
        <f t="shared" si="0"/>
        <v>14884923</v>
      </c>
      <c r="F61" s="197">
        <f>F58+F59+F60</f>
        <v>9819343</v>
      </c>
      <c r="G61" s="197">
        <f>G58+G59+G60</f>
        <v>0</v>
      </c>
      <c r="H61" s="198">
        <f t="shared" si="1"/>
        <v>9819343</v>
      </c>
    </row>
    <row r="62" spans="1:16" ht="15.75">
      <c r="A62" s="71"/>
      <c r="B62" s="28"/>
      <c r="C62" s="193"/>
      <c r="D62" s="193"/>
      <c r="E62" s="193"/>
      <c r="F62" s="193"/>
      <c r="G62" s="193"/>
      <c r="H62" s="204"/>
    </row>
    <row r="63" spans="1:16" ht="15.75">
      <c r="A63" s="71">
        <v>38</v>
      </c>
      <c r="B63" s="209" t="s">
        <v>287</v>
      </c>
      <c r="C63" s="197">
        <f>C56-C61</f>
        <v>31847797</v>
      </c>
      <c r="D63" s="197">
        <f>D56-D61</f>
        <v>-8837661</v>
      </c>
      <c r="E63" s="186">
        <f t="shared" si="0"/>
        <v>23010136</v>
      </c>
      <c r="F63" s="197">
        <f>F56-F61</f>
        <v>21995581</v>
      </c>
      <c r="G63" s="197">
        <f>G56-G61</f>
        <v>-9236065</v>
      </c>
      <c r="H63" s="198">
        <f t="shared" si="1"/>
        <v>12759516</v>
      </c>
    </row>
    <row r="64" spans="1:16" ht="15.75">
      <c r="A64" s="69">
        <v>39</v>
      </c>
      <c r="B64" s="24" t="s">
        <v>153</v>
      </c>
      <c r="C64" s="208">
        <v>2819550</v>
      </c>
      <c r="D64" s="208">
        <v>0</v>
      </c>
      <c r="E64" s="194">
        <f t="shared" si="0"/>
        <v>2819550</v>
      </c>
      <c r="F64" s="208">
        <v>0</v>
      </c>
      <c r="G64" s="208">
        <v>0</v>
      </c>
      <c r="H64" s="195">
        <f t="shared" si="1"/>
        <v>0</v>
      </c>
    </row>
    <row r="65" spans="1:8" ht="15.75">
      <c r="A65" s="71">
        <v>40</v>
      </c>
      <c r="B65" s="27" t="s">
        <v>154</v>
      </c>
      <c r="C65" s="197">
        <f>C63-C64</f>
        <v>29028247</v>
      </c>
      <c r="D65" s="197">
        <f>D63-D64</f>
        <v>-8837661</v>
      </c>
      <c r="E65" s="186">
        <f t="shared" si="0"/>
        <v>20190586</v>
      </c>
      <c r="F65" s="197">
        <f>F63-F64</f>
        <v>21995581</v>
      </c>
      <c r="G65" s="197">
        <f>G63-G64</f>
        <v>-9236065</v>
      </c>
      <c r="H65" s="198">
        <f t="shared" si="1"/>
        <v>12759516</v>
      </c>
    </row>
    <row r="66" spans="1:8" ht="15.75">
      <c r="A66" s="69">
        <v>41</v>
      </c>
      <c r="B66" s="24" t="s">
        <v>155</v>
      </c>
      <c r="C66" s="208">
        <v>0</v>
      </c>
      <c r="D66" s="208">
        <v>0</v>
      </c>
      <c r="E66" s="194">
        <f t="shared" si="0"/>
        <v>0</v>
      </c>
      <c r="F66" s="208">
        <v>0</v>
      </c>
      <c r="G66" s="208">
        <v>0</v>
      </c>
      <c r="H66" s="195">
        <f t="shared" si="1"/>
        <v>0</v>
      </c>
    </row>
    <row r="67" spans="1:8" ht="16.5" thickBot="1">
      <c r="A67" s="73">
        <v>42</v>
      </c>
      <c r="B67" s="74" t="s">
        <v>156</v>
      </c>
      <c r="C67" s="210">
        <f>C65+C66</f>
        <v>29028247</v>
      </c>
      <c r="D67" s="210">
        <f>D65+D66</f>
        <v>-8837661</v>
      </c>
      <c r="E67" s="188">
        <f t="shared" si="0"/>
        <v>20190586</v>
      </c>
      <c r="F67" s="210">
        <f>F65+F66</f>
        <v>21995581</v>
      </c>
      <c r="G67" s="210">
        <f>G65+G66</f>
        <v>-9236065</v>
      </c>
      <c r="H67" s="211">
        <f t="shared" si="1"/>
        <v>12759516</v>
      </c>
    </row>
  </sheetData>
  <mergeCells count="2">
    <mergeCell ref="C5:E5"/>
    <mergeCell ref="F5:H5"/>
  </mergeCells>
  <pageMargins left="0.7" right="0.7" top="0.75" bottom="0.75" header="0.3" footer="0.3"/>
  <pageSetup paperSize="9" orientation="portrait" r:id="rId1"/>
  <ignoredErrors>
    <ignoredError sqref="C9:D67 F9:G9" formulaRange="1"/>
    <ignoredError sqref="E9:E67" formula="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P53"/>
  <sheetViews>
    <sheetView zoomScaleNormal="100" workbookViewId="0">
      <selection activeCell="K18" sqref="K18"/>
    </sheetView>
  </sheetViews>
  <sheetFormatPr defaultRowHeight="15"/>
  <cols>
    <col min="1" max="1" width="9.5703125" style="216" bestFit="1" customWidth="1"/>
    <col min="2" max="2" width="73.7109375" style="216" customWidth="1"/>
    <col min="3" max="3" width="12.7109375" style="216" customWidth="1"/>
    <col min="4" max="4" width="12.28515625" style="216" bestFit="1" customWidth="1"/>
    <col min="5" max="6" width="12.7109375" style="216" customWidth="1"/>
    <col min="7" max="7" width="12.28515625" style="216" bestFit="1" customWidth="1"/>
    <col min="8" max="8" width="12.7109375" style="216" customWidth="1"/>
    <col min="9" max="16384" width="9.140625" style="216"/>
  </cols>
  <sheetData>
    <row r="1" spans="1:16" ht="15.75">
      <c r="A1" s="213" t="s">
        <v>199</v>
      </c>
      <c r="B1" s="216" t="str">
        <f>'1. key ratios'!B1</f>
        <v>სს ”ლიბერთი ბანკი”</v>
      </c>
    </row>
    <row r="2" spans="1:16" ht="15.75">
      <c r="A2" s="213" t="s">
        <v>200</v>
      </c>
      <c r="B2" s="216" t="str">
        <f>'1. key ratios'!B2</f>
        <v>30 ივნისი 2017</v>
      </c>
    </row>
    <row r="3" spans="1:16" ht="15.75">
      <c r="A3" s="213"/>
    </row>
    <row r="4" spans="1:16" ht="16.5" thickBot="1">
      <c r="A4" s="213" t="s">
        <v>346</v>
      </c>
      <c r="B4" s="213"/>
      <c r="C4" s="302"/>
      <c r="D4" s="302"/>
      <c r="E4" s="302"/>
      <c r="F4" s="303"/>
      <c r="G4" s="303"/>
      <c r="H4" s="304" t="s">
        <v>101</v>
      </c>
    </row>
    <row r="5" spans="1:16" ht="15.75">
      <c r="A5" s="456" t="s">
        <v>29</v>
      </c>
      <c r="B5" s="458" t="s">
        <v>256</v>
      </c>
      <c r="C5" s="460" t="s">
        <v>206</v>
      </c>
      <c r="D5" s="460"/>
      <c r="E5" s="460"/>
      <c r="F5" s="460" t="s">
        <v>207</v>
      </c>
      <c r="G5" s="460"/>
      <c r="H5" s="461"/>
    </row>
    <row r="6" spans="1:16">
      <c r="A6" s="457"/>
      <c r="B6" s="459"/>
      <c r="C6" s="226" t="s">
        <v>30</v>
      </c>
      <c r="D6" s="226" t="s">
        <v>102</v>
      </c>
      <c r="E6" s="226" t="s">
        <v>71</v>
      </c>
      <c r="F6" s="226" t="s">
        <v>30</v>
      </c>
      <c r="G6" s="226" t="s">
        <v>102</v>
      </c>
      <c r="H6" s="227" t="s">
        <v>71</v>
      </c>
    </row>
    <row r="7" spans="1:16" s="265" customFormat="1" ht="15.75">
      <c r="A7" s="305">
        <v>1</v>
      </c>
      <c r="B7" s="306" t="s">
        <v>384</v>
      </c>
      <c r="C7" s="230">
        <f>SUM(C8:C11)</f>
        <v>32556424</v>
      </c>
      <c r="D7" s="230">
        <f t="shared" ref="D7:H7" si="0">SUM(D8:D11)</f>
        <v>397792</v>
      </c>
      <c r="E7" s="203">
        <f t="shared" si="0"/>
        <v>32954216</v>
      </c>
      <c r="F7" s="230">
        <f>SUM(F8:F11)</f>
        <v>30941345</v>
      </c>
      <c r="G7" s="230">
        <f>SUM(G8:G11)</f>
        <v>635238</v>
      </c>
      <c r="H7" s="231">
        <f t="shared" si="0"/>
        <v>31576583</v>
      </c>
      <c r="J7" s="216"/>
      <c r="K7" s="216"/>
      <c r="L7" s="216"/>
      <c r="M7" s="216"/>
      <c r="N7" s="216"/>
      <c r="O7" s="216"/>
      <c r="P7" s="216"/>
    </row>
    <row r="8" spans="1:16" s="265" customFormat="1" ht="15.75">
      <c r="A8" s="305">
        <v>1.1000000000000001</v>
      </c>
      <c r="B8" s="307" t="s">
        <v>291</v>
      </c>
      <c r="C8" s="230">
        <v>691055</v>
      </c>
      <c r="D8" s="230">
        <v>128031</v>
      </c>
      <c r="E8" s="203">
        <f t="shared" ref="E8:E53" si="1">C8+D8</f>
        <v>819086</v>
      </c>
      <c r="F8" s="230">
        <v>893021</v>
      </c>
      <c r="G8" s="230">
        <v>296872</v>
      </c>
      <c r="H8" s="231">
        <f t="shared" ref="H8:H53" si="2">F8+G8</f>
        <v>1189893</v>
      </c>
      <c r="J8" s="216"/>
      <c r="K8" s="216"/>
      <c r="L8" s="216"/>
      <c r="M8" s="216"/>
      <c r="N8" s="216"/>
      <c r="O8" s="216"/>
      <c r="P8" s="216"/>
    </row>
    <row r="9" spans="1:16" s="265" customFormat="1" ht="15.75">
      <c r="A9" s="305">
        <v>1.2</v>
      </c>
      <c r="B9" s="307" t="s">
        <v>292</v>
      </c>
      <c r="C9" s="230">
        <v>0</v>
      </c>
      <c r="D9" s="230">
        <v>0</v>
      </c>
      <c r="E9" s="203">
        <f t="shared" si="1"/>
        <v>0</v>
      </c>
      <c r="F9" s="230">
        <v>0</v>
      </c>
      <c r="G9" s="230">
        <v>0</v>
      </c>
      <c r="H9" s="231">
        <f t="shared" si="2"/>
        <v>0</v>
      </c>
      <c r="J9" s="216"/>
      <c r="K9" s="216"/>
      <c r="L9" s="216"/>
      <c r="M9" s="216"/>
      <c r="N9" s="216"/>
      <c r="O9" s="216"/>
      <c r="P9" s="216"/>
    </row>
    <row r="10" spans="1:16" s="265" customFormat="1" ht="15.75">
      <c r="A10" s="305">
        <v>1.3</v>
      </c>
      <c r="B10" s="307" t="s">
        <v>293</v>
      </c>
      <c r="C10" s="230">
        <v>31865369</v>
      </c>
      <c r="D10" s="230">
        <v>269761</v>
      </c>
      <c r="E10" s="203">
        <f t="shared" si="1"/>
        <v>32135130</v>
      </c>
      <c r="F10" s="230">
        <v>30048324</v>
      </c>
      <c r="G10" s="230">
        <v>338366</v>
      </c>
      <c r="H10" s="231">
        <f t="shared" si="2"/>
        <v>30386690</v>
      </c>
      <c r="J10" s="216"/>
      <c r="K10" s="216"/>
      <c r="L10" s="216"/>
      <c r="M10" s="216"/>
      <c r="N10" s="216"/>
      <c r="O10" s="216"/>
      <c r="P10" s="216"/>
    </row>
    <row r="11" spans="1:16" s="265" customFormat="1" ht="15.75">
      <c r="A11" s="305">
        <v>1.4</v>
      </c>
      <c r="B11" s="307" t="s">
        <v>294</v>
      </c>
      <c r="C11" s="230">
        <v>0</v>
      </c>
      <c r="D11" s="230">
        <v>0</v>
      </c>
      <c r="E11" s="203">
        <f t="shared" si="1"/>
        <v>0</v>
      </c>
      <c r="F11" s="230">
        <v>0</v>
      </c>
      <c r="G11" s="230">
        <v>0</v>
      </c>
      <c r="H11" s="231">
        <f t="shared" si="2"/>
        <v>0</v>
      </c>
      <c r="J11" s="216"/>
      <c r="K11" s="216"/>
      <c r="L11" s="216"/>
      <c r="M11" s="216"/>
      <c r="N11" s="216"/>
      <c r="O11" s="216"/>
      <c r="P11" s="216"/>
    </row>
    <row r="12" spans="1:16" s="265" customFormat="1" ht="29.25" customHeight="1">
      <c r="A12" s="305">
        <v>2</v>
      </c>
      <c r="B12" s="306" t="s">
        <v>295</v>
      </c>
      <c r="C12" s="230">
        <v>0</v>
      </c>
      <c r="D12" s="230">
        <v>0</v>
      </c>
      <c r="E12" s="203">
        <f t="shared" si="1"/>
        <v>0</v>
      </c>
      <c r="F12" s="230">
        <v>0</v>
      </c>
      <c r="G12" s="230">
        <v>0</v>
      </c>
      <c r="H12" s="231">
        <f t="shared" si="2"/>
        <v>0</v>
      </c>
      <c r="J12" s="216"/>
      <c r="K12" s="216"/>
      <c r="L12" s="216"/>
      <c r="M12" s="216"/>
      <c r="N12" s="216"/>
      <c r="O12" s="216"/>
      <c r="P12" s="216"/>
    </row>
    <row r="13" spans="1:16" s="265" customFormat="1" ht="30">
      <c r="A13" s="305">
        <v>3</v>
      </c>
      <c r="B13" s="306" t="s">
        <v>296</v>
      </c>
      <c r="C13" s="230">
        <f>SUM(C14:C15)</f>
        <v>0</v>
      </c>
      <c r="D13" s="230">
        <f t="shared" ref="D13:H13" si="3">SUM(D14:D15)</f>
        <v>0</v>
      </c>
      <c r="E13" s="203">
        <f t="shared" si="3"/>
        <v>0</v>
      </c>
      <c r="F13" s="230">
        <f>SUM(F14:F15)</f>
        <v>75500000</v>
      </c>
      <c r="G13" s="230">
        <f t="shared" si="3"/>
        <v>0</v>
      </c>
      <c r="H13" s="231">
        <f t="shared" si="3"/>
        <v>75500000</v>
      </c>
      <c r="J13" s="216"/>
      <c r="K13" s="216"/>
      <c r="L13" s="216"/>
      <c r="M13" s="216"/>
      <c r="N13" s="216"/>
      <c r="O13" s="216"/>
      <c r="P13" s="216"/>
    </row>
    <row r="14" spans="1:16" s="265" customFormat="1" ht="15.75">
      <c r="A14" s="305">
        <v>3.1</v>
      </c>
      <c r="B14" s="307" t="s">
        <v>297</v>
      </c>
      <c r="C14" s="230">
        <v>0</v>
      </c>
      <c r="D14" s="230">
        <v>0</v>
      </c>
      <c r="E14" s="203">
        <f t="shared" si="1"/>
        <v>0</v>
      </c>
      <c r="F14" s="230">
        <v>75500000</v>
      </c>
      <c r="G14" s="230">
        <v>0</v>
      </c>
      <c r="H14" s="231">
        <f t="shared" si="2"/>
        <v>75500000</v>
      </c>
      <c r="J14" s="216"/>
      <c r="K14" s="216"/>
      <c r="L14" s="216"/>
      <c r="M14" s="216"/>
      <c r="N14" s="216"/>
      <c r="O14" s="216"/>
      <c r="P14" s="216"/>
    </row>
    <row r="15" spans="1:16" s="265" customFormat="1" ht="15.75">
      <c r="A15" s="305">
        <v>3.2</v>
      </c>
      <c r="B15" s="307" t="s">
        <v>298</v>
      </c>
      <c r="C15" s="230">
        <v>0</v>
      </c>
      <c r="D15" s="230">
        <v>0</v>
      </c>
      <c r="E15" s="203">
        <f t="shared" si="1"/>
        <v>0</v>
      </c>
      <c r="F15" s="230">
        <v>0</v>
      </c>
      <c r="G15" s="230">
        <v>0</v>
      </c>
      <c r="H15" s="231">
        <f t="shared" si="2"/>
        <v>0</v>
      </c>
      <c r="J15" s="216"/>
      <c r="K15" s="216"/>
      <c r="L15" s="216"/>
      <c r="M15" s="216"/>
      <c r="N15" s="216"/>
      <c r="O15" s="216"/>
      <c r="P15" s="216"/>
    </row>
    <row r="16" spans="1:16" s="265" customFormat="1" ht="15.75">
      <c r="A16" s="305">
        <v>4</v>
      </c>
      <c r="B16" s="306" t="s">
        <v>299</v>
      </c>
      <c r="C16" s="230">
        <f>SUM(C17:C18)</f>
        <v>0</v>
      </c>
      <c r="D16" s="230">
        <f t="shared" ref="D16:H16" si="4">SUM(D17:D18)</f>
        <v>0</v>
      </c>
      <c r="E16" s="203">
        <f t="shared" si="4"/>
        <v>0</v>
      </c>
      <c r="F16" s="230">
        <f t="shared" si="4"/>
        <v>0</v>
      </c>
      <c r="G16" s="230">
        <f>SUM(G17:G18)</f>
        <v>230667</v>
      </c>
      <c r="H16" s="231">
        <f t="shared" si="4"/>
        <v>230667</v>
      </c>
      <c r="J16" s="216"/>
      <c r="K16" s="216"/>
      <c r="L16" s="216"/>
      <c r="M16" s="216"/>
      <c r="N16" s="216"/>
      <c r="O16" s="216"/>
      <c r="P16" s="216"/>
    </row>
    <row r="17" spans="1:16" s="265" customFormat="1" ht="15.75">
      <c r="A17" s="305">
        <v>4.0999999999999996</v>
      </c>
      <c r="B17" s="307" t="s">
        <v>300</v>
      </c>
      <c r="C17" s="230">
        <v>0</v>
      </c>
      <c r="D17" s="230">
        <v>0</v>
      </c>
      <c r="E17" s="203">
        <f t="shared" si="1"/>
        <v>0</v>
      </c>
      <c r="F17" s="230">
        <v>0</v>
      </c>
      <c r="G17" s="230">
        <v>0</v>
      </c>
      <c r="H17" s="231">
        <f t="shared" si="2"/>
        <v>0</v>
      </c>
      <c r="J17" s="216"/>
      <c r="K17" s="216"/>
      <c r="L17" s="216"/>
      <c r="M17" s="216"/>
      <c r="N17" s="216"/>
      <c r="O17" s="216"/>
      <c r="P17" s="216"/>
    </row>
    <row r="18" spans="1:16" s="265" customFormat="1" ht="15.75">
      <c r="A18" s="305">
        <v>4.2</v>
      </c>
      <c r="B18" s="307" t="s">
        <v>301</v>
      </c>
      <c r="C18" s="230">
        <v>0</v>
      </c>
      <c r="D18" s="230">
        <v>0</v>
      </c>
      <c r="E18" s="203">
        <f t="shared" si="1"/>
        <v>0</v>
      </c>
      <c r="F18" s="230">
        <v>0</v>
      </c>
      <c r="G18" s="230">
        <v>230667</v>
      </c>
      <c r="H18" s="231">
        <f t="shared" si="2"/>
        <v>230667</v>
      </c>
      <c r="J18" s="216"/>
      <c r="K18" s="216"/>
      <c r="L18" s="216"/>
      <c r="M18" s="216"/>
      <c r="N18" s="216"/>
      <c r="O18" s="216"/>
      <c r="P18" s="216"/>
    </row>
    <row r="19" spans="1:16" s="265" customFormat="1" ht="30">
      <c r="A19" s="305">
        <v>5</v>
      </c>
      <c r="B19" s="306" t="s">
        <v>302</v>
      </c>
      <c r="C19" s="230">
        <f>SUM(C20,C21,C22,C28,C29,C30,C31)</f>
        <v>1010292972</v>
      </c>
      <c r="D19" s="230">
        <f t="shared" ref="D19:E19" si="5">SUM(D20,D21,D22,D28,D29,D30,D31)</f>
        <v>443512141</v>
      </c>
      <c r="E19" s="203">
        <f t="shared" si="5"/>
        <v>1453805113</v>
      </c>
      <c r="F19" s="230">
        <v>1021993615</v>
      </c>
      <c r="G19" s="230">
        <v>532283379</v>
      </c>
      <c r="H19" s="231">
        <f>F19+G19</f>
        <v>1554276994</v>
      </c>
      <c r="J19" s="216"/>
      <c r="K19" s="216"/>
      <c r="L19" s="216"/>
      <c r="M19" s="216"/>
      <c r="N19" s="216"/>
      <c r="O19" s="216"/>
      <c r="P19" s="216"/>
    </row>
    <row r="20" spans="1:16" s="265" customFormat="1" ht="15.75">
      <c r="A20" s="305">
        <v>5.0999999999999996</v>
      </c>
      <c r="B20" s="307" t="s">
        <v>303</v>
      </c>
      <c r="C20" s="230">
        <v>32688233</v>
      </c>
      <c r="D20" s="230">
        <v>1873921</v>
      </c>
      <c r="E20" s="203">
        <f t="shared" si="1"/>
        <v>34562154</v>
      </c>
      <c r="F20" s="230">
        <v>0</v>
      </c>
      <c r="G20" s="230">
        <v>0</v>
      </c>
      <c r="H20" s="231">
        <f t="shared" si="2"/>
        <v>0</v>
      </c>
      <c r="J20" s="216"/>
      <c r="K20" s="216"/>
      <c r="L20" s="216"/>
      <c r="M20" s="216"/>
      <c r="N20" s="216"/>
      <c r="O20" s="216"/>
      <c r="P20" s="216"/>
    </row>
    <row r="21" spans="1:16" s="265" customFormat="1" ht="15.75">
      <c r="A21" s="305">
        <v>5.2</v>
      </c>
      <c r="B21" s="307" t="s">
        <v>304</v>
      </c>
      <c r="C21" s="230">
        <v>0</v>
      </c>
      <c r="D21" s="230">
        <v>68020049</v>
      </c>
      <c r="E21" s="203">
        <f t="shared" si="1"/>
        <v>68020049</v>
      </c>
      <c r="F21" s="230">
        <v>0</v>
      </c>
      <c r="G21" s="230">
        <v>0</v>
      </c>
      <c r="H21" s="231">
        <f t="shared" si="2"/>
        <v>0</v>
      </c>
      <c r="J21" s="216"/>
      <c r="K21" s="216"/>
      <c r="L21" s="216"/>
      <c r="M21" s="216"/>
      <c r="N21" s="216"/>
      <c r="O21" s="216"/>
      <c r="P21" s="216"/>
    </row>
    <row r="22" spans="1:16" s="265" customFormat="1" ht="15.75">
      <c r="A22" s="305">
        <v>5.3</v>
      </c>
      <c r="B22" s="307" t="s">
        <v>305</v>
      </c>
      <c r="C22" s="230">
        <f>SUM(C23:C27)</f>
        <v>94663</v>
      </c>
      <c r="D22" s="230">
        <f t="shared" ref="D22:H22" si="6">SUM(D23:D27)</f>
        <v>132783569</v>
      </c>
      <c r="E22" s="203">
        <f t="shared" si="6"/>
        <v>132878232</v>
      </c>
      <c r="F22" s="230">
        <f t="shared" si="6"/>
        <v>0</v>
      </c>
      <c r="G22" s="230">
        <f t="shared" si="6"/>
        <v>0</v>
      </c>
      <c r="H22" s="231">
        <f t="shared" si="6"/>
        <v>0</v>
      </c>
      <c r="J22" s="216"/>
      <c r="K22" s="216"/>
      <c r="L22" s="216"/>
      <c r="M22" s="216"/>
      <c r="N22" s="216"/>
      <c r="O22" s="216"/>
      <c r="P22" s="216"/>
    </row>
    <row r="23" spans="1:16" s="265" customFormat="1" ht="15.75">
      <c r="A23" s="305" t="s">
        <v>306</v>
      </c>
      <c r="B23" s="308" t="s">
        <v>307</v>
      </c>
      <c r="C23" s="230">
        <v>94663</v>
      </c>
      <c r="D23" s="230">
        <v>113554925</v>
      </c>
      <c r="E23" s="203">
        <f t="shared" si="1"/>
        <v>113649588</v>
      </c>
      <c r="F23" s="230">
        <v>0</v>
      </c>
      <c r="G23" s="230">
        <v>0</v>
      </c>
      <c r="H23" s="231">
        <f t="shared" si="2"/>
        <v>0</v>
      </c>
      <c r="J23" s="216"/>
      <c r="K23" s="216"/>
      <c r="L23" s="216"/>
      <c r="M23" s="216"/>
      <c r="N23" s="216"/>
      <c r="O23" s="216"/>
      <c r="P23" s="216"/>
    </row>
    <row r="24" spans="1:16" s="265" customFormat="1" ht="15.75">
      <c r="A24" s="305" t="s">
        <v>308</v>
      </c>
      <c r="B24" s="308" t="s">
        <v>309</v>
      </c>
      <c r="C24" s="230">
        <v>0</v>
      </c>
      <c r="D24" s="230">
        <v>8314941</v>
      </c>
      <c r="E24" s="203">
        <f t="shared" si="1"/>
        <v>8314941</v>
      </c>
      <c r="F24" s="230">
        <v>0</v>
      </c>
      <c r="G24" s="230">
        <v>0</v>
      </c>
      <c r="H24" s="231">
        <f t="shared" si="2"/>
        <v>0</v>
      </c>
      <c r="J24" s="216"/>
      <c r="K24" s="216"/>
      <c r="L24" s="216"/>
      <c r="M24" s="216"/>
      <c r="N24" s="216"/>
      <c r="O24" s="216"/>
      <c r="P24" s="216"/>
    </row>
    <row r="25" spans="1:16" s="265" customFormat="1" ht="15.75">
      <c r="A25" s="305" t="s">
        <v>310</v>
      </c>
      <c r="B25" s="309" t="s">
        <v>311</v>
      </c>
      <c r="C25" s="230">
        <v>0</v>
      </c>
      <c r="D25" s="230">
        <v>1247055</v>
      </c>
      <c r="E25" s="203">
        <f t="shared" si="1"/>
        <v>1247055</v>
      </c>
      <c r="F25" s="230">
        <v>0</v>
      </c>
      <c r="G25" s="230">
        <v>0</v>
      </c>
      <c r="H25" s="231">
        <f t="shared" si="2"/>
        <v>0</v>
      </c>
      <c r="J25" s="216"/>
      <c r="K25" s="216"/>
      <c r="L25" s="216"/>
      <c r="M25" s="216"/>
      <c r="N25" s="216"/>
      <c r="O25" s="216"/>
      <c r="P25" s="216"/>
    </row>
    <row r="26" spans="1:16" s="265" customFormat="1" ht="15.75">
      <c r="A26" s="305" t="s">
        <v>312</v>
      </c>
      <c r="B26" s="308" t="s">
        <v>313</v>
      </c>
      <c r="C26" s="230">
        <v>0</v>
      </c>
      <c r="D26" s="230">
        <v>4316357</v>
      </c>
      <c r="E26" s="203">
        <f t="shared" si="1"/>
        <v>4316357</v>
      </c>
      <c r="F26" s="230">
        <v>0</v>
      </c>
      <c r="G26" s="230">
        <v>0</v>
      </c>
      <c r="H26" s="231">
        <f t="shared" si="2"/>
        <v>0</v>
      </c>
      <c r="J26" s="216"/>
      <c r="K26" s="216"/>
      <c r="L26" s="216"/>
      <c r="M26" s="216"/>
      <c r="N26" s="216"/>
      <c r="O26" s="216"/>
      <c r="P26" s="216"/>
    </row>
    <row r="27" spans="1:16" s="265" customFormat="1" ht="15.75">
      <c r="A27" s="305" t="s">
        <v>314</v>
      </c>
      <c r="B27" s="308" t="s">
        <v>315</v>
      </c>
      <c r="C27" s="230">
        <v>0</v>
      </c>
      <c r="D27" s="230">
        <v>5350291</v>
      </c>
      <c r="E27" s="203">
        <f t="shared" si="1"/>
        <v>5350291</v>
      </c>
      <c r="F27" s="230">
        <v>0</v>
      </c>
      <c r="G27" s="230">
        <v>0</v>
      </c>
      <c r="H27" s="231">
        <f t="shared" si="2"/>
        <v>0</v>
      </c>
      <c r="J27" s="216"/>
      <c r="K27" s="216"/>
      <c r="L27" s="216"/>
      <c r="M27" s="216"/>
      <c r="N27" s="216"/>
      <c r="O27" s="216"/>
      <c r="P27" s="216"/>
    </row>
    <row r="28" spans="1:16" s="265" customFormat="1" ht="15.75">
      <c r="A28" s="305">
        <v>5.4</v>
      </c>
      <c r="B28" s="307" t="s">
        <v>316</v>
      </c>
      <c r="C28" s="230">
        <v>120000</v>
      </c>
      <c r="D28" s="230">
        <v>91938014</v>
      </c>
      <c r="E28" s="203">
        <f t="shared" si="1"/>
        <v>92058014</v>
      </c>
      <c r="F28" s="230">
        <v>0</v>
      </c>
      <c r="G28" s="230">
        <v>0</v>
      </c>
      <c r="H28" s="231">
        <f t="shared" si="2"/>
        <v>0</v>
      </c>
      <c r="J28" s="216"/>
      <c r="K28" s="216"/>
      <c r="L28" s="216"/>
      <c r="M28" s="216"/>
      <c r="N28" s="216"/>
      <c r="O28" s="216"/>
      <c r="P28" s="216"/>
    </row>
    <row r="29" spans="1:16" s="265" customFormat="1" ht="15.75">
      <c r="A29" s="305">
        <v>5.5</v>
      </c>
      <c r="B29" s="307" t="s">
        <v>317</v>
      </c>
      <c r="C29" s="230">
        <v>0</v>
      </c>
      <c r="D29" s="230">
        <v>0</v>
      </c>
      <c r="E29" s="203">
        <f t="shared" si="1"/>
        <v>0</v>
      </c>
      <c r="F29" s="230">
        <v>0</v>
      </c>
      <c r="G29" s="230">
        <v>0</v>
      </c>
      <c r="H29" s="231">
        <f t="shared" si="2"/>
        <v>0</v>
      </c>
      <c r="J29" s="216"/>
      <c r="K29" s="216"/>
      <c r="L29" s="216"/>
      <c r="M29" s="216"/>
      <c r="N29" s="216"/>
      <c r="O29" s="216"/>
      <c r="P29" s="216"/>
    </row>
    <row r="30" spans="1:16" s="265" customFormat="1" ht="15.75">
      <c r="A30" s="305">
        <v>5.6</v>
      </c>
      <c r="B30" s="307" t="s">
        <v>318</v>
      </c>
      <c r="C30" s="230">
        <v>0</v>
      </c>
      <c r="D30" s="230">
        <v>0</v>
      </c>
      <c r="E30" s="203">
        <f t="shared" si="1"/>
        <v>0</v>
      </c>
      <c r="F30" s="230">
        <v>0</v>
      </c>
      <c r="G30" s="230">
        <v>0</v>
      </c>
      <c r="H30" s="231">
        <f t="shared" si="2"/>
        <v>0</v>
      </c>
      <c r="J30" s="216"/>
      <c r="K30" s="216"/>
      <c r="L30" s="216"/>
      <c r="M30" s="216"/>
      <c r="N30" s="216"/>
      <c r="O30" s="216"/>
      <c r="P30" s="216"/>
    </row>
    <row r="31" spans="1:16" s="265" customFormat="1" ht="15.75">
      <c r="A31" s="305">
        <v>5.7</v>
      </c>
      <c r="B31" s="307" t="s">
        <v>319</v>
      </c>
      <c r="C31" s="230">
        <v>977390076</v>
      </c>
      <c r="D31" s="230">
        <v>148896588</v>
      </c>
      <c r="E31" s="203">
        <f t="shared" si="1"/>
        <v>1126286664</v>
      </c>
      <c r="F31" s="230">
        <v>0</v>
      </c>
      <c r="G31" s="230">
        <v>0</v>
      </c>
      <c r="H31" s="231">
        <f t="shared" si="2"/>
        <v>0</v>
      </c>
      <c r="J31" s="216"/>
      <c r="K31" s="216"/>
      <c r="L31" s="216"/>
      <c r="M31" s="216"/>
      <c r="N31" s="216"/>
      <c r="O31" s="216"/>
      <c r="P31" s="216"/>
    </row>
    <row r="32" spans="1:16" s="265" customFormat="1" ht="15.75">
      <c r="A32" s="305">
        <v>6</v>
      </c>
      <c r="B32" s="306" t="s">
        <v>320</v>
      </c>
      <c r="C32" s="230">
        <f>SUM(C33:C39)</f>
        <v>65555604</v>
      </c>
      <c r="D32" s="230">
        <f t="shared" ref="D32:H32" si="7">SUM(D33:D39)</f>
        <v>48392824.521247998</v>
      </c>
      <c r="E32" s="203">
        <f>SUM(E33:E39)</f>
        <v>113948428.521248</v>
      </c>
      <c r="F32" s="230">
        <f>SUM(F33:F39)</f>
        <v>51922391</v>
      </c>
      <c r="G32" s="230">
        <f>SUM(G33:G39)</f>
        <v>35164482</v>
      </c>
      <c r="H32" s="231">
        <f t="shared" si="7"/>
        <v>87086873</v>
      </c>
      <c r="J32" s="216"/>
      <c r="K32" s="216"/>
      <c r="L32" s="216"/>
      <c r="M32" s="216"/>
      <c r="N32" s="216"/>
      <c r="O32" s="216"/>
      <c r="P32" s="216"/>
    </row>
    <row r="33" spans="1:16" s="265" customFormat="1" ht="30">
      <c r="A33" s="305">
        <v>6.1</v>
      </c>
      <c r="B33" s="307" t="s">
        <v>385</v>
      </c>
      <c r="C33" s="230">
        <v>0</v>
      </c>
      <c r="D33" s="230">
        <v>46927730.521247998</v>
      </c>
      <c r="E33" s="203">
        <f t="shared" si="1"/>
        <v>46927730.521247998</v>
      </c>
      <c r="F33" s="230">
        <v>0</v>
      </c>
      <c r="G33" s="230">
        <v>33880469</v>
      </c>
      <c r="H33" s="231">
        <f t="shared" si="2"/>
        <v>33880469</v>
      </c>
      <c r="J33" s="216"/>
      <c r="K33" s="216"/>
      <c r="L33" s="216"/>
      <c r="M33" s="216"/>
      <c r="N33" s="216"/>
      <c r="O33" s="216"/>
      <c r="P33" s="216"/>
    </row>
    <row r="34" spans="1:16" s="265" customFormat="1" ht="30">
      <c r="A34" s="305">
        <v>6.2</v>
      </c>
      <c r="B34" s="307" t="s">
        <v>321</v>
      </c>
      <c r="C34" s="230">
        <v>65555604</v>
      </c>
      <c r="D34" s="230">
        <v>1465094</v>
      </c>
      <c r="E34" s="203">
        <f t="shared" si="1"/>
        <v>67020698</v>
      </c>
      <c r="F34" s="230">
        <v>51922391</v>
      </c>
      <c r="G34" s="230">
        <v>1284013</v>
      </c>
      <c r="H34" s="231">
        <f t="shared" si="2"/>
        <v>53206404</v>
      </c>
      <c r="J34" s="216"/>
      <c r="K34" s="216"/>
      <c r="L34" s="216"/>
      <c r="M34" s="216"/>
      <c r="N34" s="216"/>
      <c r="O34" s="216"/>
      <c r="P34" s="216"/>
    </row>
    <row r="35" spans="1:16" s="265" customFormat="1" ht="30">
      <c r="A35" s="305">
        <v>6.3</v>
      </c>
      <c r="B35" s="307" t="s">
        <v>322</v>
      </c>
      <c r="C35" s="230">
        <v>0</v>
      </c>
      <c r="D35" s="230">
        <v>0</v>
      </c>
      <c r="E35" s="203">
        <f t="shared" si="1"/>
        <v>0</v>
      </c>
      <c r="F35" s="230">
        <v>0</v>
      </c>
      <c r="G35" s="230">
        <v>0</v>
      </c>
      <c r="H35" s="231">
        <f t="shared" si="2"/>
        <v>0</v>
      </c>
      <c r="J35" s="216"/>
      <c r="K35" s="216"/>
      <c r="L35" s="216"/>
      <c r="M35" s="216"/>
      <c r="N35" s="216"/>
      <c r="O35" s="216"/>
      <c r="P35" s="216"/>
    </row>
    <row r="36" spans="1:16" s="265" customFormat="1" ht="15.75">
      <c r="A36" s="305">
        <v>6.4</v>
      </c>
      <c r="B36" s="307" t="s">
        <v>323</v>
      </c>
      <c r="C36" s="230">
        <v>0</v>
      </c>
      <c r="D36" s="230">
        <v>0</v>
      </c>
      <c r="E36" s="203">
        <f t="shared" si="1"/>
        <v>0</v>
      </c>
      <c r="F36" s="230">
        <v>0</v>
      </c>
      <c r="G36" s="230">
        <v>0</v>
      </c>
      <c r="H36" s="231">
        <f t="shared" si="2"/>
        <v>0</v>
      </c>
      <c r="J36" s="216"/>
      <c r="K36" s="216"/>
      <c r="L36" s="216"/>
      <c r="M36" s="216"/>
      <c r="N36" s="216"/>
      <c r="O36" s="216"/>
      <c r="P36" s="216"/>
    </row>
    <row r="37" spans="1:16" s="265" customFormat="1" ht="15.75">
      <c r="A37" s="305">
        <v>6.5</v>
      </c>
      <c r="B37" s="307" t="s">
        <v>324</v>
      </c>
      <c r="C37" s="230">
        <v>0</v>
      </c>
      <c r="D37" s="230">
        <v>0</v>
      </c>
      <c r="E37" s="203">
        <f t="shared" si="1"/>
        <v>0</v>
      </c>
      <c r="F37" s="230">
        <v>0</v>
      </c>
      <c r="G37" s="230">
        <v>0</v>
      </c>
      <c r="H37" s="231">
        <f t="shared" si="2"/>
        <v>0</v>
      </c>
      <c r="J37" s="216"/>
      <c r="K37" s="216"/>
      <c r="L37" s="216"/>
      <c r="M37" s="216"/>
      <c r="N37" s="216"/>
      <c r="O37" s="216"/>
      <c r="P37" s="216"/>
    </row>
    <row r="38" spans="1:16" s="265" customFormat="1" ht="30">
      <c r="A38" s="305">
        <v>6.6</v>
      </c>
      <c r="B38" s="307" t="s">
        <v>325</v>
      </c>
      <c r="C38" s="230">
        <v>0</v>
      </c>
      <c r="D38" s="230">
        <v>0</v>
      </c>
      <c r="E38" s="203">
        <f t="shared" si="1"/>
        <v>0</v>
      </c>
      <c r="F38" s="230">
        <v>0</v>
      </c>
      <c r="G38" s="230">
        <v>0</v>
      </c>
      <c r="H38" s="231">
        <f t="shared" si="2"/>
        <v>0</v>
      </c>
      <c r="J38" s="216"/>
      <c r="K38" s="216"/>
      <c r="L38" s="216"/>
      <c r="M38" s="216"/>
      <c r="N38" s="216"/>
      <c r="O38" s="216"/>
      <c r="P38" s="216"/>
    </row>
    <row r="39" spans="1:16" s="265" customFormat="1" ht="30">
      <c r="A39" s="305">
        <v>6.7</v>
      </c>
      <c r="B39" s="307" t="s">
        <v>326</v>
      </c>
      <c r="C39" s="230">
        <v>0</v>
      </c>
      <c r="D39" s="230">
        <v>0</v>
      </c>
      <c r="E39" s="203">
        <f t="shared" si="1"/>
        <v>0</v>
      </c>
      <c r="F39" s="230">
        <v>0</v>
      </c>
      <c r="G39" s="230">
        <v>0</v>
      </c>
      <c r="H39" s="231">
        <f t="shared" si="2"/>
        <v>0</v>
      </c>
      <c r="J39" s="216"/>
      <c r="K39" s="216"/>
      <c r="L39" s="216"/>
      <c r="M39" s="216"/>
      <c r="N39" s="216"/>
      <c r="O39" s="216"/>
      <c r="P39" s="216"/>
    </row>
    <row r="40" spans="1:16" s="265" customFormat="1" ht="15.75">
      <c r="A40" s="305">
        <v>7</v>
      </c>
      <c r="B40" s="306" t="s">
        <v>327</v>
      </c>
      <c r="C40" s="230">
        <f>SUM(C41:C44)</f>
        <v>33899413.599999994</v>
      </c>
      <c r="D40" s="230">
        <f t="shared" ref="D40:H40" si="8">SUM(D41:D44)</f>
        <v>11975660.573953001</v>
      </c>
      <c r="E40" s="203">
        <f>SUM(E41:E44)</f>
        <v>45875074.173952997</v>
      </c>
      <c r="F40" s="230">
        <f t="shared" si="8"/>
        <v>0</v>
      </c>
      <c r="G40" s="230">
        <f t="shared" si="8"/>
        <v>0</v>
      </c>
      <c r="H40" s="231">
        <f t="shared" si="8"/>
        <v>0</v>
      </c>
      <c r="J40" s="216"/>
      <c r="K40" s="216"/>
      <c r="L40" s="216"/>
      <c r="M40" s="216"/>
      <c r="N40" s="216"/>
      <c r="O40" s="216"/>
      <c r="P40" s="216"/>
    </row>
    <row r="41" spans="1:16" s="265" customFormat="1" ht="30">
      <c r="A41" s="305">
        <v>7.1</v>
      </c>
      <c r="B41" s="307" t="s">
        <v>328</v>
      </c>
      <c r="C41" s="230">
        <v>229991.86999999988</v>
      </c>
      <c r="D41" s="230">
        <v>0</v>
      </c>
      <c r="E41" s="203">
        <f t="shared" si="1"/>
        <v>229991.86999999988</v>
      </c>
      <c r="F41" s="230">
        <v>0</v>
      </c>
      <c r="G41" s="230">
        <v>0</v>
      </c>
      <c r="H41" s="231">
        <f t="shared" si="2"/>
        <v>0</v>
      </c>
      <c r="J41" s="216"/>
      <c r="K41" s="216"/>
      <c r="L41" s="216"/>
      <c r="M41" s="216"/>
      <c r="N41" s="216"/>
      <c r="O41" s="216"/>
      <c r="P41" s="216"/>
    </row>
    <row r="42" spans="1:16" s="265" customFormat="1" ht="30">
      <c r="A42" s="305">
        <v>7.2</v>
      </c>
      <c r="B42" s="307" t="s">
        <v>329</v>
      </c>
      <c r="C42" s="230">
        <v>0</v>
      </c>
      <c r="D42" s="230">
        <v>0</v>
      </c>
      <c r="E42" s="203">
        <f t="shared" si="1"/>
        <v>0</v>
      </c>
      <c r="F42" s="230">
        <v>0</v>
      </c>
      <c r="G42" s="230">
        <v>0</v>
      </c>
      <c r="H42" s="231">
        <f t="shared" si="2"/>
        <v>0</v>
      </c>
      <c r="J42" s="216"/>
      <c r="K42" s="216"/>
      <c r="L42" s="216"/>
      <c r="M42" s="216"/>
      <c r="N42" s="216"/>
      <c r="O42" s="216"/>
      <c r="P42" s="216"/>
    </row>
    <row r="43" spans="1:16" s="265" customFormat="1" ht="30">
      <c r="A43" s="305">
        <v>7.3</v>
      </c>
      <c r="B43" s="307" t="s">
        <v>330</v>
      </c>
      <c r="C43" s="230">
        <v>33669421.729999997</v>
      </c>
      <c r="D43" s="230">
        <v>11975660.573953001</v>
      </c>
      <c r="E43" s="203">
        <f t="shared" si="1"/>
        <v>45645082.303952999</v>
      </c>
      <c r="F43" s="230">
        <v>0</v>
      </c>
      <c r="G43" s="230">
        <v>0</v>
      </c>
      <c r="H43" s="231">
        <f t="shared" si="2"/>
        <v>0</v>
      </c>
      <c r="J43" s="216"/>
      <c r="K43" s="216"/>
      <c r="L43" s="216"/>
      <c r="M43" s="216"/>
      <c r="N43" s="216"/>
      <c r="O43" s="216"/>
      <c r="P43" s="216"/>
    </row>
    <row r="44" spans="1:16" s="265" customFormat="1" ht="30">
      <c r="A44" s="305">
        <v>7.4</v>
      </c>
      <c r="B44" s="307" t="s">
        <v>331</v>
      </c>
      <c r="C44" s="230">
        <v>0</v>
      </c>
      <c r="D44" s="230">
        <v>0</v>
      </c>
      <c r="E44" s="203">
        <f t="shared" si="1"/>
        <v>0</v>
      </c>
      <c r="F44" s="230">
        <v>0</v>
      </c>
      <c r="G44" s="230">
        <v>0</v>
      </c>
      <c r="H44" s="231">
        <f t="shared" si="2"/>
        <v>0</v>
      </c>
      <c r="J44" s="216"/>
      <c r="K44" s="216"/>
      <c r="L44" s="216"/>
      <c r="M44" s="216"/>
      <c r="N44" s="216"/>
      <c r="O44" s="216"/>
      <c r="P44" s="216"/>
    </row>
    <row r="45" spans="1:16" s="265" customFormat="1" ht="15.75">
      <c r="A45" s="305">
        <v>8</v>
      </c>
      <c r="B45" s="306" t="s">
        <v>332</v>
      </c>
      <c r="C45" s="230">
        <f>SUM(C46:C52)</f>
        <v>9921226.5</v>
      </c>
      <c r="D45" s="230">
        <f t="shared" ref="D45:H45" si="9">SUM(D46:D52)</f>
        <v>26601854.355432011</v>
      </c>
      <c r="E45" s="203">
        <f>SUM(E46:E52)</f>
        <v>36523080.855432004</v>
      </c>
      <c r="F45" s="230">
        <f t="shared" si="9"/>
        <v>0</v>
      </c>
      <c r="G45" s="230">
        <f t="shared" si="9"/>
        <v>0</v>
      </c>
      <c r="H45" s="231">
        <f t="shared" si="9"/>
        <v>0</v>
      </c>
      <c r="J45" s="216"/>
      <c r="K45" s="216"/>
      <c r="L45" s="216"/>
      <c r="M45" s="216"/>
      <c r="N45" s="216"/>
      <c r="O45" s="216"/>
      <c r="P45" s="216"/>
    </row>
    <row r="46" spans="1:16" s="265" customFormat="1" ht="15.75">
      <c r="A46" s="305">
        <v>8.1</v>
      </c>
      <c r="B46" s="307" t="s">
        <v>333</v>
      </c>
      <c r="C46" s="230">
        <v>0</v>
      </c>
      <c r="D46" s="230">
        <v>0</v>
      </c>
      <c r="E46" s="203">
        <f t="shared" si="1"/>
        <v>0</v>
      </c>
      <c r="F46" s="230">
        <v>0</v>
      </c>
      <c r="G46" s="230">
        <v>0</v>
      </c>
      <c r="H46" s="231">
        <f t="shared" si="2"/>
        <v>0</v>
      </c>
      <c r="J46" s="216"/>
      <c r="K46" s="216"/>
      <c r="L46" s="216"/>
      <c r="M46" s="216"/>
      <c r="N46" s="216"/>
      <c r="O46" s="216"/>
      <c r="P46" s="216"/>
    </row>
    <row r="47" spans="1:16" s="265" customFormat="1" ht="15.75">
      <c r="A47" s="305">
        <v>8.1999999999999993</v>
      </c>
      <c r="B47" s="307" t="s">
        <v>334</v>
      </c>
      <c r="C47" s="230">
        <v>2160033</v>
      </c>
      <c r="D47" s="230">
        <v>4761364.6506000021</v>
      </c>
      <c r="E47" s="203">
        <f t="shared" si="1"/>
        <v>6921397.6506000021</v>
      </c>
      <c r="F47" s="230">
        <v>0</v>
      </c>
      <c r="G47" s="230">
        <v>0</v>
      </c>
      <c r="H47" s="231">
        <f t="shared" si="2"/>
        <v>0</v>
      </c>
      <c r="J47" s="216"/>
      <c r="K47" s="216"/>
      <c r="L47" s="216"/>
      <c r="M47" s="216"/>
      <c r="N47" s="216"/>
      <c r="O47" s="216"/>
      <c r="P47" s="216"/>
    </row>
    <row r="48" spans="1:16" s="265" customFormat="1" ht="15.75">
      <c r="A48" s="305">
        <v>8.3000000000000007</v>
      </c>
      <c r="B48" s="307" t="s">
        <v>335</v>
      </c>
      <c r="C48" s="230">
        <v>1938772.9999999998</v>
      </c>
      <c r="D48" s="230">
        <v>4574909.7509760018</v>
      </c>
      <c r="E48" s="203">
        <f t="shared" si="1"/>
        <v>6513682.7509760018</v>
      </c>
      <c r="F48" s="230">
        <v>0</v>
      </c>
      <c r="G48" s="230">
        <v>0</v>
      </c>
      <c r="H48" s="231">
        <f t="shared" si="2"/>
        <v>0</v>
      </c>
      <c r="J48" s="216"/>
      <c r="K48" s="216"/>
      <c r="L48" s="216"/>
      <c r="M48" s="216"/>
      <c r="N48" s="216"/>
      <c r="O48" s="216"/>
      <c r="P48" s="216"/>
    </row>
    <row r="49" spans="1:16" s="265" customFormat="1" ht="15.75">
      <c r="A49" s="305">
        <v>8.4</v>
      </c>
      <c r="B49" s="307" t="s">
        <v>336</v>
      </c>
      <c r="C49" s="230">
        <v>1538792</v>
      </c>
      <c r="D49" s="230">
        <v>4431320.2709760014</v>
      </c>
      <c r="E49" s="203">
        <f t="shared" si="1"/>
        <v>5970112.2709760014</v>
      </c>
      <c r="F49" s="230">
        <v>0</v>
      </c>
      <c r="G49" s="230">
        <v>0</v>
      </c>
      <c r="H49" s="231">
        <f t="shared" si="2"/>
        <v>0</v>
      </c>
      <c r="J49" s="216"/>
      <c r="K49" s="216"/>
      <c r="L49" s="216"/>
      <c r="M49" s="216"/>
      <c r="N49" s="216"/>
      <c r="O49" s="216"/>
      <c r="P49" s="216"/>
    </row>
    <row r="50" spans="1:16" s="265" customFormat="1" ht="15.75">
      <c r="A50" s="305">
        <v>8.5</v>
      </c>
      <c r="B50" s="307" t="s">
        <v>337</v>
      </c>
      <c r="C50" s="230">
        <v>977632</v>
      </c>
      <c r="D50" s="230">
        <v>3529889.6356800022</v>
      </c>
      <c r="E50" s="203">
        <f t="shared" si="1"/>
        <v>4507521.6356800022</v>
      </c>
      <c r="F50" s="230">
        <v>0</v>
      </c>
      <c r="G50" s="230">
        <v>0</v>
      </c>
      <c r="H50" s="231">
        <f t="shared" si="2"/>
        <v>0</v>
      </c>
      <c r="J50" s="216"/>
      <c r="K50" s="216"/>
      <c r="L50" s="216"/>
      <c r="M50" s="216"/>
      <c r="N50" s="216"/>
      <c r="O50" s="216"/>
      <c r="P50" s="216"/>
    </row>
    <row r="51" spans="1:16" s="265" customFormat="1" ht="15.75">
      <c r="A51" s="305">
        <v>8.6</v>
      </c>
      <c r="B51" s="307" t="s">
        <v>338</v>
      </c>
      <c r="C51" s="230">
        <v>901133</v>
      </c>
      <c r="D51" s="230">
        <v>2848812.355200001</v>
      </c>
      <c r="E51" s="203">
        <f t="shared" si="1"/>
        <v>3749945.355200001</v>
      </c>
      <c r="F51" s="230">
        <v>0</v>
      </c>
      <c r="G51" s="230">
        <v>0</v>
      </c>
      <c r="H51" s="231">
        <f t="shared" si="2"/>
        <v>0</v>
      </c>
      <c r="J51" s="216"/>
      <c r="K51" s="216"/>
      <c r="L51" s="216"/>
      <c r="M51" s="216"/>
      <c r="N51" s="216"/>
      <c r="O51" s="216"/>
      <c r="P51" s="216"/>
    </row>
    <row r="52" spans="1:16" s="265" customFormat="1" ht="15.75">
      <c r="A52" s="305">
        <v>8.6999999999999993</v>
      </c>
      <c r="B52" s="307" t="s">
        <v>339</v>
      </c>
      <c r="C52" s="230">
        <v>2404863.5</v>
      </c>
      <c r="D52" s="230">
        <v>6455557.6920000017</v>
      </c>
      <c r="E52" s="203">
        <f t="shared" si="1"/>
        <v>8860421.1920000017</v>
      </c>
      <c r="F52" s="230">
        <v>0</v>
      </c>
      <c r="G52" s="230">
        <v>0</v>
      </c>
      <c r="H52" s="231">
        <f t="shared" si="2"/>
        <v>0</v>
      </c>
      <c r="J52" s="216"/>
      <c r="K52" s="216"/>
      <c r="L52" s="216"/>
      <c r="M52" s="216"/>
      <c r="N52" s="216"/>
      <c r="O52" s="216"/>
      <c r="P52" s="216"/>
    </row>
    <row r="53" spans="1:16" s="265" customFormat="1" ht="30.75" thickBot="1">
      <c r="A53" s="310">
        <v>9</v>
      </c>
      <c r="B53" s="311" t="s">
        <v>340</v>
      </c>
      <c r="C53" s="312">
        <v>44349.37</v>
      </c>
      <c r="D53" s="312">
        <v>1590626.8150440003</v>
      </c>
      <c r="E53" s="313">
        <f t="shared" si="1"/>
        <v>1634976.1850440004</v>
      </c>
      <c r="F53" s="312">
        <v>0</v>
      </c>
      <c r="G53" s="312">
        <v>0</v>
      </c>
      <c r="H53" s="314">
        <f t="shared" si="2"/>
        <v>0</v>
      </c>
      <c r="J53" s="216"/>
      <c r="K53" s="216"/>
      <c r="L53" s="216"/>
      <c r="M53" s="216"/>
      <c r="N53" s="216"/>
      <c r="O53" s="216"/>
      <c r="P53" s="216"/>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21"/>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F16" sqref="F16"/>
    </sheetView>
  </sheetViews>
  <sheetFormatPr defaultColWidth="9.140625" defaultRowHeight="12.75"/>
  <cols>
    <col min="1" max="1" width="9.5703125" style="416" bestFit="1" customWidth="1"/>
    <col min="2" max="2" width="92.140625" style="416" customWidth="1"/>
    <col min="3" max="3" width="16" style="416" customWidth="1"/>
    <col min="4" max="4" width="15.140625" style="416" customWidth="1"/>
    <col min="5" max="11" width="9.7109375" style="417" customWidth="1"/>
    <col min="12" max="16384" width="9.140625" style="417"/>
  </cols>
  <sheetData>
    <row r="1" spans="1:8">
      <c r="A1" s="414" t="s">
        <v>199</v>
      </c>
      <c r="B1" s="415" t="str">
        <f>'1. key ratios'!B1</f>
        <v>სს ”ლიბერთი ბანკი”</v>
      </c>
      <c r="C1" s="415"/>
    </row>
    <row r="2" spans="1:8">
      <c r="A2" s="414" t="s">
        <v>200</v>
      </c>
      <c r="B2" s="415" t="str">
        <f>'1. key ratios'!B2</f>
        <v>30 ივნისი 2017</v>
      </c>
      <c r="C2" s="418"/>
      <c r="D2" s="419"/>
      <c r="E2" s="420"/>
      <c r="F2" s="420"/>
      <c r="G2" s="420"/>
      <c r="H2" s="420"/>
    </row>
    <row r="3" spans="1:8">
      <c r="A3" s="414"/>
      <c r="B3" s="415"/>
      <c r="C3" s="418"/>
      <c r="D3" s="419"/>
      <c r="E3" s="420"/>
      <c r="F3" s="420"/>
      <c r="G3" s="420"/>
      <c r="H3" s="420"/>
    </row>
    <row r="4" spans="1:8" ht="15" customHeight="1" thickBot="1">
      <c r="A4" s="421" t="s">
        <v>347</v>
      </c>
      <c r="B4" s="422" t="s">
        <v>196</v>
      </c>
      <c r="C4" s="421"/>
      <c r="D4" s="423" t="s">
        <v>101</v>
      </c>
    </row>
    <row r="5" spans="1:8" ht="15" customHeight="1">
      <c r="A5" s="424" t="s">
        <v>29</v>
      </c>
      <c r="B5" s="425"/>
      <c r="C5" s="426" t="s">
        <v>435</v>
      </c>
      <c r="D5" s="427" t="s">
        <v>436</v>
      </c>
    </row>
    <row r="6" spans="1:8" ht="15" customHeight="1">
      <c r="A6" s="428">
        <v>1</v>
      </c>
      <c r="B6" s="429" t="s">
        <v>204</v>
      </c>
      <c r="C6" s="430">
        <f>C7+C9+C10+C11</f>
        <v>969413545.38246679</v>
      </c>
      <c r="D6" s="431">
        <f>D7+D9+D10+D11</f>
        <v>913449169.70081437</v>
      </c>
    </row>
    <row r="7" spans="1:8" ht="15" customHeight="1">
      <c r="A7" s="428">
        <v>1.1000000000000001</v>
      </c>
      <c r="B7" s="432" t="s">
        <v>23</v>
      </c>
      <c r="C7" s="433">
        <v>944720304.96312559</v>
      </c>
      <c r="D7" s="434">
        <v>887735104.01090813</v>
      </c>
    </row>
    <row r="8" spans="1:8" ht="25.5">
      <c r="A8" s="428" t="s">
        <v>264</v>
      </c>
      <c r="B8" s="435" t="s">
        <v>341</v>
      </c>
      <c r="C8" s="433">
        <v>0</v>
      </c>
      <c r="D8" s="434">
        <v>0</v>
      </c>
    </row>
    <row r="9" spans="1:8" ht="15" customHeight="1">
      <c r="A9" s="428">
        <v>1.2</v>
      </c>
      <c r="B9" s="432" t="s">
        <v>24</v>
      </c>
      <c r="C9" s="433">
        <v>7786587.9324999964</v>
      </c>
      <c r="D9" s="434">
        <v>7198031.7637500018</v>
      </c>
    </row>
    <row r="10" spans="1:8" ht="15" customHeight="1">
      <c r="A10" s="428">
        <v>1.3</v>
      </c>
      <c r="B10" s="432" t="s">
        <v>25</v>
      </c>
      <c r="C10" s="436">
        <v>9512406.1168412454</v>
      </c>
      <c r="D10" s="434">
        <v>11120209.556156307</v>
      </c>
    </row>
    <row r="11" spans="1:8" ht="15" customHeight="1">
      <c r="A11" s="428">
        <v>1.4</v>
      </c>
      <c r="B11" s="437" t="s">
        <v>84</v>
      </c>
      <c r="C11" s="436">
        <v>7394246.3700000001</v>
      </c>
      <c r="D11" s="434">
        <v>7395824.3700000001</v>
      </c>
    </row>
    <row r="12" spans="1:8" ht="15" customHeight="1">
      <c r="A12" s="428">
        <v>2</v>
      </c>
      <c r="B12" s="429" t="s">
        <v>205</v>
      </c>
      <c r="C12" s="433">
        <v>3252587.188251141</v>
      </c>
      <c r="D12" s="434">
        <v>1316047.0256090611</v>
      </c>
    </row>
    <row r="13" spans="1:8" ht="15" customHeight="1">
      <c r="A13" s="428">
        <v>3</v>
      </c>
      <c r="B13" s="429" t="s">
        <v>203</v>
      </c>
      <c r="C13" s="436">
        <v>230563833.80952382</v>
      </c>
      <c r="D13" s="434">
        <v>230563833.80952382</v>
      </c>
    </row>
    <row r="14" spans="1:8" ht="15" customHeight="1" thickBot="1">
      <c r="A14" s="438">
        <v>4</v>
      </c>
      <c r="B14" s="439" t="s">
        <v>265</v>
      </c>
      <c r="C14" s="440">
        <f>C6+C12+C13</f>
        <v>1203229966.3802419</v>
      </c>
      <c r="D14" s="441">
        <f>D6+D12+D13</f>
        <v>1145329050.5359473</v>
      </c>
    </row>
    <row r="15" spans="1:8" ht="15" customHeight="1">
      <c r="A15" s="442"/>
      <c r="B15" s="443"/>
      <c r="C15" s="443"/>
      <c r="D15" s="443"/>
    </row>
    <row r="16" spans="1:8">
      <c r="B16" s="444"/>
    </row>
    <row r="17" spans="2:2">
      <c r="B17" s="445"/>
    </row>
    <row r="18" spans="2:2">
      <c r="B18" s="445"/>
    </row>
    <row r="19" spans="2:2">
      <c r="B19" s="445"/>
    </row>
    <row r="20" spans="2:2">
      <c r="B20" s="445"/>
    </row>
    <row r="21" spans="2:2">
      <c r="B21" s="44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D40"/>
  <sheetViews>
    <sheetView zoomScaleNormal="100" workbookViewId="0">
      <pane xSplit="1" ySplit="4" topLeftCell="B5" activePane="bottomRight" state="frozen"/>
      <selection pane="topRight" activeCell="B1" sqref="B1"/>
      <selection pane="bottomLeft" activeCell="A4" sqref="A4"/>
      <selection pane="bottomRight" activeCell="F10" sqref="F10"/>
    </sheetView>
  </sheetViews>
  <sheetFormatPr defaultRowHeight="15"/>
  <cols>
    <col min="1" max="1" width="9.5703125" style="1" bestFit="1" customWidth="1"/>
    <col min="2" max="2" width="78.85546875" style="1" customWidth="1"/>
    <col min="3" max="3" width="12.28515625" style="1" customWidth="1"/>
  </cols>
  <sheetData>
    <row r="1" spans="1:4" ht="15.75">
      <c r="A1" s="213" t="s">
        <v>199</v>
      </c>
      <c r="B1" s="213" t="str">
        <f>'1. key ratios'!B1</f>
        <v>სს ”ლიბერთი ბანკი”</v>
      </c>
      <c r="C1" s="213"/>
      <c r="D1" s="216"/>
    </row>
    <row r="2" spans="1:4" ht="15.75">
      <c r="A2" s="213" t="s">
        <v>200</v>
      </c>
      <c r="B2" s="213" t="str">
        <f>'1. key ratios'!B2</f>
        <v>30 ივნისი 2017</v>
      </c>
      <c r="C2" s="213"/>
      <c r="D2" s="216"/>
    </row>
    <row r="3" spans="1:4" ht="15.75">
      <c r="A3" s="213"/>
      <c r="B3" s="213"/>
      <c r="C3" s="213"/>
      <c r="D3" s="216"/>
    </row>
    <row r="4" spans="1:4" ht="16.5" customHeight="1" thickBot="1">
      <c r="A4" s="315" t="s">
        <v>348</v>
      </c>
      <c r="B4" s="462" t="s">
        <v>157</v>
      </c>
      <c r="C4" s="462"/>
      <c r="D4" s="216"/>
    </row>
    <row r="5" spans="1:4" ht="15.75">
      <c r="A5" s="316"/>
      <c r="B5" s="463" t="s">
        <v>158</v>
      </c>
      <c r="C5" s="464"/>
      <c r="D5" s="216"/>
    </row>
    <row r="6" spans="1:4" ht="15.75">
      <c r="A6" s="317">
        <v>1</v>
      </c>
      <c r="B6" s="318" t="s">
        <v>392</v>
      </c>
      <c r="C6" s="319"/>
      <c r="D6" s="216"/>
    </row>
    <row r="7" spans="1:4" ht="15.75">
      <c r="A7" s="317">
        <v>2</v>
      </c>
      <c r="B7" s="318" t="s">
        <v>395</v>
      </c>
      <c r="C7" s="319"/>
      <c r="D7" s="216"/>
    </row>
    <row r="8" spans="1:4" ht="15.75">
      <c r="A8" s="317">
        <v>3</v>
      </c>
      <c r="B8" s="318" t="s">
        <v>396</v>
      </c>
      <c r="C8" s="319"/>
      <c r="D8" s="216"/>
    </row>
    <row r="9" spans="1:4" ht="15.75">
      <c r="A9" s="317">
        <v>4</v>
      </c>
      <c r="B9" s="318" t="s">
        <v>397</v>
      </c>
      <c r="C9" s="319"/>
      <c r="D9" s="216"/>
    </row>
    <row r="10" spans="1:4" ht="15.75">
      <c r="A10" s="317">
        <v>5</v>
      </c>
      <c r="B10" s="318" t="s">
        <v>398</v>
      </c>
      <c r="C10" s="319"/>
      <c r="D10" s="216"/>
    </row>
    <row r="11" spans="1:4" ht="15.75">
      <c r="A11" s="317"/>
      <c r="B11" s="465"/>
      <c r="C11" s="466"/>
      <c r="D11" s="216"/>
    </row>
    <row r="12" spans="1:4" ht="15.75">
      <c r="A12" s="317"/>
      <c r="B12" s="467" t="s">
        <v>159</v>
      </c>
      <c r="C12" s="468"/>
      <c r="D12" s="216"/>
    </row>
    <row r="13" spans="1:4" ht="15.75">
      <c r="A13" s="317">
        <v>1</v>
      </c>
      <c r="B13" s="318" t="s">
        <v>393</v>
      </c>
      <c r="C13" s="320"/>
      <c r="D13" s="216"/>
    </row>
    <row r="14" spans="1:4" ht="15.75">
      <c r="A14" s="317">
        <v>2</v>
      </c>
      <c r="B14" s="318" t="s">
        <v>399</v>
      </c>
      <c r="C14" s="320"/>
      <c r="D14" s="216"/>
    </row>
    <row r="15" spans="1:4" ht="15.75">
      <c r="A15" s="317">
        <v>3</v>
      </c>
      <c r="B15" s="318" t="s">
        <v>400</v>
      </c>
      <c r="C15" s="320"/>
      <c r="D15" s="216"/>
    </row>
    <row r="16" spans="1:4" ht="15.75">
      <c r="A16" s="317">
        <v>4</v>
      </c>
      <c r="B16" s="318" t="s">
        <v>401</v>
      </c>
      <c r="C16" s="320"/>
      <c r="D16" s="216"/>
    </row>
    <row r="17" spans="1:4" ht="15.75">
      <c r="A17" s="317">
        <v>5</v>
      </c>
      <c r="B17" s="318" t="s">
        <v>402</v>
      </c>
      <c r="C17" s="320"/>
      <c r="D17" s="216"/>
    </row>
    <row r="18" spans="1:4" ht="15.75">
      <c r="A18" s="317">
        <v>6</v>
      </c>
      <c r="B18" s="318" t="s">
        <v>403</v>
      </c>
      <c r="C18" s="320"/>
      <c r="D18" s="216"/>
    </row>
    <row r="19" spans="1:4" ht="15.75">
      <c r="A19" s="317">
        <v>7</v>
      </c>
      <c r="B19" s="318" t="s">
        <v>404</v>
      </c>
      <c r="C19" s="320"/>
      <c r="D19" s="216"/>
    </row>
    <row r="20" spans="1:4" ht="15.75" customHeight="1">
      <c r="A20" s="317"/>
      <c r="B20" s="318"/>
      <c r="C20" s="321"/>
      <c r="D20" s="216"/>
    </row>
    <row r="21" spans="1:4" ht="30" customHeight="1">
      <c r="A21" s="317"/>
      <c r="B21" s="469" t="s">
        <v>160</v>
      </c>
      <c r="C21" s="470"/>
      <c r="D21" s="216"/>
    </row>
    <row r="22" spans="1:4" ht="15.75">
      <c r="A22" s="317">
        <v>1</v>
      </c>
      <c r="B22" s="318" t="s">
        <v>407</v>
      </c>
      <c r="C22" s="322">
        <v>0.71829629619958235</v>
      </c>
      <c r="D22" s="216"/>
    </row>
    <row r="23" spans="1:4" ht="15.75">
      <c r="A23" s="317">
        <v>2</v>
      </c>
      <c r="B23" s="318" t="s">
        <v>406</v>
      </c>
      <c r="C23" s="322">
        <v>0.12585099723480861</v>
      </c>
      <c r="D23" s="216"/>
    </row>
    <row r="24" spans="1:4" ht="15.75">
      <c r="A24" s="317">
        <v>3</v>
      </c>
      <c r="B24" s="318" t="s">
        <v>392</v>
      </c>
      <c r="C24" s="322">
        <v>4.7075071750383134E-2</v>
      </c>
      <c r="D24" s="216"/>
    </row>
    <row r="25" spans="1:4" ht="15.75">
      <c r="A25" s="317">
        <v>4</v>
      </c>
      <c r="B25" s="318" t="s">
        <v>408</v>
      </c>
      <c r="C25" s="322">
        <v>1.6286180245823626E-2</v>
      </c>
      <c r="D25" s="216"/>
    </row>
    <row r="26" spans="1:4" ht="15.75">
      <c r="A26" s="317">
        <v>5</v>
      </c>
      <c r="B26" s="318" t="s">
        <v>410</v>
      </c>
      <c r="C26" s="322">
        <v>1.4316012250302719E-2</v>
      </c>
      <c r="D26" s="216"/>
    </row>
    <row r="27" spans="1:4" ht="15.75">
      <c r="A27" s="317">
        <v>6</v>
      </c>
      <c r="B27" s="318" t="s">
        <v>409</v>
      </c>
      <c r="C27" s="322">
        <v>1.1798025922809933E-2</v>
      </c>
      <c r="D27" s="216"/>
    </row>
    <row r="28" spans="1:4" ht="15.75">
      <c r="A28" s="317">
        <v>7</v>
      </c>
      <c r="B28" s="318" t="s">
        <v>434</v>
      </c>
      <c r="C28" s="322">
        <v>6.6377416396289593E-2</v>
      </c>
      <c r="D28" s="216"/>
    </row>
    <row r="29" spans="1:4" ht="15.75" customHeight="1">
      <c r="A29" s="317"/>
      <c r="B29" s="318"/>
      <c r="C29" s="319"/>
      <c r="D29" s="216"/>
    </row>
    <row r="30" spans="1:4" ht="29.25" customHeight="1">
      <c r="A30" s="317"/>
      <c r="B30" s="469" t="s">
        <v>288</v>
      </c>
      <c r="C30" s="470"/>
      <c r="D30" s="216"/>
    </row>
    <row r="31" spans="1:4" ht="15.75">
      <c r="A31" s="317">
        <v>1</v>
      </c>
      <c r="B31" s="318" t="s">
        <v>405</v>
      </c>
      <c r="C31" s="322">
        <v>0.24876540137391279</v>
      </c>
      <c r="D31" s="216"/>
    </row>
    <row r="32" spans="1:4" ht="15.75">
      <c r="A32" s="323">
        <v>2</v>
      </c>
      <c r="B32" s="324" t="s">
        <v>395</v>
      </c>
      <c r="C32" s="325">
        <v>0.24876540137391279</v>
      </c>
      <c r="D32" s="216"/>
    </row>
    <row r="33" spans="1:4" ht="15.75">
      <c r="A33" s="323">
        <v>3</v>
      </c>
      <c r="B33" s="324" t="s">
        <v>398</v>
      </c>
      <c r="C33" s="325">
        <v>0.24884969962039039</v>
      </c>
      <c r="D33" s="216"/>
    </row>
    <row r="34" spans="1:4" ht="15.75">
      <c r="A34" s="323">
        <v>4</v>
      </c>
      <c r="B34" s="324" t="s">
        <v>406</v>
      </c>
      <c r="C34" s="325">
        <v>0.12585099723480861</v>
      </c>
      <c r="D34" s="216"/>
    </row>
    <row r="35" spans="1:4" ht="16.5" thickBot="1">
      <c r="A35" s="326"/>
      <c r="B35" s="327"/>
      <c r="C35" s="328"/>
      <c r="D35" s="216"/>
    </row>
    <row r="36" spans="1:4" ht="15.75">
      <c r="A36" s="213"/>
      <c r="B36" s="213"/>
      <c r="C36" s="213"/>
      <c r="D36" s="216"/>
    </row>
    <row r="37" spans="1:4" ht="15.75">
      <c r="A37" s="213"/>
      <c r="B37" s="213"/>
      <c r="C37" s="213"/>
      <c r="D37" s="216"/>
    </row>
    <row r="38" spans="1:4" ht="15.75">
      <c r="A38" s="213"/>
      <c r="B38" s="213"/>
      <c r="C38" s="213"/>
      <c r="D38" s="216"/>
    </row>
    <row r="39" spans="1:4" ht="15.75">
      <c r="A39" s="213"/>
      <c r="B39" s="213"/>
      <c r="C39" s="213"/>
      <c r="D39" s="216"/>
    </row>
    <row r="40" spans="1:4" ht="15.75">
      <c r="A40" s="213"/>
      <c r="B40" s="213"/>
      <c r="C40" s="213"/>
      <c r="D40" s="216"/>
    </row>
  </sheetData>
  <mergeCells count="6">
    <mergeCell ref="B4:C4"/>
    <mergeCell ref="B5:C5"/>
    <mergeCell ref="B11:C11"/>
    <mergeCell ref="B12:C12"/>
    <mergeCell ref="B30:C30"/>
    <mergeCell ref="B21:C2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I37"/>
  <sheetViews>
    <sheetView zoomScaleNormal="100" workbookViewId="0">
      <pane xSplit="1" ySplit="5" topLeftCell="B6" activePane="bottomRight" state="frozen"/>
      <selection activeCell="H6" sqref="H6"/>
      <selection pane="topRight" activeCell="H6" sqref="H6"/>
      <selection pane="bottomLeft" activeCell="H6" sqref="H6"/>
      <selection pane="bottomRight"/>
    </sheetView>
  </sheetViews>
  <sheetFormatPr defaultRowHeight="15"/>
  <cols>
    <col min="1" max="1" width="9.5703125" style="1" bestFit="1" customWidth="1"/>
    <col min="2" max="2" width="47.5703125" style="1" customWidth="1"/>
    <col min="3" max="3" width="28" style="1" customWidth="1"/>
    <col min="4" max="4" width="22.42578125" style="1" customWidth="1"/>
    <col min="5" max="5" width="18.85546875" style="1" customWidth="1"/>
    <col min="6" max="6" width="25.42578125" style="1" customWidth="1"/>
    <col min="7" max="7" width="23.28515625" customWidth="1"/>
    <col min="8" max="8" width="12" bestFit="1" customWidth="1"/>
    <col min="9" max="9" width="12.5703125" bestFit="1" customWidth="1"/>
  </cols>
  <sheetData>
    <row r="1" spans="1:9" ht="15.75">
      <c r="A1" s="8" t="s">
        <v>199</v>
      </c>
      <c r="B1" s="7" t="str">
        <f>'1. key ratios'!B1</f>
        <v>სს ”ლიბერთი ბანკი”</v>
      </c>
    </row>
    <row r="2" spans="1:9" s="11" customFormat="1" ht="15.75" customHeight="1">
      <c r="A2" s="11" t="s">
        <v>200</v>
      </c>
      <c r="B2" s="7" t="str">
        <f>'1. key ratios'!B2</f>
        <v>30 ივნისი 2017</v>
      </c>
    </row>
    <row r="3" spans="1:9" s="11" customFormat="1" ht="15.75" customHeight="1"/>
    <row r="4" spans="1:9" s="11" customFormat="1" ht="15.75" customHeight="1" thickBot="1">
      <c r="A4" s="136" t="s">
        <v>349</v>
      </c>
      <c r="B4" s="137" t="s">
        <v>276</v>
      </c>
      <c r="C4" s="115"/>
      <c r="D4" s="115"/>
      <c r="E4" s="115"/>
      <c r="F4" s="115"/>
      <c r="G4" s="116" t="s">
        <v>101</v>
      </c>
    </row>
    <row r="5" spans="1:9" s="66" customFormat="1" ht="17.45" customHeight="1">
      <c r="A5" s="135"/>
      <c r="B5" s="135"/>
      <c r="C5" s="113" t="s">
        <v>0</v>
      </c>
      <c r="D5" s="113" t="s">
        <v>1</v>
      </c>
      <c r="E5" s="113" t="s">
        <v>2</v>
      </c>
      <c r="F5" s="113" t="s">
        <v>3</v>
      </c>
      <c r="G5" s="140" t="s">
        <v>275</v>
      </c>
    </row>
    <row r="6" spans="1:9" s="96" customFormat="1" ht="14.45" customHeight="1">
      <c r="A6" s="134"/>
      <c r="B6" s="471" t="s">
        <v>244</v>
      </c>
      <c r="C6" s="471" t="s">
        <v>243</v>
      </c>
      <c r="D6" s="472" t="s">
        <v>242</v>
      </c>
      <c r="E6" s="473"/>
      <c r="F6" s="473"/>
      <c r="G6" s="474" t="s">
        <v>389</v>
      </c>
      <c r="I6"/>
    </row>
    <row r="7" spans="1:9" s="96" customFormat="1" ht="99.6" customHeight="1">
      <c r="A7" s="134"/>
      <c r="B7" s="471"/>
      <c r="C7" s="471"/>
      <c r="D7" s="109" t="s">
        <v>241</v>
      </c>
      <c r="E7" s="109" t="s">
        <v>281</v>
      </c>
      <c r="F7" s="114" t="s">
        <v>240</v>
      </c>
      <c r="G7" s="475"/>
      <c r="I7"/>
    </row>
    <row r="8" spans="1:9">
      <c r="A8" s="163">
        <v>1</v>
      </c>
      <c r="B8" s="132" t="s">
        <v>162</v>
      </c>
      <c r="C8" s="164">
        <v>136084409</v>
      </c>
      <c r="D8" s="164">
        <v>0</v>
      </c>
      <c r="E8" s="164">
        <f>C8-D8</f>
        <v>136084409</v>
      </c>
      <c r="F8" s="165">
        <v>0</v>
      </c>
      <c r="G8" s="166">
        <f>E8+F8</f>
        <v>136084409</v>
      </c>
    </row>
    <row r="9" spans="1:9">
      <c r="A9" s="163">
        <v>2</v>
      </c>
      <c r="B9" s="132" t="s">
        <v>163</v>
      </c>
      <c r="C9" s="164">
        <v>237681430</v>
      </c>
      <c r="D9" s="164">
        <v>0</v>
      </c>
      <c r="E9" s="164">
        <f t="shared" ref="E9:E20" si="0">C9-D9</f>
        <v>237681430</v>
      </c>
      <c r="F9" s="165">
        <v>0</v>
      </c>
      <c r="G9" s="166">
        <f t="shared" ref="G9:G20" si="1">E9+F9</f>
        <v>237681430</v>
      </c>
    </row>
    <row r="10" spans="1:9">
      <c r="A10" s="163">
        <v>3</v>
      </c>
      <c r="B10" s="132" t="s">
        <v>239</v>
      </c>
      <c r="C10" s="164">
        <v>130720293</v>
      </c>
      <c r="D10" s="164">
        <v>0</v>
      </c>
      <c r="E10" s="164">
        <f t="shared" si="0"/>
        <v>130720293</v>
      </c>
      <c r="F10" s="165">
        <v>0</v>
      </c>
      <c r="G10" s="166">
        <f t="shared" si="1"/>
        <v>130720293</v>
      </c>
    </row>
    <row r="11" spans="1:9">
      <c r="A11" s="163">
        <v>4</v>
      </c>
      <c r="B11" s="132" t="s">
        <v>193</v>
      </c>
      <c r="C11" s="164">
        <v>0</v>
      </c>
      <c r="D11" s="164">
        <v>0</v>
      </c>
      <c r="E11" s="164">
        <f t="shared" si="0"/>
        <v>0</v>
      </c>
      <c r="F11" s="165">
        <v>0</v>
      </c>
      <c r="G11" s="166">
        <f t="shared" si="1"/>
        <v>0</v>
      </c>
    </row>
    <row r="12" spans="1:9">
      <c r="A12" s="163">
        <v>5</v>
      </c>
      <c r="B12" s="132" t="s">
        <v>165</v>
      </c>
      <c r="C12" s="164">
        <v>208819613</v>
      </c>
      <c r="D12" s="164">
        <v>0</v>
      </c>
      <c r="E12" s="164">
        <f t="shared" si="0"/>
        <v>208819613</v>
      </c>
      <c r="F12" s="165">
        <v>0</v>
      </c>
      <c r="G12" s="166">
        <f t="shared" si="1"/>
        <v>208819613</v>
      </c>
    </row>
    <row r="13" spans="1:9">
      <c r="A13" s="163">
        <v>6.1</v>
      </c>
      <c r="B13" s="132" t="s">
        <v>166</v>
      </c>
      <c r="C13" s="167">
        <v>853758722</v>
      </c>
      <c r="D13" s="164">
        <v>0</v>
      </c>
      <c r="E13" s="164">
        <f t="shared" si="0"/>
        <v>853758722</v>
      </c>
      <c r="F13" s="165">
        <v>16813762</v>
      </c>
      <c r="G13" s="166">
        <f t="shared" si="1"/>
        <v>870572484</v>
      </c>
    </row>
    <row r="14" spans="1:9">
      <c r="A14" s="163">
        <v>6.2</v>
      </c>
      <c r="B14" s="133" t="s">
        <v>167</v>
      </c>
      <c r="C14" s="169">
        <v>-94736740</v>
      </c>
      <c r="D14" s="170">
        <v>0</v>
      </c>
      <c r="E14" s="170">
        <f t="shared" si="0"/>
        <v>-94736740</v>
      </c>
      <c r="F14" s="171">
        <v>-2973391</v>
      </c>
      <c r="G14" s="172">
        <f t="shared" si="1"/>
        <v>-97710131</v>
      </c>
    </row>
    <row r="15" spans="1:9">
      <c r="A15" s="163">
        <v>6</v>
      </c>
      <c r="B15" s="132" t="s">
        <v>238</v>
      </c>
      <c r="C15" s="164">
        <f>C13+C14</f>
        <v>759021982</v>
      </c>
      <c r="D15" s="164">
        <f>D13+D14</f>
        <v>0</v>
      </c>
      <c r="E15" s="164">
        <f>E13+E14</f>
        <v>759021982</v>
      </c>
      <c r="F15" s="164">
        <f>F13+F14</f>
        <v>13840371</v>
      </c>
      <c r="G15" s="166">
        <f t="shared" si="1"/>
        <v>772862353</v>
      </c>
    </row>
    <row r="16" spans="1:9" ht="25.5">
      <c r="A16" s="163">
        <v>7</v>
      </c>
      <c r="B16" s="132" t="s">
        <v>169</v>
      </c>
      <c r="C16" s="164">
        <v>13342461</v>
      </c>
      <c r="D16" s="164">
        <v>0</v>
      </c>
      <c r="E16" s="164">
        <f t="shared" si="0"/>
        <v>13342461</v>
      </c>
      <c r="F16" s="165">
        <v>452844</v>
      </c>
      <c r="G16" s="166">
        <f t="shared" si="1"/>
        <v>13795305</v>
      </c>
    </row>
    <row r="17" spans="1:9">
      <c r="A17" s="163">
        <v>8</v>
      </c>
      <c r="B17" s="132" t="s">
        <v>170</v>
      </c>
      <c r="C17" s="164">
        <v>111880</v>
      </c>
      <c r="D17" s="164">
        <v>0</v>
      </c>
      <c r="E17" s="164">
        <f t="shared" si="0"/>
        <v>111880</v>
      </c>
      <c r="F17" s="165">
        <v>0</v>
      </c>
      <c r="G17" s="166">
        <f t="shared" si="1"/>
        <v>111880</v>
      </c>
      <c r="H17" s="5"/>
      <c r="I17" s="5"/>
    </row>
    <row r="18" spans="1:9">
      <c r="A18" s="163">
        <v>9</v>
      </c>
      <c r="B18" s="132" t="s">
        <v>171</v>
      </c>
      <c r="C18" s="164">
        <v>280040</v>
      </c>
      <c r="D18" s="164">
        <v>249194</v>
      </c>
      <c r="E18" s="164">
        <f t="shared" si="0"/>
        <v>30846</v>
      </c>
      <c r="F18" s="165">
        <v>0</v>
      </c>
      <c r="G18" s="166">
        <f t="shared" si="1"/>
        <v>30846</v>
      </c>
      <c r="I18" s="5"/>
    </row>
    <row r="19" spans="1:9" ht="25.5">
      <c r="A19" s="163">
        <v>10</v>
      </c>
      <c r="B19" s="132" t="s">
        <v>172</v>
      </c>
      <c r="C19" s="164">
        <v>162287272</v>
      </c>
      <c r="D19" s="164">
        <v>24965487</v>
      </c>
      <c r="E19" s="164">
        <f t="shared" si="0"/>
        <v>137321785</v>
      </c>
      <c r="F19" s="165">
        <v>0</v>
      </c>
      <c r="G19" s="166">
        <f t="shared" si="1"/>
        <v>137321785</v>
      </c>
      <c r="I19" s="5"/>
    </row>
    <row r="20" spans="1:9">
      <c r="A20" s="163">
        <v>11</v>
      </c>
      <c r="B20" s="132" t="s">
        <v>173</v>
      </c>
      <c r="C20" s="164">
        <v>36932034</v>
      </c>
      <c r="D20" s="164">
        <v>0</v>
      </c>
      <c r="E20" s="164">
        <f t="shared" si="0"/>
        <v>36932034</v>
      </c>
      <c r="F20" s="165">
        <v>1788453.9063872453</v>
      </c>
      <c r="G20" s="166">
        <f t="shared" si="1"/>
        <v>38720487.906387247</v>
      </c>
    </row>
    <row r="21" spans="1:9" ht="39" thickBot="1">
      <c r="A21" s="139"/>
      <c r="B21" s="138" t="s">
        <v>386</v>
      </c>
      <c r="C21" s="168">
        <f>SUM(C8:C12, C15:C20)</f>
        <v>1685281414</v>
      </c>
      <c r="D21" s="168">
        <f t="shared" ref="D21:E21" si="2">SUM(D8:D12, D15:D20)</f>
        <v>25214681</v>
      </c>
      <c r="E21" s="168">
        <f t="shared" si="2"/>
        <v>1660066733</v>
      </c>
      <c r="F21" s="168">
        <f>SUM(F8:F12, F15:F20)</f>
        <v>16081668.906387245</v>
      </c>
      <c r="G21" s="168">
        <f>SUM(G8:G12, G15:G20)</f>
        <v>1676148401.9063873</v>
      </c>
    </row>
    <row r="22" spans="1:9">
      <c r="A22"/>
      <c r="B22"/>
      <c r="C22"/>
      <c r="D22"/>
      <c r="E22"/>
      <c r="F22"/>
    </row>
    <row r="23" spans="1:9">
      <c r="A23"/>
      <c r="B23"/>
      <c r="C23"/>
      <c r="D23"/>
      <c r="E23"/>
      <c r="F23"/>
    </row>
    <row r="24" spans="1:9">
      <c r="F24" s="110"/>
    </row>
    <row r="25" spans="1:9" s="1" customFormat="1">
      <c r="B25" s="31"/>
      <c r="C25" s="173"/>
      <c r="D25" s="173"/>
      <c r="E25" s="173"/>
      <c r="F25" s="173"/>
      <c r="G25" s="173"/>
      <c r="H25"/>
      <c r="I25"/>
    </row>
    <row r="26" spans="1:9" s="1" customFormat="1">
      <c r="B26" s="32"/>
      <c r="G26"/>
      <c r="H26"/>
      <c r="I26"/>
    </row>
    <row r="27" spans="1:9" s="1" customFormat="1">
      <c r="B27" s="31"/>
      <c r="C27" s="173"/>
      <c r="G27"/>
      <c r="H27"/>
      <c r="I27"/>
    </row>
    <row r="28" spans="1:9" s="1" customFormat="1">
      <c r="B28" s="31"/>
      <c r="G28"/>
      <c r="H28"/>
      <c r="I28"/>
    </row>
    <row r="29" spans="1:9" s="1" customFormat="1">
      <c r="B29" s="31"/>
      <c r="G29"/>
      <c r="H29"/>
      <c r="I29"/>
    </row>
    <row r="30" spans="1:9" s="1" customFormat="1">
      <c r="B30" s="31"/>
      <c r="G30"/>
      <c r="H30"/>
      <c r="I30"/>
    </row>
    <row r="31" spans="1:9" s="1" customFormat="1">
      <c r="B31" s="31"/>
      <c r="G31"/>
      <c r="H31"/>
      <c r="I31"/>
    </row>
    <row r="32" spans="1:9" s="1" customFormat="1">
      <c r="B32" s="32"/>
      <c r="G32"/>
      <c r="H32"/>
      <c r="I32"/>
    </row>
    <row r="33" spans="2:9" s="1" customFormat="1">
      <c r="B33" s="32"/>
      <c r="G33"/>
      <c r="H33"/>
      <c r="I33"/>
    </row>
    <row r="34" spans="2:9" s="1" customFormat="1">
      <c r="B34" s="32"/>
      <c r="G34"/>
      <c r="H34"/>
      <c r="I34"/>
    </row>
    <row r="35" spans="2:9" s="1" customFormat="1">
      <c r="B35" s="32"/>
      <c r="G35"/>
      <c r="H35"/>
      <c r="I35"/>
    </row>
    <row r="36" spans="2:9" s="1" customFormat="1">
      <c r="B36" s="32"/>
      <c r="G36"/>
      <c r="H36"/>
      <c r="I36"/>
    </row>
    <row r="37" spans="2:9" s="1" customFormat="1">
      <c r="B37" s="32"/>
      <c r="G37"/>
      <c r="H37"/>
      <c r="I37"/>
    </row>
  </sheetData>
  <mergeCells count="4">
    <mergeCell ref="B6:B7"/>
    <mergeCell ref="C6:C7"/>
    <mergeCell ref="D6:F6"/>
    <mergeCell ref="G6:G7"/>
  </mergeCells>
  <pageMargins left="0.7" right="0.7" top="0.75" bottom="0.75" header="0.3" footer="0.3"/>
  <pageSetup paperSize="9" orientation="portrait" horizontalDpi="4294967295" verticalDpi="4294967295" r:id="rId1"/>
  <ignoredErrors>
    <ignoredError sqref="E15" formula="1"/>
    <ignoredError sqref="C21:F21"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sheetView>
  </sheetViews>
  <sheetFormatPr defaultRowHeight="15"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8" t="s">
        <v>199</v>
      </c>
      <c r="B1" s="7" t="str">
        <f>'1. key ratios'!B1</f>
        <v>სს ”ლიბერთი ბანკი”</v>
      </c>
    </row>
    <row r="2" spans="1:6" s="11" customFormat="1" ht="15.75" customHeight="1">
      <c r="A2" s="11" t="s">
        <v>200</v>
      </c>
      <c r="B2" s="7" t="str">
        <f>'1. key ratios'!B2</f>
        <v>30 ივნისი 2017</v>
      </c>
      <c r="C2"/>
      <c r="D2"/>
      <c r="E2"/>
      <c r="F2"/>
    </row>
    <row r="3" spans="1:6" s="11" customFormat="1" ht="15.75" customHeight="1">
      <c r="C3"/>
      <c r="D3"/>
      <c r="E3"/>
      <c r="F3"/>
    </row>
    <row r="4" spans="1:6" s="11" customFormat="1" ht="26.25" thickBot="1">
      <c r="A4" s="11" t="s">
        <v>350</v>
      </c>
      <c r="B4" s="122" t="s">
        <v>280</v>
      </c>
      <c r="C4" s="116" t="s">
        <v>101</v>
      </c>
      <c r="D4"/>
      <c r="E4"/>
      <c r="F4"/>
    </row>
    <row r="5" spans="1:6" ht="26.25">
      <c r="A5" s="117">
        <v>1</v>
      </c>
      <c r="B5" s="118" t="s">
        <v>360</v>
      </c>
      <c r="C5" s="184">
        <f>'7. LI1'!G21</f>
        <v>1676148401.9063873</v>
      </c>
    </row>
    <row r="6" spans="1:6" s="110" customFormat="1">
      <c r="A6" s="65">
        <v>2.1</v>
      </c>
      <c r="B6" s="124" t="s">
        <v>282</v>
      </c>
      <c r="C6" s="142">
        <v>32954216.166359991</v>
      </c>
    </row>
    <row r="7" spans="1:6" s="3" customFormat="1" ht="25.5" outlineLevel="1">
      <c r="A7" s="123">
        <v>2.2000000000000002</v>
      </c>
      <c r="B7" s="119" t="s">
        <v>283</v>
      </c>
      <c r="C7" s="143">
        <v>66779364</v>
      </c>
    </row>
    <row r="8" spans="1:6" s="3" customFormat="1" ht="26.25">
      <c r="A8" s="123">
        <v>3</v>
      </c>
      <c r="B8" s="120" t="s">
        <v>361</v>
      </c>
      <c r="C8" s="183">
        <f>SUM(C5:C7)</f>
        <v>1775881982.0727472</v>
      </c>
    </row>
    <row r="9" spans="1:6" s="110" customFormat="1">
      <c r="A9" s="65">
        <v>4</v>
      </c>
      <c r="B9" s="127" t="s">
        <v>277</v>
      </c>
      <c r="C9" s="142">
        <v>15139023.803063599</v>
      </c>
    </row>
    <row r="10" spans="1:6" s="3" customFormat="1" ht="25.5" outlineLevel="1">
      <c r="A10" s="123">
        <v>5.0999999999999996</v>
      </c>
      <c r="B10" s="119" t="s">
        <v>289</v>
      </c>
      <c r="C10" s="143">
        <v>-22032034.748179998</v>
      </c>
    </row>
    <row r="11" spans="1:6" s="3" customFormat="1" ht="25.5" outlineLevel="1">
      <c r="A11" s="123">
        <v>5.2</v>
      </c>
      <c r="B11" s="119" t="s">
        <v>290</v>
      </c>
      <c r="C11" s="143">
        <v>-59385117.630000003</v>
      </c>
    </row>
    <row r="12" spans="1:6" s="3" customFormat="1">
      <c r="A12" s="123">
        <v>6</v>
      </c>
      <c r="B12" s="125" t="s">
        <v>278</v>
      </c>
      <c r="C12" s="143">
        <v>-3653314.7505989098</v>
      </c>
    </row>
    <row r="13" spans="1:6" s="3" customFormat="1" ht="15.75" thickBot="1">
      <c r="A13" s="126">
        <v>7</v>
      </c>
      <c r="B13" s="121" t="s">
        <v>279</v>
      </c>
      <c r="C13" s="185">
        <f>SUM(C8:C12)</f>
        <v>1705950538.7470319</v>
      </c>
    </row>
    <row r="17" spans="2:9" s="1" customFormat="1">
      <c r="B17" s="33"/>
      <c r="C17" s="182"/>
      <c r="D17"/>
      <c r="E17"/>
      <c r="F17"/>
      <c r="G17"/>
      <c r="H17"/>
      <c r="I17"/>
    </row>
    <row r="18" spans="2:9" s="1" customFormat="1">
      <c r="B18" s="30"/>
      <c r="C18"/>
      <c r="D18"/>
      <c r="E18"/>
      <c r="F18"/>
      <c r="G18"/>
      <c r="H18"/>
      <c r="I18"/>
    </row>
    <row r="19" spans="2:9" s="1" customFormat="1">
      <c r="B19" s="30"/>
      <c r="C19"/>
      <c r="D19"/>
      <c r="E19"/>
      <c r="F19"/>
      <c r="G19"/>
      <c r="H19"/>
      <c r="I19"/>
    </row>
    <row r="20" spans="2:9" s="1" customFormat="1">
      <c r="B20" s="32"/>
      <c r="C20" s="174"/>
      <c r="D20"/>
      <c r="E20"/>
      <c r="F20"/>
      <c r="G20"/>
      <c r="H20"/>
      <c r="I20"/>
    </row>
    <row r="21" spans="2:9" s="1" customFormat="1">
      <c r="B21" s="31"/>
      <c r="C21"/>
      <c r="D21"/>
      <c r="E21"/>
      <c r="F21"/>
      <c r="G21"/>
      <c r="H21"/>
      <c r="I21"/>
    </row>
    <row r="22" spans="2:9" s="1" customFormat="1">
      <c r="B22" s="32"/>
      <c r="C22"/>
      <c r="D22"/>
      <c r="E22"/>
      <c r="F22"/>
      <c r="G22"/>
      <c r="H22"/>
      <c r="I22"/>
    </row>
    <row r="23" spans="2:9" s="1" customFormat="1">
      <c r="B23" s="31"/>
      <c r="C23"/>
      <c r="D23"/>
      <c r="E23"/>
      <c r="F23"/>
      <c r="G23"/>
      <c r="H23"/>
      <c r="I23"/>
    </row>
    <row r="24" spans="2:9" s="1" customFormat="1">
      <c r="B24" s="31"/>
      <c r="C24"/>
      <c r="D24"/>
      <c r="E24"/>
      <c r="F24"/>
      <c r="G24"/>
      <c r="H24"/>
      <c r="I24"/>
    </row>
    <row r="25" spans="2:9" s="1" customFormat="1">
      <c r="B25" s="31"/>
      <c r="C25"/>
      <c r="D25"/>
      <c r="E25"/>
      <c r="F25"/>
      <c r="G25"/>
      <c r="H25"/>
      <c r="I25"/>
    </row>
    <row r="26" spans="2:9" s="1" customFormat="1">
      <c r="B26" s="31"/>
      <c r="C26"/>
      <c r="D26"/>
      <c r="E26"/>
      <c r="F26"/>
      <c r="G26"/>
      <c r="H26"/>
      <c r="I26"/>
    </row>
    <row r="27" spans="2:9" s="1" customFormat="1">
      <c r="B27" s="31"/>
      <c r="C27"/>
      <c r="D27"/>
      <c r="E27"/>
      <c r="F27"/>
      <c r="G27"/>
      <c r="H27"/>
      <c r="I27"/>
    </row>
    <row r="28" spans="2:9" s="1" customFormat="1">
      <c r="B28" s="32"/>
      <c r="C28"/>
      <c r="D28"/>
      <c r="E28"/>
      <c r="F28"/>
      <c r="G28"/>
      <c r="H28"/>
      <c r="I28"/>
    </row>
    <row r="29" spans="2:9" s="1" customFormat="1">
      <c r="B29" s="32"/>
      <c r="C29"/>
      <c r="D29"/>
      <c r="E29"/>
      <c r="F29"/>
      <c r="G29"/>
      <c r="H29"/>
      <c r="I29"/>
    </row>
    <row r="30" spans="2:9" s="1" customFormat="1">
      <c r="B30" s="32"/>
      <c r="C30"/>
      <c r="D30"/>
      <c r="E30"/>
      <c r="F30"/>
      <c r="G30"/>
      <c r="H30"/>
      <c r="I30"/>
    </row>
    <row r="31" spans="2:9" s="1" customFormat="1">
      <c r="B31" s="32"/>
      <c r="C31"/>
      <c r="D31"/>
      <c r="E31"/>
      <c r="F31"/>
      <c r="G31"/>
      <c r="H31"/>
      <c r="I31"/>
    </row>
    <row r="32" spans="2:9" s="1" customFormat="1">
      <c r="B32" s="32"/>
      <c r="C32"/>
      <c r="D32"/>
      <c r="E32"/>
      <c r="F32"/>
      <c r="G32"/>
      <c r="H32"/>
      <c r="I32"/>
    </row>
    <row r="33" spans="2:9" s="1" customFormat="1">
      <c r="B33" s="32"/>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1.xml"/><Relationship Id="rId1" Type="http://schemas.openxmlformats.org/package/2006/relationships/digital-signature/signature" Target="sig2.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c5d0l5r9UoF0U44J4aS4bB0CR4fHP4u8Q7Nok7etxYY=</DigestValue>
    </Reference>
    <Reference Type="http://www.w3.org/2000/09/xmldsig#Object" URI="#idOfficeObject">
      <DigestMethod Algorithm="http://www.w3.org/2001/04/xmlenc#sha256"/>
      <DigestValue>78TZlDgNm3XUsC5iJUzQqrmWs5Mnguaw0nZIumP76fQ=</DigestValue>
    </Reference>
    <Reference Type="http://uri.etsi.org/01903#SignedProperties" URI="#idSignedProperties">
      <Transforms>
        <Transform Algorithm="http://www.w3.org/TR/2001/REC-xml-c14n-20010315"/>
      </Transforms>
      <DigestMethod Algorithm="http://www.w3.org/2001/04/xmlenc#sha256"/>
      <DigestValue>mHgocOSDZuWAupDc5ZQGUtXr1BPRwRuq1aPHJRWwru4=</DigestValue>
    </Reference>
  </SignedInfo>
  <SignatureValue>nm8glEya+SA34GDhF/+SHigh2HiYkkFSJFUsk4fVq5Z1opNBtJILAyPZAImfBitms6ZDFNz8uwPC
vXz0hbmzCwCNIMbkAnRQMqLgoG34DAzOtEVaOyYwiTmwTAtKd7SfPVFyBQZ14mlDq051cVNDeHLF
9WE1ErIfiwYRzNausvafLExTzTo+tOdvOJTZTlRXMgSIiUF+gJB1nfL0/BuJhdit2KGLSP05RWvw
wNgZ78Ze8oEaczqTfUCeXBFob8n72aFOUeSk2Ho6pRz4cgZJlrAeCtm1u6P8ZiJaD+4Vn55rrTL2
xvRFDOIjFO8FAJi6EY7nVz6SK8CdoFrrDAHy8Q==</SignatureValue>
  <KeyInfo>
    <X509Data>
      <X509Certificate>MIIGPDCCBSSgAwIBAgIKe/wgcQACAAAc5zANBgkqhkiG9w0BAQsFADBKMRIwEAYKCZImiZPyLGQBGRYCZ2UxEzARBgoJkiaJk/IsZAEZFgNuYmcxHzAdBgNVBAMTFk5CRyBDbGFzcyAyIElOVCBTdWIgQ0EwHhcNMTcwMjE1MTI1NzMwWhcNMTkwMjE1MTI1NzMwWjA6MRgwFgYDVQQKEw9KU0MgTGliZXR5IEJhbmsxHjAcBgNVBAMTFUJMQiAtIE5hdGlhIEd1amVqaWFuaTCCASIwDQYJKoZIhvcNAQEBBQADggEPADCCAQoCggEBAOVZt59CQpil2fodNLf/rFT3jPWIR9b6VclMDui3aNDTwqsVezU634853g31R9CSFCYUxnrab1xG0hGJginzH4i9cZS1t0ArWIWyjs2ecAuDraQ6DcOA8SM0q3hY58ASoweZP5e4j/B8m8jnPhqDNv13sQYRxilgDhBQC2HyYRUd6ZqlBywhPoief9apvCaHr2Lc0w1zeH4/dh3Q2OwQ4bLXlbqKkthZXZ93zSUA1pkWgKTgJ72bIrCk/SA0tPI1iuQbhDOcPpkJuinXGOZnlmdjHj5HJpYhdqvTnDjgOqkyzgg9fmbiyjcQcqK8sQLz0AwjyuQ68vzWz1NOfGClNjkCAwEAAaOCAzIwggMuMDwGCSsGAQQBgjcVBwQvMC0GJSsGAQQBgjcVCOayYION9USGgZkJg7ihSoO+hHEEg8SRM4SDiF0CAWQCAR0wHQYDVR0lBBYwFAYIKwYBBQUHAwIGCCsGAQUFBwMEMAsGA1UdDwQEAwIHgDAnBgkrBgEEAYI3FQoEGjAYMAoGCCsGAQUFBwMCMAoGCCsGAQUFBwMEMB0GA1UdDgQWBBRm6oBAAisfOUcUw+wRzAea0+yXt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VqUmg5W+1lBB4Am0iDfCMbZqUHfyTi6miA8/Toc2YEGe2gayYgygtugw9OCtZdmUCIJFJmUoe6prm2RyfMxVv085K6I7gsw/HxgZievxaF/jpBWd+bvxlMOaLyEG6YO0MvVGPGzp1POUIF+nFRQHkxSN1zyvt7E6hrebmg7RVYj3f9k7Mi3Gzc/DwYO3Pcd01EkwyLH0syTKJ3PN+4RQ5a4TOkDs8UZCChk1w8B3oCPn/MNLlfodbtBC2fEyCxyVus9pvTPgNyDQUdEOzxGZxzGMzGA2Lg5qqxPiv2gTQ3/nIlgz65urHqOtbBKbv6K/04Ngg91LXECGh/m4kb0oi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CUEE7AGn4eWYgzU4pgkPsuq48MlFPxncL9XM9s7cBH4=</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/fTrvpXga+YBf7EmDAxzfoRaCLhLIsXYnEiUD2BS7bI=</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Q8ahkQxToXAAaJTDZsE/3PCISD9tjlKv7EXjMcnO6qc=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ffxPVdR0HPGju7SsrKJ+wxT7xKO63lgoPRke86q2Be0=</DigestValue>
      </Reference>
      <Reference URI="/xl/printerSettings/printerSettings6.bin?ContentType=application/vnd.openxmlformats-officedocument.spreadsheetml.printerSettings">
        <DigestMethod Algorithm="http://www.w3.org/2001/04/xmlenc#sha256"/>
        <DigestValue>C9s5xwnEtalbOwJzF85MkMqAvKYdeOelZEXH7vwzA94=</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ffxPVdR0HPGju7SsrKJ+wxT7xKO63lgoPRke86q2Be0=</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OByhDF961aYL0OS1Zg5GYnQAGHuX8wBtePRL/sGuSnI=</DigestValue>
      </Reference>
      <Reference URI="/xl/styles.xml?ContentType=application/vnd.openxmlformats-officedocument.spreadsheetml.styles+xml">
        <DigestMethod Algorithm="http://www.w3.org/2001/04/xmlenc#sha256"/>
        <DigestValue>KWJG0DNjg75fW7lA2wS3fBtPnt07WWpq0fTcnY38TsI=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lrt7zW6BXEgOHiVG1aqxm6C+1RH8uE2V/a2n7nZ4bMs=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UgaP3rMJYeZWxcOO2x5WPsHPPfDLIDS/8ZXao5YJzBo=</DigestValue>
      </Reference>
      <Reference URI="/xl/worksheets/sheet10.xml?ContentType=application/vnd.openxmlformats-officedocument.spreadsheetml.worksheet+xml">
        <DigestMethod Algorithm="http://www.w3.org/2001/04/xmlenc#sha256"/>
        <DigestValue>3XSAfBP/gGyNI+0P04JLGmq/bO6YFinbQ55wWBAOpF0=</DigestValue>
      </Reference>
      <Reference URI="/xl/worksheets/sheet11.xml?ContentType=application/vnd.openxmlformats-officedocument.spreadsheetml.worksheet+xml">
        <DigestMethod Algorithm="http://www.w3.org/2001/04/xmlenc#sha256"/>
        <DigestValue>jhlRkK+evEXo6WltgV4y4rukeZ9XaWvSxnMmBXVfdZE=</DigestValue>
      </Reference>
      <Reference URI="/xl/worksheets/sheet12.xml?ContentType=application/vnd.openxmlformats-officedocument.spreadsheetml.worksheet+xml">
        <DigestMethod Algorithm="http://www.w3.org/2001/04/xmlenc#sha256"/>
        <DigestValue>5I1zYVIBZFmLCXoctz0GvLNYp5hNPvXqiXM/TMh6Oe8=</DigestValue>
      </Reference>
      <Reference URI="/xl/worksheets/sheet13.xml?ContentType=application/vnd.openxmlformats-officedocument.spreadsheetml.worksheet+xml">
        <DigestMethod Algorithm="http://www.w3.org/2001/04/xmlenc#sha256"/>
        <DigestValue>7TxXAohsHr1WWjkHjrDabVZwfPXgHXcA7Rf5kKky5NE=</DigestValue>
      </Reference>
      <Reference URI="/xl/worksheets/sheet14.xml?ContentType=application/vnd.openxmlformats-officedocument.spreadsheetml.worksheet+xml">
        <DigestMethod Algorithm="http://www.w3.org/2001/04/xmlenc#sha256"/>
        <DigestValue>2BVF5NU65yuMYoc1nqMPQEelBXnb0bn4sTYopfd+zso=</DigestValue>
      </Reference>
      <Reference URI="/xl/worksheets/sheet15.xml?ContentType=application/vnd.openxmlformats-officedocument.spreadsheetml.worksheet+xml">
        <DigestMethod Algorithm="http://www.w3.org/2001/04/xmlenc#sha256"/>
        <DigestValue>NgzYYPt5H//Rc47VGS4v28GRBQjACYNEDuAn+akOmWM=</DigestValue>
      </Reference>
      <Reference URI="/xl/worksheets/sheet16.xml?ContentType=application/vnd.openxmlformats-officedocument.spreadsheetml.worksheet+xml">
        <DigestMethod Algorithm="http://www.w3.org/2001/04/xmlenc#sha256"/>
        <DigestValue>c39BB/+BA1IO9N7YnnQvEFGWcIyB63XScglnCzTpTXo=</DigestValue>
      </Reference>
      <Reference URI="/xl/worksheets/sheet2.xml?ContentType=application/vnd.openxmlformats-officedocument.spreadsheetml.worksheet+xml">
        <DigestMethod Algorithm="http://www.w3.org/2001/04/xmlenc#sha256"/>
        <DigestValue>K7nMROPEDPQwa/oAToBkaAza4YvyXCHg7YlhoAZkX0Y=</DigestValue>
      </Reference>
      <Reference URI="/xl/worksheets/sheet3.xml?ContentType=application/vnd.openxmlformats-officedocument.spreadsheetml.worksheet+xml">
        <DigestMethod Algorithm="http://www.w3.org/2001/04/xmlenc#sha256"/>
        <DigestValue>tNrFmuoYkpI4RFHoApO5CpTQWKZVTGSbEes61vD5OKA=</DigestValue>
      </Reference>
      <Reference URI="/xl/worksheets/sheet4.xml?ContentType=application/vnd.openxmlformats-officedocument.spreadsheetml.worksheet+xml">
        <DigestMethod Algorithm="http://www.w3.org/2001/04/xmlenc#sha256"/>
        <DigestValue>cmADXIeYpTMgUKTR8otCE1/tWuOqVQrKWyw425P7P/4=</DigestValue>
      </Reference>
      <Reference URI="/xl/worksheets/sheet5.xml?ContentType=application/vnd.openxmlformats-officedocument.spreadsheetml.worksheet+xml">
        <DigestMethod Algorithm="http://www.w3.org/2001/04/xmlenc#sha256"/>
        <DigestValue>0TQD/Wk6b3iwAtRVcoE9xylv2j+iIxY6a7UVjVB79XU=</DigestValue>
      </Reference>
      <Reference URI="/xl/worksheets/sheet6.xml?ContentType=application/vnd.openxmlformats-officedocument.spreadsheetml.worksheet+xml">
        <DigestMethod Algorithm="http://www.w3.org/2001/04/xmlenc#sha256"/>
        <DigestValue>53nMh4fy7SGuucq5MSsIEyl1XEiTwFISnpBuzFSYFnc=</DigestValue>
      </Reference>
      <Reference URI="/xl/worksheets/sheet7.xml?ContentType=application/vnd.openxmlformats-officedocument.spreadsheetml.worksheet+xml">
        <DigestMethod Algorithm="http://www.w3.org/2001/04/xmlenc#sha256"/>
        <DigestValue>7NyZiaV70lCApdCp04jrN0EwZrvY6YgO7Mj86jtp3Q8=</DigestValue>
      </Reference>
      <Reference URI="/xl/worksheets/sheet8.xml?ContentType=application/vnd.openxmlformats-officedocument.spreadsheetml.worksheet+xml">
        <DigestMethod Algorithm="http://www.w3.org/2001/04/xmlenc#sha256"/>
        <DigestValue>GuwpbF41Y384SCCZmpD+YRpOBoRlIb8J7IcgRJWNk0A=</DigestValue>
      </Reference>
      <Reference URI="/xl/worksheets/sheet9.xml?ContentType=application/vnd.openxmlformats-officedocument.spreadsheetml.worksheet+xml">
        <DigestMethod Algorithm="http://www.w3.org/2001/04/xmlenc#sha256"/>
        <DigestValue>yH1v53jUBDxhul0/i5+xwOOYNxCpSkYL4Ogrt1Hh5ws=</DigestValue>
      </Reference>
    </Manifest>
    <SignatureProperties>
      <SignatureProperty Id="idSignatureTime" Target="#idPackageSignature">
        <mdssi:SignatureTime xmlns:mdssi="http://schemas.openxmlformats.org/package/2006/digital-signature">
          <mdssi:Format>YYYY-MM-DDThh:mm:ssTZD</mdssi:Format>
          <mdssi:Value>2017-07-28T14:09:36Z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ციფრული ხელმოწერა</SignatureComments>
          <WindowsVersion>6.1</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2017-07-28T14:09:36Z</xd:SigningTime>
          <xd:SigningCertificate>
            <xd:Cert>
              <xd:CertDigest>
                <DigestMethod Algorithm="http://www.w3.org/2001/04/xmlenc#sha256"/>
                <DigestValue>6+Tex6c/LJpnQG9xm5EPvUel1uMeuU4LynOyKk8sP58=</DigestValue>
              </xd:CertDigest>
              <xd:IssuerSerial>
                <X509IssuerName>CN=NBG Class 2 INT Sub CA, DC=nbg, DC=ge</X509IssuerName>
                <X509SerialNumber>585501994549231340231911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Z5YjN+rQXOM1ywsA+4bmaoEF3mE/QyoU4giayqDTgfI=</DigestValue>
    </Reference>
    <Reference Type="http://www.w3.org/2000/09/xmldsig#Object" URI="#idOfficeObject">
      <DigestMethod Algorithm="http://www.w3.org/2001/04/xmlenc#sha256"/>
      <DigestValue>vzd1aYpHt4ocxe2zg0Lx0K4R1zf0VnI7adv+aaFf4AM=</DigestValue>
    </Reference>
    <Reference Type="http://uri.etsi.org/01903#SignedProperties" URI="#idSignedProperties">
      <Transforms>
        <Transform Algorithm="http://www.w3.org/TR/2001/REC-xml-c14n-20010315"/>
      </Transforms>
      <DigestMethod Algorithm="http://www.w3.org/2001/04/xmlenc#sha256"/>
      <DigestValue>TyNlhns3DEjfn6CqbaNq4ktpyvkcX+xQHc+VGv5clMw=</DigestValue>
    </Reference>
  </SignedInfo>
  <SignatureValue>m1G/8PbhSnB1kxRW31tPUifNZcjBFMRysB8XSWzkfPeBHZ1Rg5UqTxKPVPPGDb4ncoimLc310Hrd
dwu1TfW7VtthYxq5DrG5FMJg1i6Djg8Q0mWIQstkWC4Hglr6aVZASjnAwBQJaD4O45D9S0TkFTjv
3YZETf8+voS96OiTi9dBPJrzhd4IdkFfznt5k7VT5vRDjWuxantWwTL0oFyKUQyPwJ5QRVKv7Ez+
MN7S3CY19y+XUJX/8IGjnUsps3rlaHCje08EAZAUNn+4R0QylLxo9KpTD6VcyuCutktKS/Xon6sX
rrMNt1PjfxWYcwKzepYKQxnkgMcotHPu1cjrrw==</SignatureValue>
  <KeyInfo>
    <X509Data>
      <X509Certificate>MIIGPDCCBSSgAwIBAgIKfAesUAACAAAc7DANBgkqhkiG9w0BAQsFADBKMRIwEAYKCZImiZPyLGQBGRYCZ2UxEzARBgoJkiaJk/IsZAEZFgNuYmcxHzAdBgNVBAMTFk5CRyBDbGFzcyAyIElOVCBTdWIgQ0EwHhcNMTcwMjE1MTMxMDA3WhcNMTkwMjE1MTMxMDA3WjA6MRgwFgYDVQQKEw9KU0MgTGliZXR5IEJhbmsxHjAcBgNVBAMTFUJMQiAtIERhdml0IE1lbGlraWR6ZTCCASIwDQYJKoZIhvcNAQEBBQADggEPADCCAQoCggEBAOvMAHzJJ+u92b3W52SVG0k9imSeC2BZdXdSH+L3/KGfcFbogueE9NoGCJ6eauXNfk8NJATn9mJj7KPuQ6d5FFg0N2En+crYfxLL2vC00vU9VJeNgVv03iDdHr++HwAi/HoCjy2bzBSKIyO5ntYvUy6f8xrMegMxYAYbGO+t7VxUpNQMV6DqFDaJ6tZgofijkUzp3gDJkpaP2aDq9Sk9vETw5q7ECtaVOicEUSkbEe7CElQSgPGdCAgSJzYxD63rIUMgrrnmP08AJx0oNmsRKLTNb2Ui7gH+yQq3QCSuNTjefoLXFKk15k+z6Gfo19/TuPJ1/dz3s7cSDxUG45olypsCAwEAAaOCAzIwggMuMDwGCSsGAQQBgjcVBwQvMC0GJSsGAQQBgjcVCOayYION9USGgZkJg7ihSoO+hHEEg8SRM4SDiF0CAWQCAR0wHQYDVR0lBBYwFAYIKwYBBQUHAwIGCCsGAQUFBwMEMAsGA1UdDwQEAwIHgDAnBgkrBgEEAYI3FQoEGjAYMAoGCCsGAQUFBwMCMAoGCCsGAQUFBwMEMB0GA1UdDgQWBBR/zYwxu79H3baLTuY+Y7KoEf5Uf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T8q2bOW9XInPnp4JfSfLLK5O2rppqIBqy6t+h/bTJKMuMF+MVlh0Mj7uLlSP/Ega9S+f7tfxf3L5LVXkFw2ulDlD5dYNsHHPqfTy6Ybt31aSS2DEC8o46oJCZw7Vu9IID1bFscUTN0MAfPlG7IAQATLbyAMb9SX7ezZHAQP22MQFihiwGinEm4YvyvGMM5zU8PVsXWgvD4fSN3Hf8ws/+X5Mv/KnMhZSgLmRZ40qQ1hzoRDm9U62r7PLMdVmF0AlEovlr9EkCHRE27tgXGD0t5F1JZKlnvt3RP79fTXjTSA6XiKwEzA5l1zInwPbxLwZZ0ZdtqgXcHHtFJvAT8WBB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CUEE7AGn4eWYgzU4pgkPsuq48MlFPxncL9XM9s7cBH4=</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/fTrvpXga+YBf7EmDAxzfoRaCLhLIsXYnEiUD2BS7bI=</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Q8ahkQxToXAAaJTDZsE/3PCISD9tjlKv7EXjMcnO6qc=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ffxPVdR0HPGju7SsrKJ+wxT7xKO63lgoPRke86q2Be0=</DigestValue>
      </Reference>
      <Reference URI="/xl/printerSettings/printerSettings6.bin?ContentType=application/vnd.openxmlformats-officedocument.spreadsheetml.printerSettings">
        <DigestMethod Algorithm="http://www.w3.org/2001/04/xmlenc#sha256"/>
        <DigestValue>C9s5xwnEtalbOwJzF85MkMqAvKYdeOelZEXH7vwzA94=</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ffxPVdR0HPGju7SsrKJ+wxT7xKO63lgoPRke86q2Be0=</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OByhDF961aYL0OS1Zg5GYnQAGHuX8wBtePRL/sGuSnI=</DigestValue>
      </Reference>
      <Reference URI="/xl/styles.xml?ContentType=application/vnd.openxmlformats-officedocument.spreadsheetml.styles+xml">
        <DigestMethod Algorithm="http://www.w3.org/2001/04/xmlenc#sha256"/>
        <DigestValue>KWJG0DNjg75fW7lA2wS3fBtPnt07WWpq0fTcnY38TsI=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lrt7zW6BXEgOHiVG1aqxm6C+1RH8uE2V/a2n7nZ4bMs=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UgaP3rMJYeZWxcOO2x5WPsHPPfDLIDS/8ZXao5YJzBo=</DigestValue>
      </Reference>
      <Reference URI="/xl/worksheets/sheet10.xml?ContentType=application/vnd.openxmlformats-officedocument.spreadsheetml.worksheet+xml">
        <DigestMethod Algorithm="http://www.w3.org/2001/04/xmlenc#sha256"/>
        <DigestValue>3XSAfBP/gGyNI+0P04JLGmq/bO6YFinbQ55wWBAOpF0=</DigestValue>
      </Reference>
      <Reference URI="/xl/worksheets/sheet11.xml?ContentType=application/vnd.openxmlformats-officedocument.spreadsheetml.worksheet+xml">
        <DigestMethod Algorithm="http://www.w3.org/2001/04/xmlenc#sha256"/>
        <DigestValue>jhlRkK+evEXo6WltgV4y4rukeZ9XaWvSxnMmBXVfdZE=</DigestValue>
      </Reference>
      <Reference URI="/xl/worksheets/sheet12.xml?ContentType=application/vnd.openxmlformats-officedocument.spreadsheetml.worksheet+xml">
        <DigestMethod Algorithm="http://www.w3.org/2001/04/xmlenc#sha256"/>
        <DigestValue>5I1zYVIBZFmLCXoctz0GvLNYp5hNPvXqiXM/TMh6Oe8=</DigestValue>
      </Reference>
      <Reference URI="/xl/worksheets/sheet13.xml?ContentType=application/vnd.openxmlformats-officedocument.spreadsheetml.worksheet+xml">
        <DigestMethod Algorithm="http://www.w3.org/2001/04/xmlenc#sha256"/>
        <DigestValue>7TxXAohsHr1WWjkHjrDabVZwfPXgHXcA7Rf5kKky5NE=</DigestValue>
      </Reference>
      <Reference URI="/xl/worksheets/sheet14.xml?ContentType=application/vnd.openxmlformats-officedocument.spreadsheetml.worksheet+xml">
        <DigestMethod Algorithm="http://www.w3.org/2001/04/xmlenc#sha256"/>
        <DigestValue>2BVF5NU65yuMYoc1nqMPQEelBXnb0bn4sTYopfd+zso=</DigestValue>
      </Reference>
      <Reference URI="/xl/worksheets/sheet15.xml?ContentType=application/vnd.openxmlformats-officedocument.spreadsheetml.worksheet+xml">
        <DigestMethod Algorithm="http://www.w3.org/2001/04/xmlenc#sha256"/>
        <DigestValue>NgzYYPt5H//Rc47VGS4v28GRBQjACYNEDuAn+akOmWM=</DigestValue>
      </Reference>
      <Reference URI="/xl/worksheets/sheet16.xml?ContentType=application/vnd.openxmlformats-officedocument.spreadsheetml.worksheet+xml">
        <DigestMethod Algorithm="http://www.w3.org/2001/04/xmlenc#sha256"/>
        <DigestValue>c39BB/+BA1IO9N7YnnQvEFGWcIyB63XScglnCzTpTXo=</DigestValue>
      </Reference>
      <Reference URI="/xl/worksheets/sheet2.xml?ContentType=application/vnd.openxmlformats-officedocument.spreadsheetml.worksheet+xml">
        <DigestMethod Algorithm="http://www.w3.org/2001/04/xmlenc#sha256"/>
        <DigestValue>K7nMROPEDPQwa/oAToBkaAza4YvyXCHg7YlhoAZkX0Y=</DigestValue>
      </Reference>
      <Reference URI="/xl/worksheets/sheet3.xml?ContentType=application/vnd.openxmlformats-officedocument.spreadsheetml.worksheet+xml">
        <DigestMethod Algorithm="http://www.w3.org/2001/04/xmlenc#sha256"/>
        <DigestValue>tNrFmuoYkpI4RFHoApO5CpTQWKZVTGSbEes61vD5OKA=</DigestValue>
      </Reference>
      <Reference URI="/xl/worksheets/sheet4.xml?ContentType=application/vnd.openxmlformats-officedocument.spreadsheetml.worksheet+xml">
        <DigestMethod Algorithm="http://www.w3.org/2001/04/xmlenc#sha256"/>
        <DigestValue>cmADXIeYpTMgUKTR8otCE1/tWuOqVQrKWyw425P7P/4=</DigestValue>
      </Reference>
      <Reference URI="/xl/worksheets/sheet5.xml?ContentType=application/vnd.openxmlformats-officedocument.spreadsheetml.worksheet+xml">
        <DigestMethod Algorithm="http://www.w3.org/2001/04/xmlenc#sha256"/>
        <DigestValue>0TQD/Wk6b3iwAtRVcoE9xylv2j+iIxY6a7UVjVB79XU=</DigestValue>
      </Reference>
      <Reference URI="/xl/worksheets/sheet6.xml?ContentType=application/vnd.openxmlformats-officedocument.spreadsheetml.worksheet+xml">
        <DigestMethod Algorithm="http://www.w3.org/2001/04/xmlenc#sha256"/>
        <DigestValue>53nMh4fy7SGuucq5MSsIEyl1XEiTwFISnpBuzFSYFnc=</DigestValue>
      </Reference>
      <Reference URI="/xl/worksheets/sheet7.xml?ContentType=application/vnd.openxmlformats-officedocument.spreadsheetml.worksheet+xml">
        <DigestMethod Algorithm="http://www.w3.org/2001/04/xmlenc#sha256"/>
        <DigestValue>7NyZiaV70lCApdCp04jrN0EwZrvY6YgO7Mj86jtp3Q8=</DigestValue>
      </Reference>
      <Reference URI="/xl/worksheets/sheet8.xml?ContentType=application/vnd.openxmlformats-officedocument.spreadsheetml.worksheet+xml">
        <DigestMethod Algorithm="http://www.w3.org/2001/04/xmlenc#sha256"/>
        <DigestValue>GuwpbF41Y384SCCZmpD+YRpOBoRlIb8J7IcgRJWNk0A=</DigestValue>
      </Reference>
      <Reference URI="/xl/worksheets/sheet9.xml?ContentType=application/vnd.openxmlformats-officedocument.spreadsheetml.worksheet+xml">
        <DigestMethod Algorithm="http://www.w3.org/2001/04/xmlenc#sha256"/>
        <DigestValue>yH1v53jUBDxhul0/i5+xwOOYNxCpSkYL4Ogrt1Hh5ws=</DigestValue>
      </Reference>
    </Manifest>
    <SignatureProperties>
      <SignatureProperty Id="idSignatureTime" Target="#idPackageSignature">
        <mdssi:SignatureTime xmlns:mdssi="http://schemas.openxmlformats.org/package/2006/digital-signature">
          <mdssi:Format>YYYY-MM-DDThh:mm:ssTZD</mdssi:Format>
          <mdssi:Value>2017-07-28T14:15:58Z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ციფრული ხელმოწერა</SignatureComments>
          <WindowsVersion>6.1</WindowsVersion>
          <OfficeVersion>15.0</OfficeVersion>
          <ApplicationVersion>15.0</ApplicationVersion>
          <Monitors>3</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2017-07-28T14:15:58Z</xd:SigningTime>
          <xd:SigningCertificate>
            <xd:Cert>
              <xd:CertDigest>
                <DigestMethod Algorithm="http://www.w3.org/2001/04/xmlenc#sha256"/>
                <DigestValue>qywZdPqHoW4JFD1tXB06wlAkmr5z+L4lM0CgTb2wERI=</DigestValue>
              </xd:CertDigest>
              <xd:IssuerSerial>
                <X509IssuerName>CN=NBG Class 2 INT Sub CA, DC=nbg, DC=ge</X509IssuerName>
                <X509SerialNumber>585714987508533223759084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CICR</vt:lpstr>
      <vt:lpstr>15. CCR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2017-07-28T15:34:17Z</dcterms:modified>
</cp:coreProperties>
</file>