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filterPrivacy="1" defaultThemeVersion="124226"/>
  <xr:revisionPtr revIDLastSave="0" documentId="13_ncr:1_{5B8BBC19-B547-4E8F-BCA7-D3C065072DE6}" xr6:coauthVersionLast="47" xr6:coauthVersionMax="47" xr10:uidLastSave="{00000000-0000-0000-0000-000000000000}"/>
  <bookViews>
    <workbookView xWindow="-108" yWindow="-108" windowWidth="23256" windowHeight="12576" tabRatio="919" activeTab="1"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r:id="rId12"/>
    <sheet name="9.3. MREL2" sheetId="10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externalReferences>
    <externalReference r:id="rId33"/>
    <externalReference r:id="rId34"/>
    <externalReference r:id="rId35"/>
  </externalReferences>
  <definedNames>
    <definedName name="_cur1">'[1]Appl (2)'!$F$2:$F$7200</definedName>
    <definedName name="_cur2">'[1]Appl (2)'!$H$2:$H$7200</definedName>
    <definedName name="_xlnm._FilterDatabase" localSheetId="31" hidden="1">Instruction!$A$108:$C$112</definedName>
    <definedName name="_sum1">'[1]Appl (2)'!$E$2:$E$7200</definedName>
    <definedName name="_sum2">'[1]Appl (2)'!$G$2:$G$7200</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0" i="74" l="1"/>
  <c r="H11" i="74"/>
  <c r="H12" i="74"/>
  <c r="H13" i="74"/>
  <c r="H14" i="74"/>
  <c r="H15" i="74"/>
  <c r="H16" i="74"/>
  <c r="H17" i="74"/>
  <c r="H18" i="74"/>
  <c r="H19" i="74"/>
  <c r="H20" i="74"/>
  <c r="H21" i="74"/>
  <c r="H9" i="74"/>
  <c r="F45" i="93" l="1"/>
  <c r="C45" i="93"/>
  <c r="D6" i="93" l="1"/>
  <c r="C6" i="93"/>
  <c r="C18" i="80" l="1"/>
  <c r="D18" i="80"/>
  <c r="E18" i="80"/>
  <c r="F18" i="80"/>
  <c r="R13" i="104" l="1"/>
  <c r="R19" i="104" s="1"/>
  <c r="Q13" i="104"/>
  <c r="Q19" i="104" s="1"/>
  <c r="P13" i="104"/>
  <c r="P19" i="104" s="1"/>
  <c r="O13" i="104"/>
  <c r="O19" i="104" s="1"/>
  <c r="N13" i="104"/>
  <c r="M13" i="104" s="1"/>
  <c r="M20" i="104"/>
  <c r="M18" i="104"/>
  <c r="M17" i="104"/>
  <c r="M16" i="104"/>
  <c r="M15" i="104"/>
  <c r="M14" i="104"/>
  <c r="M12" i="104"/>
  <c r="M11" i="104"/>
  <c r="M10" i="104"/>
  <c r="M9" i="104"/>
  <c r="M8" i="104"/>
  <c r="M7" i="104"/>
  <c r="L13" i="104"/>
  <c r="L19" i="104" s="1"/>
  <c r="K13" i="104"/>
  <c r="K19" i="104" s="1"/>
  <c r="J13" i="104"/>
  <c r="J19" i="104" s="1"/>
  <c r="I13" i="104"/>
  <c r="H20" i="104"/>
  <c r="H18" i="104"/>
  <c r="H17" i="104"/>
  <c r="H16" i="104"/>
  <c r="H15" i="104"/>
  <c r="H14" i="104"/>
  <c r="H12" i="104"/>
  <c r="H11" i="104"/>
  <c r="H10" i="104"/>
  <c r="H9" i="104"/>
  <c r="H8" i="104"/>
  <c r="H7" i="104"/>
  <c r="G13" i="104"/>
  <c r="G19" i="104" s="1"/>
  <c r="F13" i="104"/>
  <c r="F19" i="104" s="1"/>
  <c r="E13" i="104"/>
  <c r="E19" i="104" s="1"/>
  <c r="D13" i="104"/>
  <c r="D19" i="104" s="1"/>
  <c r="C20" i="104"/>
  <c r="C18" i="104"/>
  <c r="C17" i="104"/>
  <c r="C16" i="104"/>
  <c r="C15" i="104"/>
  <c r="C14" i="104"/>
  <c r="C13" i="104" s="1"/>
  <c r="C12" i="104"/>
  <c r="C11" i="104"/>
  <c r="C10" i="104"/>
  <c r="C9" i="104"/>
  <c r="C8" i="104"/>
  <c r="C7" i="104"/>
  <c r="H13" i="104" l="1"/>
  <c r="H19" i="104" s="1"/>
  <c r="N19" i="104"/>
  <c r="I19" i="104"/>
  <c r="C19" i="104"/>
  <c r="M19" i="104"/>
  <c r="C21" i="101" l="1"/>
  <c r="C20" i="101"/>
  <c r="C19" i="101"/>
  <c r="C18" i="101"/>
  <c r="C17" i="101"/>
  <c r="C15" i="101"/>
  <c r="C14" i="101"/>
  <c r="W10" i="101"/>
  <c r="K10" i="101"/>
  <c r="C13" i="101"/>
  <c r="X10" i="101"/>
  <c r="C12" i="101"/>
  <c r="T10" i="101"/>
  <c r="M10" i="101"/>
  <c r="L10" i="101"/>
  <c r="H10" i="101"/>
  <c r="C11" i="101"/>
  <c r="AA10" i="101"/>
  <c r="Z10" i="101"/>
  <c r="Y10" i="101"/>
  <c r="V10" i="101"/>
  <c r="U10" i="101"/>
  <c r="S10" i="101"/>
  <c r="R10" i="101"/>
  <c r="Q10" i="101"/>
  <c r="P10" i="101"/>
  <c r="O10" i="101"/>
  <c r="N10" i="101"/>
  <c r="J10" i="101"/>
  <c r="I10" i="101"/>
  <c r="G10" i="101"/>
  <c r="F10" i="101"/>
  <c r="E10" i="101"/>
  <c r="C9" i="101"/>
  <c r="C8" i="101"/>
  <c r="C10" i="101" l="1"/>
  <c r="D10" i="101"/>
  <c r="I33" i="102" l="1"/>
  <c r="J33" i="102"/>
  <c r="K33" i="102"/>
  <c r="L33" i="102"/>
  <c r="H8" i="102"/>
  <c r="H9" i="102"/>
  <c r="H10" i="102"/>
  <c r="H11" i="102"/>
  <c r="H12" i="102"/>
  <c r="H13" i="102"/>
  <c r="H14" i="102"/>
  <c r="H15" i="102"/>
  <c r="H16" i="102"/>
  <c r="H17" i="102"/>
  <c r="H18" i="102"/>
  <c r="H19" i="102"/>
  <c r="H20" i="102"/>
  <c r="H21" i="102"/>
  <c r="H22" i="102"/>
  <c r="H23" i="102"/>
  <c r="H24" i="102"/>
  <c r="H25" i="102"/>
  <c r="H26" i="102"/>
  <c r="H27" i="102"/>
  <c r="H28" i="102"/>
  <c r="H29" i="102"/>
  <c r="H30" i="102"/>
  <c r="H31" i="102"/>
  <c r="H32" i="102"/>
  <c r="H7" i="102"/>
  <c r="H33" i="102" s="1"/>
  <c r="D33" i="102"/>
  <c r="E33" i="102"/>
  <c r="F33" i="102"/>
  <c r="G33" i="102"/>
  <c r="C8" i="102"/>
  <c r="C9" i="102"/>
  <c r="C10" i="102"/>
  <c r="C11" i="102"/>
  <c r="C12" i="102"/>
  <c r="C13" i="102"/>
  <c r="C14" i="102"/>
  <c r="C15" i="102"/>
  <c r="C16" i="102"/>
  <c r="C17" i="102"/>
  <c r="C18" i="102"/>
  <c r="C19" i="102"/>
  <c r="C20" i="102"/>
  <c r="C21" i="102"/>
  <c r="C22" i="102"/>
  <c r="C23" i="102"/>
  <c r="C24" i="102"/>
  <c r="C25" i="102"/>
  <c r="C26" i="102"/>
  <c r="C27" i="102"/>
  <c r="C28" i="102"/>
  <c r="C29" i="102"/>
  <c r="C30" i="102"/>
  <c r="C31" i="102"/>
  <c r="C32" i="102"/>
  <c r="C7" i="102"/>
  <c r="C33" i="102" l="1"/>
  <c r="D15" i="100"/>
  <c r="C15" i="100" s="1"/>
  <c r="AA8" i="100"/>
  <c r="Z8" i="100"/>
  <c r="Y8" i="100"/>
  <c r="X8" i="100"/>
  <c r="W8" i="100"/>
  <c r="V8" i="100"/>
  <c r="U8" i="100"/>
  <c r="T8" i="100"/>
  <c r="S8" i="100"/>
  <c r="R8" i="100"/>
  <c r="Q8" i="100"/>
  <c r="P8" i="100"/>
  <c r="O8" i="100"/>
  <c r="N8" i="100"/>
  <c r="M8" i="100"/>
  <c r="L8" i="100"/>
  <c r="K8" i="100"/>
  <c r="J8" i="100"/>
  <c r="I8" i="100"/>
  <c r="H8" i="100"/>
  <c r="G8" i="100"/>
  <c r="F8" i="100"/>
  <c r="E8" i="100"/>
  <c r="D8" i="100"/>
  <c r="C22" i="100"/>
  <c r="C17" i="100"/>
  <c r="C14" i="100"/>
  <c r="C13" i="100"/>
  <c r="C8" i="100" l="1"/>
  <c r="C7" i="79"/>
  <c r="J23" i="36" l="1"/>
  <c r="I23" i="36"/>
  <c r="K23" i="36" s="1"/>
  <c r="G23" i="36"/>
  <c r="F23" i="36"/>
  <c r="H23" i="36" s="1"/>
  <c r="K20" i="36"/>
  <c r="K19" i="36"/>
  <c r="K18" i="36"/>
  <c r="H20" i="36"/>
  <c r="H19" i="36"/>
  <c r="H21" i="36" s="1"/>
  <c r="H18" i="36"/>
  <c r="E19" i="36"/>
  <c r="E20" i="36"/>
  <c r="E18" i="36"/>
  <c r="D21" i="36"/>
  <c r="F21" i="36"/>
  <c r="G21" i="36"/>
  <c r="I21" i="36"/>
  <c r="J21" i="36"/>
  <c r="C21" i="36"/>
  <c r="J16" i="36"/>
  <c r="I16" i="36"/>
  <c r="K15" i="36"/>
  <c r="K14" i="36"/>
  <c r="K13" i="36"/>
  <c r="K12" i="36"/>
  <c r="K11" i="36"/>
  <c r="K10" i="36"/>
  <c r="K16" i="36" s="1"/>
  <c r="K8" i="36"/>
  <c r="H8" i="36"/>
  <c r="H15" i="36"/>
  <c r="H14" i="36"/>
  <c r="H13" i="36"/>
  <c r="H12" i="36"/>
  <c r="H11" i="36"/>
  <c r="H10" i="36"/>
  <c r="H16" i="36" s="1"/>
  <c r="G16" i="36"/>
  <c r="G24" i="36" s="1"/>
  <c r="F16" i="36"/>
  <c r="D16" i="36"/>
  <c r="C16" i="36"/>
  <c r="E11" i="36"/>
  <c r="E12" i="36"/>
  <c r="E13" i="36"/>
  <c r="E14" i="36"/>
  <c r="E15" i="36"/>
  <c r="E10" i="36"/>
  <c r="E16" i="36" s="1"/>
  <c r="J24" i="36" l="1"/>
  <c r="J25" i="36" s="1"/>
  <c r="I24" i="36"/>
  <c r="I25" i="36" s="1"/>
  <c r="K21" i="36"/>
  <c r="K24" i="36"/>
  <c r="K25" i="36" s="1"/>
  <c r="F24" i="36"/>
  <c r="H24" i="36"/>
  <c r="H25" i="36" s="1"/>
  <c r="G25" i="36"/>
  <c r="E21" i="36"/>
  <c r="F25" i="36"/>
  <c r="F15" i="74" l="1"/>
  <c r="F14" i="74"/>
  <c r="H8" i="74"/>
  <c r="D14" i="74"/>
  <c r="C22" i="74" l="1"/>
  <c r="C8" i="35" l="1"/>
  <c r="E34" i="72" l="1"/>
  <c r="E36" i="72"/>
  <c r="E35" i="72"/>
  <c r="E33" i="72" l="1"/>
  <c r="E32" i="72"/>
  <c r="E30" i="72"/>
  <c r="E29" i="72"/>
  <c r="E27" i="72"/>
  <c r="E26" i="72"/>
  <c r="E24" i="72"/>
  <c r="E23" i="72"/>
  <c r="E22" i="72"/>
  <c r="E21" i="72"/>
  <c r="E19" i="72"/>
  <c r="E18" i="72"/>
  <c r="E17" i="72"/>
  <c r="E10" i="72"/>
  <c r="E11" i="72"/>
  <c r="E12" i="72"/>
  <c r="E13" i="72"/>
  <c r="E14" i="72"/>
  <c r="E15" i="72"/>
  <c r="E9" i="72"/>
  <c r="G69" i="92" l="1"/>
  <c r="F69" i="92"/>
  <c r="D7" i="92"/>
  <c r="F17" i="94" l="1"/>
  <c r="F14" i="94" s="1"/>
  <c r="G14" i="94"/>
  <c r="G45" i="93"/>
  <c r="F29" i="93"/>
  <c r="F27" i="92"/>
  <c r="F24" i="92"/>
  <c r="G38" i="94" l="1"/>
  <c r="F38" i="94"/>
  <c r="C38" i="94"/>
  <c r="D38" i="94" l="1"/>
  <c r="B2" i="106" l="1"/>
  <c r="B1" i="106"/>
  <c r="B1" i="105"/>
  <c r="B2" i="105"/>
  <c r="E12" i="106" l="1"/>
  <c r="D12" i="106"/>
  <c r="C12" i="106"/>
  <c r="B12" i="106"/>
  <c r="E11" i="106"/>
  <c r="D11" i="106"/>
  <c r="C11" i="106"/>
  <c r="B11" i="106"/>
  <c r="E10" i="106"/>
  <c r="D10" i="106"/>
  <c r="C10" i="106"/>
  <c r="B10" i="106"/>
  <c r="F9" i="106"/>
  <c r="E9" i="106"/>
  <c r="D9" i="106"/>
  <c r="C9" i="106"/>
  <c r="B9" i="106"/>
  <c r="B11" i="105"/>
  <c r="F10" i="106" l="1"/>
  <c r="F12" i="106"/>
  <c r="F11" i="106"/>
  <c r="C22" i="95" l="1"/>
  <c r="H21" i="95"/>
  <c r="B1" i="94" l="1"/>
  <c r="B1" i="93"/>
  <c r="B1" i="92"/>
  <c r="B1" i="104" l="1"/>
  <c r="B1" i="103"/>
  <c r="B1" i="102"/>
  <c r="B1" i="101"/>
  <c r="B1" i="100"/>
  <c r="B1" i="99"/>
  <c r="B1" i="98"/>
  <c r="B1" i="97"/>
  <c r="B1" i="96"/>
  <c r="B1" i="95"/>
  <c r="C10" i="99" l="1"/>
  <c r="C18" i="99" s="1"/>
  <c r="C7" i="98"/>
  <c r="D7" i="98"/>
  <c r="D15" i="98" s="1"/>
  <c r="C10" i="98"/>
  <c r="D10" i="98"/>
  <c r="H7" i="97"/>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D34" i="97"/>
  <c r="E34" i="97"/>
  <c r="F34" i="97"/>
  <c r="G34" i="97"/>
  <c r="H7" i="96"/>
  <c r="H8" i="96"/>
  <c r="H9" i="96"/>
  <c r="H10" i="96"/>
  <c r="H11" i="96"/>
  <c r="H12" i="96"/>
  <c r="H13" i="96"/>
  <c r="H14" i="96"/>
  <c r="H15" i="96"/>
  <c r="H16" i="96"/>
  <c r="H17" i="96"/>
  <c r="H18" i="96"/>
  <c r="H19" i="96"/>
  <c r="H20" i="96"/>
  <c r="C21" i="96"/>
  <c r="D21" i="96"/>
  <c r="E21" i="96"/>
  <c r="F21" i="96"/>
  <c r="G21" i="96"/>
  <c r="H22" i="96"/>
  <c r="H23" i="96"/>
  <c r="H8" i="95"/>
  <c r="H9" i="95"/>
  <c r="H10" i="95"/>
  <c r="H11" i="95"/>
  <c r="H12" i="95"/>
  <c r="H13" i="95"/>
  <c r="H14" i="95"/>
  <c r="H15" i="95"/>
  <c r="H16" i="95"/>
  <c r="H17" i="95"/>
  <c r="H18" i="95"/>
  <c r="H19" i="95"/>
  <c r="H20" i="95"/>
  <c r="D22" i="95"/>
  <c r="E22" i="95"/>
  <c r="F22" i="95"/>
  <c r="G22" i="95"/>
  <c r="H21" i="96" l="1"/>
  <c r="C15" i="98"/>
  <c r="H34" i="97"/>
  <c r="H22" i="95"/>
  <c r="C62" i="69"/>
  <c r="C67" i="69" s="1"/>
  <c r="C58" i="69"/>
  <c r="C46" i="69"/>
  <c r="C52" i="69" s="1"/>
  <c r="C40" i="69"/>
  <c r="C35" i="69"/>
  <c r="C29" i="69"/>
  <c r="C26" i="69"/>
  <c r="C23" i="69"/>
  <c r="C18" i="69"/>
  <c r="C14" i="69"/>
  <c r="C6" i="69"/>
  <c r="D8" i="72"/>
  <c r="D37" i="72" s="1"/>
  <c r="E8" i="72"/>
  <c r="D16" i="72"/>
  <c r="E16" i="72"/>
  <c r="D20" i="72"/>
  <c r="E20" i="72"/>
  <c r="D25" i="72"/>
  <c r="E25" i="72"/>
  <c r="D28" i="72"/>
  <c r="E28" i="72"/>
  <c r="D31" i="72"/>
  <c r="E31" i="72"/>
  <c r="C31" i="72"/>
  <c r="C28" i="72"/>
  <c r="C37" i="72" s="1"/>
  <c r="C25" i="72"/>
  <c r="C20" i="72"/>
  <c r="C16" i="72"/>
  <c r="C8" i="72"/>
  <c r="E37" i="72" l="1"/>
  <c r="C68" i="69"/>
  <c r="H43" i="94"/>
  <c r="E43" i="94"/>
  <c r="H42" i="94"/>
  <c r="E42" i="94"/>
  <c r="H41" i="94"/>
  <c r="E41" i="94"/>
  <c r="H40" i="94"/>
  <c r="E40" i="94"/>
  <c r="H39" i="94"/>
  <c r="E39" i="94"/>
  <c r="E38" i="94"/>
  <c r="H37" i="94"/>
  <c r="E37" i="94"/>
  <c r="H36" i="94"/>
  <c r="E36" i="94"/>
  <c r="H35" i="94"/>
  <c r="E35" i="94"/>
  <c r="H34" i="94"/>
  <c r="E34" i="94"/>
  <c r="H33" i="94"/>
  <c r="E33" i="94"/>
  <c r="H32" i="94"/>
  <c r="E32" i="94"/>
  <c r="H31" i="94"/>
  <c r="E31" i="94"/>
  <c r="G30" i="94"/>
  <c r="F30" i="94"/>
  <c r="H30" i="94" s="1"/>
  <c r="D30" i="94"/>
  <c r="C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D17" i="94"/>
  <c r="D14" i="94" s="1"/>
  <c r="C17" i="94"/>
  <c r="C14" i="94" s="1"/>
  <c r="H16" i="94"/>
  <c r="E16" i="94"/>
  <c r="H15" i="94"/>
  <c r="E15" i="94"/>
  <c r="H13" i="94"/>
  <c r="E13" i="94"/>
  <c r="H12" i="94"/>
  <c r="E12" i="94"/>
  <c r="G11" i="94"/>
  <c r="F11" i="94"/>
  <c r="D11" i="94"/>
  <c r="C11" i="94"/>
  <c r="H10" i="94"/>
  <c r="E10" i="94"/>
  <c r="H9" i="94"/>
  <c r="E9" i="94"/>
  <c r="G8" i="94"/>
  <c r="F8" i="94"/>
  <c r="D8" i="94"/>
  <c r="C8" i="94"/>
  <c r="H7" i="94"/>
  <c r="E7" i="94"/>
  <c r="H6" i="94"/>
  <c r="E6" i="94"/>
  <c r="H44" i="93"/>
  <c r="E44" i="93"/>
  <c r="H42" i="93"/>
  <c r="E42" i="93"/>
  <c r="H41" i="93"/>
  <c r="E41" i="93"/>
  <c r="H40" i="93"/>
  <c r="E40" i="93"/>
  <c r="H39" i="93"/>
  <c r="E39" i="93"/>
  <c r="H38" i="93"/>
  <c r="E38" i="93"/>
  <c r="G37" i="93"/>
  <c r="F37" i="93"/>
  <c r="D37" i="93"/>
  <c r="C37" i="93"/>
  <c r="H36" i="93"/>
  <c r="E36" i="93"/>
  <c r="H35" i="93"/>
  <c r="E35" i="93"/>
  <c r="G34" i="93"/>
  <c r="F34" i="93"/>
  <c r="H34" i="93" s="1"/>
  <c r="D34" i="93"/>
  <c r="C34" i="93"/>
  <c r="E34" i="93" s="1"/>
  <c r="H33" i="93"/>
  <c r="E33" i="93"/>
  <c r="H32" i="93"/>
  <c r="E32" i="93"/>
  <c r="H31" i="93"/>
  <c r="E31" i="93"/>
  <c r="H30" i="93"/>
  <c r="E30" i="93"/>
  <c r="G29" i="93"/>
  <c r="H29" i="93"/>
  <c r="D29" i="93"/>
  <c r="C29" i="93"/>
  <c r="E29" i="93" s="1"/>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G13" i="93"/>
  <c r="F13" i="93"/>
  <c r="H13" i="93" s="1"/>
  <c r="D13" i="93"/>
  <c r="C13" i="93"/>
  <c r="H12" i="93"/>
  <c r="E12" i="93"/>
  <c r="H11" i="93"/>
  <c r="E11" i="93"/>
  <c r="H10" i="93"/>
  <c r="E10" i="93"/>
  <c r="H9" i="93"/>
  <c r="E9" i="93"/>
  <c r="H8" i="93"/>
  <c r="E8" i="93"/>
  <c r="H7" i="93"/>
  <c r="E7" i="93"/>
  <c r="G6" i="93"/>
  <c r="G43" i="93" s="1"/>
  <c r="F6" i="93"/>
  <c r="G68" i="92"/>
  <c r="F68" i="92"/>
  <c r="H67" i="92"/>
  <c r="E67" i="92"/>
  <c r="H66" i="92"/>
  <c r="E66" i="92"/>
  <c r="H65" i="92"/>
  <c r="E65" i="92"/>
  <c r="H64" i="92"/>
  <c r="E64" i="92"/>
  <c r="H63" i="92"/>
  <c r="D63" i="92"/>
  <c r="C63" i="92"/>
  <c r="H62" i="92"/>
  <c r="E62" i="92"/>
  <c r="H61" i="92"/>
  <c r="E61" i="92"/>
  <c r="H60" i="92"/>
  <c r="E60" i="92"/>
  <c r="H59" i="92"/>
  <c r="E59" i="92"/>
  <c r="D59" i="92"/>
  <c r="C59" i="92"/>
  <c r="H58" i="92"/>
  <c r="E58" i="92"/>
  <c r="H57" i="92"/>
  <c r="E57" i="92"/>
  <c r="H56" i="92"/>
  <c r="E56" i="92"/>
  <c r="H55" i="92"/>
  <c r="E55" i="92"/>
  <c r="H52" i="92"/>
  <c r="E52" i="92"/>
  <c r="H51" i="92"/>
  <c r="E51" i="92"/>
  <c r="H50" i="92"/>
  <c r="E50" i="92"/>
  <c r="H49" i="92"/>
  <c r="E49" i="92"/>
  <c r="H48" i="92"/>
  <c r="E48" i="92"/>
  <c r="G47" i="92"/>
  <c r="F47" i="92"/>
  <c r="D47" i="92"/>
  <c r="C47" i="92"/>
  <c r="H46" i="92"/>
  <c r="E46" i="92"/>
  <c r="H45" i="92"/>
  <c r="E45" i="92"/>
  <c r="H44" i="92"/>
  <c r="E44" i="92"/>
  <c r="H43" i="92"/>
  <c r="E43" i="92"/>
  <c r="H42" i="92"/>
  <c r="E42" i="92"/>
  <c r="G41" i="92"/>
  <c r="G53" i="92" s="1"/>
  <c r="F41" i="92"/>
  <c r="D41" i="92"/>
  <c r="C41" i="92"/>
  <c r="H40" i="92"/>
  <c r="E40" i="92"/>
  <c r="H39" i="92"/>
  <c r="E39" i="92"/>
  <c r="H38" i="92"/>
  <c r="E38" i="92"/>
  <c r="H35" i="92"/>
  <c r="E35" i="92"/>
  <c r="H34" i="92"/>
  <c r="E34" i="92"/>
  <c r="H33" i="92"/>
  <c r="E33" i="92"/>
  <c r="H32" i="92"/>
  <c r="E32" i="92"/>
  <c r="H31" i="92"/>
  <c r="E31" i="92"/>
  <c r="G30" i="92"/>
  <c r="F30" i="92"/>
  <c r="H30" i="92" s="1"/>
  <c r="D30" i="92"/>
  <c r="C30" i="92"/>
  <c r="H29" i="92"/>
  <c r="E29" i="92"/>
  <c r="H28" i="92"/>
  <c r="E28" i="92"/>
  <c r="G27" i="92"/>
  <c r="H27" i="92"/>
  <c r="D27" i="92"/>
  <c r="C27" i="92"/>
  <c r="E27" i="92" s="1"/>
  <c r="H26" i="92"/>
  <c r="E26" i="92"/>
  <c r="H25" i="92"/>
  <c r="E25" i="92"/>
  <c r="G24" i="92"/>
  <c r="D24" i="92"/>
  <c r="C24" i="92"/>
  <c r="H23" i="92"/>
  <c r="E23" i="92"/>
  <c r="H22" i="92"/>
  <c r="E22" i="92"/>
  <c r="H21" i="92"/>
  <c r="E21" i="92"/>
  <c r="H20" i="92"/>
  <c r="E20" i="92"/>
  <c r="G19" i="92"/>
  <c r="F19" i="92"/>
  <c r="H19" i="92" s="1"/>
  <c r="D19" i="92"/>
  <c r="C19" i="92"/>
  <c r="H18" i="92"/>
  <c r="E18" i="92"/>
  <c r="H17" i="92"/>
  <c r="E17" i="92"/>
  <c r="H16" i="92"/>
  <c r="E16" i="92"/>
  <c r="G15" i="92"/>
  <c r="H15" i="92" s="1"/>
  <c r="F15" i="92"/>
  <c r="E15" i="92"/>
  <c r="D15" i="92"/>
  <c r="C15" i="92"/>
  <c r="H14" i="92"/>
  <c r="E14" i="92"/>
  <c r="H13" i="92"/>
  <c r="E13" i="92"/>
  <c r="H12" i="92"/>
  <c r="E12" i="92"/>
  <c r="H11" i="92"/>
  <c r="E11" i="92"/>
  <c r="H10" i="92"/>
  <c r="E10" i="92"/>
  <c r="H9" i="92"/>
  <c r="E9" i="92"/>
  <c r="H8" i="92"/>
  <c r="E8" i="92"/>
  <c r="G7" i="92"/>
  <c r="F7" i="92"/>
  <c r="H7" i="92" s="1"/>
  <c r="C7" i="92"/>
  <c r="C36" i="92" s="1"/>
  <c r="E37" i="93" l="1"/>
  <c r="E13" i="93"/>
  <c r="E41" i="92"/>
  <c r="E19" i="92"/>
  <c r="H41" i="92"/>
  <c r="E47" i="92"/>
  <c r="D36" i="92"/>
  <c r="E36" i="92" s="1"/>
  <c r="E30" i="92"/>
  <c r="H47" i="92"/>
  <c r="G36" i="92"/>
  <c r="E63" i="92"/>
  <c r="E24" i="92"/>
  <c r="C43" i="93"/>
  <c r="C68" i="92"/>
  <c r="E68" i="92" s="1"/>
  <c r="E6" i="93"/>
  <c r="F36" i="92"/>
  <c r="D53" i="92"/>
  <c r="D69" i="92" s="1"/>
  <c r="D68" i="92"/>
  <c r="F43" i="93"/>
  <c r="H45" i="93" s="1"/>
  <c r="H37" i="93"/>
  <c r="H8" i="94"/>
  <c r="E8" i="94"/>
  <c r="E14" i="94"/>
  <c r="H38" i="94"/>
  <c r="E30" i="94"/>
  <c r="E11" i="94"/>
  <c r="E17" i="94"/>
  <c r="H11" i="94"/>
  <c r="H14" i="94"/>
  <c r="H6" i="93"/>
  <c r="D43" i="93"/>
  <c r="D45" i="93" s="1"/>
  <c r="H69" i="92"/>
  <c r="C53" i="92"/>
  <c r="H68" i="92"/>
  <c r="F53" i="92"/>
  <c r="H53" i="92" s="1"/>
  <c r="E7" i="92"/>
  <c r="H24" i="92"/>
  <c r="C69" i="92" l="1"/>
  <c r="H43" i="93"/>
  <c r="H36" i="92"/>
  <c r="E45" i="93"/>
  <c r="E43" i="93"/>
  <c r="E69" i="92"/>
  <c r="C6" i="79" s="1"/>
  <c r="E53" i="92"/>
  <c r="B1" i="80" l="1"/>
  <c r="G33" i="80"/>
  <c r="F33" i="80"/>
  <c r="E33" i="80"/>
  <c r="D33" i="80"/>
  <c r="C33" i="80"/>
  <c r="G24" i="80"/>
  <c r="G37" i="80" s="1"/>
  <c r="F24" i="80"/>
  <c r="E24" i="80"/>
  <c r="D24" i="80"/>
  <c r="C24" i="80"/>
  <c r="G18" i="80"/>
  <c r="G14" i="80"/>
  <c r="F14" i="80"/>
  <c r="E14" i="80"/>
  <c r="D14" i="80"/>
  <c r="C14" i="80"/>
  <c r="G11" i="80"/>
  <c r="F11" i="80"/>
  <c r="E11" i="80"/>
  <c r="D11" i="80"/>
  <c r="C11" i="80"/>
  <c r="G8" i="80"/>
  <c r="F8" i="80"/>
  <c r="E8" i="80"/>
  <c r="D8" i="80"/>
  <c r="C8" i="80"/>
  <c r="G21" i="80" l="1"/>
  <c r="G39" i="80" s="1"/>
  <c r="G6" i="71"/>
  <c r="G13" i="71" s="1"/>
  <c r="F6" i="71"/>
  <c r="F13" i="71" s="1"/>
  <c r="E6" i="71"/>
  <c r="E13" i="71" s="1"/>
  <c r="D6" i="71"/>
  <c r="D13" i="71" s="1"/>
  <c r="C6" i="71"/>
  <c r="C13" i="71" s="1"/>
  <c r="B18" i="105" s="1"/>
  <c r="C35" i="79" l="1"/>
  <c r="B1" i="79" l="1"/>
  <c r="B1" i="37"/>
  <c r="B1" i="36"/>
  <c r="B1" i="74"/>
  <c r="B1" i="64"/>
  <c r="B1" i="35"/>
  <c r="B1" i="69"/>
  <c r="B1" i="77"/>
  <c r="B1" i="28"/>
  <c r="B1" i="73"/>
  <c r="B1" i="72"/>
  <c r="B1" i="52"/>
  <c r="B1" i="71"/>
  <c r="B1" i="6"/>
  <c r="C21" i="77" l="1"/>
  <c r="D16" i="77"/>
  <c r="D17" i="77"/>
  <c r="D15" i="77"/>
  <c r="D12" i="77"/>
  <c r="D13" i="77"/>
  <c r="D11" i="77"/>
  <c r="D8" i="77"/>
  <c r="D9" i="77"/>
  <c r="D7" i="77"/>
  <c r="C20" i="77"/>
  <c r="C19" i="77"/>
  <c r="D21" i="77" l="1"/>
  <c r="D19" i="77"/>
  <c r="D20" i="77"/>
  <c r="C30" i="79"/>
  <c r="C26" i="79"/>
  <c r="C8" i="79"/>
  <c r="E8" i="37" l="1"/>
  <c r="N16" i="37"/>
  <c r="N17" i="37"/>
  <c r="N18" i="37"/>
  <c r="N19" i="37"/>
  <c r="N20" i="37"/>
  <c r="N15" i="37"/>
  <c r="N13" i="37"/>
  <c r="N10" i="37"/>
  <c r="N9" i="37"/>
  <c r="N11" i="37"/>
  <c r="N12" i="37"/>
  <c r="E19" i="37"/>
  <c r="E18" i="37"/>
  <c r="E17" i="37"/>
  <c r="E16" i="37"/>
  <c r="E15" i="37"/>
  <c r="M14" i="37"/>
  <c r="L14" i="37"/>
  <c r="K14" i="37"/>
  <c r="J14" i="37"/>
  <c r="I14" i="37"/>
  <c r="H14" i="37"/>
  <c r="G14" i="37"/>
  <c r="F14" i="37"/>
  <c r="C14" i="37"/>
  <c r="E12" i="37"/>
  <c r="E11" i="37"/>
  <c r="E10" i="37"/>
  <c r="E9" i="37"/>
  <c r="M7" i="37"/>
  <c r="M21" i="37" s="1"/>
  <c r="L7" i="37"/>
  <c r="L21" i="37" s="1"/>
  <c r="J7" i="37"/>
  <c r="J21" i="37" s="1"/>
  <c r="I7" i="37"/>
  <c r="I21" i="37" s="1"/>
  <c r="H7" i="37"/>
  <c r="H21" i="37" s="1"/>
  <c r="G7" i="37"/>
  <c r="G21" i="37" s="1"/>
  <c r="F7" i="37"/>
  <c r="F21" i="37" s="1"/>
  <c r="C7" i="37"/>
  <c r="N14" i="37" l="1"/>
  <c r="E14" i="37"/>
  <c r="E7" i="37"/>
  <c r="C21" i="37"/>
  <c r="N8" i="37"/>
  <c r="E21" i="37" l="1"/>
  <c r="C12" i="79" s="1"/>
  <c r="C18" i="79" s="1"/>
  <c r="C36" i="79" s="1"/>
  <c r="N7" i="37"/>
  <c r="N21" i="37" s="1"/>
  <c r="K7" i="37"/>
  <c r="K21" i="37" s="1"/>
  <c r="C38" i="79" l="1"/>
  <c r="B19" i="105"/>
  <c r="C5" i="73"/>
  <c r="S21" i="35" l="1"/>
  <c r="S20" i="35"/>
  <c r="S19" i="35"/>
  <c r="S18" i="35"/>
  <c r="S17" i="35"/>
  <c r="S16" i="35"/>
  <c r="S15" i="35"/>
  <c r="S14" i="35"/>
  <c r="S13" i="35"/>
  <c r="S12" i="35"/>
  <c r="S11" i="35"/>
  <c r="S10" i="35"/>
  <c r="S9" i="35"/>
  <c r="S8" i="35"/>
  <c r="S22" i="35" l="1"/>
  <c r="D22" i="35" l="1"/>
  <c r="E22" i="35"/>
  <c r="F22" i="35"/>
  <c r="G22" i="35"/>
  <c r="H22" i="35"/>
  <c r="I22" i="35"/>
  <c r="J22" i="35"/>
  <c r="K22" i="35"/>
  <c r="L22" i="35"/>
  <c r="M22" i="35"/>
  <c r="N22" i="35"/>
  <c r="O22" i="35"/>
  <c r="P22" i="35"/>
  <c r="Q22" i="35"/>
  <c r="R22" i="35"/>
  <c r="C22" i="35"/>
  <c r="G22" i="74" l="1"/>
  <c r="F22" i="74"/>
  <c r="V7" i="64" l="1"/>
  <c r="T21" i="64" l="1"/>
  <c r="U21" i="64"/>
  <c r="V9" i="64"/>
  <c r="D22" i="74" l="1"/>
  <c r="E22" i="74"/>
  <c r="H22" i="74" s="1"/>
  <c r="C8" i="73" l="1"/>
  <c r="C13" i="73" s="1"/>
  <c r="C44" i="28"/>
  <c r="C32" i="28" l="1"/>
  <c r="C31" i="28" s="1"/>
  <c r="C21" i="64" l="1"/>
  <c r="D21" i="64"/>
  <c r="E21" i="64"/>
  <c r="F21" i="64"/>
  <c r="G21" i="64"/>
  <c r="H21" i="64"/>
  <c r="I21" i="64"/>
  <c r="J21" i="64"/>
  <c r="K21" i="64"/>
  <c r="L21" i="64"/>
  <c r="M21" i="64"/>
  <c r="N21" i="64"/>
  <c r="O21" i="64"/>
  <c r="P21" i="64"/>
  <c r="Q21" i="64"/>
  <c r="R21" i="64"/>
  <c r="S21" i="64"/>
  <c r="V8" i="64" l="1"/>
  <c r="V10" i="64"/>
  <c r="V11" i="64"/>
  <c r="V12" i="64"/>
  <c r="V13" i="64"/>
  <c r="V14" i="64"/>
  <c r="V15" i="64"/>
  <c r="V16" i="64"/>
  <c r="V17" i="64"/>
  <c r="V18" i="64"/>
  <c r="V19" i="64"/>
  <c r="V20" i="64"/>
  <c r="V21" i="64" l="1"/>
  <c r="C48" i="28" l="1"/>
  <c r="C53" i="28" s="1"/>
  <c r="B10" i="105" s="1"/>
  <c r="C36" i="28"/>
  <c r="C42" i="28" s="1"/>
  <c r="B9" i="105" s="1"/>
  <c r="C12" i="28"/>
  <c r="C6" i="28" l="1"/>
  <c r="C29" i="28" s="1"/>
  <c r="B8" i="105" s="1"/>
  <c r="B7" i="105" s="1"/>
  <c r="B16" i="105" l="1"/>
  <c r="B14" i="105" s="1"/>
  <c r="B6" i="105"/>
  <c r="B2" i="93"/>
  <c r="B2" i="97"/>
  <c r="B2" i="37"/>
  <c r="B2" i="69"/>
  <c r="B2" i="92"/>
  <c r="B2" i="36"/>
  <c r="B2" i="74"/>
  <c r="B2" i="95"/>
  <c r="B2" i="94"/>
  <c r="B2" i="103"/>
  <c r="B2" i="73"/>
  <c r="B2" i="77"/>
  <c r="B2" i="102"/>
  <c r="C5" i="6"/>
  <c r="B2" i="80"/>
  <c r="B2" i="101"/>
  <c r="B2" i="64"/>
  <c r="B2" i="99"/>
  <c r="B2" i="35"/>
  <c r="B2" i="104"/>
  <c r="B2" i="100"/>
  <c r="B2" i="72"/>
  <c r="B2" i="96"/>
  <c r="B2" i="98"/>
  <c r="B2" i="52"/>
  <c r="B2" i="79"/>
  <c r="B2" i="28"/>
  <c r="F5" i="6"/>
  <c r="B2" i="71"/>
  <c r="G5" i="71" s="1"/>
  <c r="E5" i="6"/>
  <c r="D5" i="6"/>
  <c r="G5" i="6"/>
  <c r="B21" i="105" l="1"/>
  <c r="B22" i="105"/>
  <c r="B23" i="105"/>
  <c r="C5" i="71"/>
  <c r="E5" i="71"/>
  <c r="F5" i="71"/>
  <c r="D5" i="71"/>
</calcChain>
</file>

<file path=xl/sharedStrings.xml><?xml version="1.0" encoding="utf-8"?>
<sst xmlns="http://schemas.openxmlformats.org/spreadsheetml/2006/main" count="1653" uniqueCount="1043">
  <si>
    <t>a</t>
  </si>
  <si>
    <t>b</t>
  </si>
  <si>
    <t>c</t>
  </si>
  <si>
    <t>d</t>
  </si>
  <si>
    <t>e</t>
  </si>
  <si>
    <t xml:space="preserve"> </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</si>
  <si>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</si>
  <si>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</si>
  <si>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</si>
  <si>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</si>
  <si>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</si>
  <si>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</si>
  <si>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</si>
  <si>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</si>
  <si>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</si>
  <si>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</si>
  <si>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</si>
  <si>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</si>
  <si>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</si>
  <si>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</si>
  <si>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</si>
  <si>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</si>
  <si>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</si>
  <si>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</si>
  <si>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</si>
  <si>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</si>
  <si>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</si>
  <si>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</si>
  <si>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</si>
  <si>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</si>
  <si>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</si>
  <si>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</si>
  <si>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</si>
  <si>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</si>
  <si>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</si>
  <si>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</si>
  <si>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</si>
  <si>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</si>
  <si>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</si>
  <si>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</si>
  <si>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</si>
  <si>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</si>
  <si>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</si>
  <si>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</si>
  <si>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</si>
  <si>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</si>
  <si>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</si>
  <si>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</si>
  <si>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</si>
  <si>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</si>
  <si>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</si>
  <si>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</si>
  <si>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</si>
  <si>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</si>
  <si>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</si>
  <si>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</si>
  <si>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</si>
  <si>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</si>
  <si>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</si>
  <si>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</si>
  <si>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</si>
  <si>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</si>
  <si>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</si>
  <si>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</si>
  <si>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</si>
  <si>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</si>
  <si>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</si>
  <si>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</si>
  <si>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</si>
  <si>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</si>
  <si>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</si>
  <si>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</si>
  <si>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</si>
  <si>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</si>
  <si>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</si>
  <si>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</si>
  <si>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</si>
  <si>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</si>
  <si>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</si>
  <si>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</si>
  <si>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</si>
  <si>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</si>
  <si>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</si>
  <si>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</si>
  <si>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</si>
  <si>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</si>
  <si>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</si>
  <si>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</si>
  <si>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</si>
  <si>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</si>
  <si>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</si>
  <si>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</si>
  <si>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</si>
  <si>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</si>
  <si>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</si>
  <si>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</si>
  <si>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</si>
  <si>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</si>
  <si>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</si>
  <si>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</si>
  <si>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</si>
  <si>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</si>
  <si>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</si>
  <si>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</si>
  <si>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</si>
  <si>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</si>
  <si>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</si>
  <si>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</si>
  <si>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</si>
  <si>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</si>
  <si>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</si>
  <si>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</si>
  <si>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</si>
  <si>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</si>
  <si>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</si>
  <si>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</si>
  <si>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</si>
  <si>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</si>
  <si>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</si>
  <si>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</si>
  <si>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</si>
  <si>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</si>
  <si>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</si>
  <si>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</si>
  <si>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</si>
  <si>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</si>
  <si>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</si>
  <si>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</si>
  <si>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</si>
  <si>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</si>
  <si>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</si>
  <si>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</si>
  <si>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</si>
  <si>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</si>
  <si>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</si>
  <si>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</si>
  <si>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</si>
  <si>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</si>
  <si>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</si>
  <si>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</si>
  <si>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</si>
  <si>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</si>
  <si>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</si>
  <si>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</si>
  <si>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</si>
  <si>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</si>
  <si>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</si>
  <si>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</si>
  <si>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</si>
  <si>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</si>
  <si>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</si>
  <si>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</si>
  <si>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</si>
  <si>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</si>
  <si>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</si>
  <si>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</si>
  <si>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</si>
  <si>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</si>
  <si>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</si>
  <si>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</si>
  <si>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</si>
  <si>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</si>
  <si>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</si>
  <si>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</si>
  <si>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</si>
  <si>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</si>
  <si>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</si>
  <si>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</si>
  <si>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</si>
  <si>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</si>
  <si>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</si>
  <si>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</si>
  <si>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</si>
  <si>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</si>
  <si>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</si>
  <si>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</si>
  <si>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</si>
  <si>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</si>
  <si>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</si>
  <si>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</si>
  <si>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</si>
  <si>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</si>
  <si>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</si>
  <si>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</si>
  <si>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</si>
  <si>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</si>
  <si>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</si>
  <si>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</si>
  <si>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</si>
  <si>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</si>
  <si>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</si>
  <si>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</si>
  <si>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</si>
  <si>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</si>
  <si>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</si>
  <si>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</si>
  <si>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</si>
  <si>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</si>
  <si>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</si>
  <si>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</si>
  <si>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</si>
  <si>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</si>
  <si>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</si>
  <si>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</si>
  <si>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</si>
  <si>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</si>
  <si>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</si>
  <si>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</si>
  <si>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</si>
  <si>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</si>
  <si>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</si>
  <si>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</si>
  <si>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</si>
  <si>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</si>
  <si>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</si>
  <si>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</si>
  <si>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</si>
  <si>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</si>
  <si>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</si>
  <si>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</si>
  <si>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</si>
  <si>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</si>
  <si>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</si>
  <si>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</si>
  <si>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</si>
  <si>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</si>
  <si>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</si>
  <si>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</si>
  <si>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</si>
  <si>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</si>
  <si>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</si>
  <si>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</si>
  <si>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</si>
  <si>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</si>
  <si>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</si>
  <si>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</si>
  <si>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</si>
  <si>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</si>
  <si>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</si>
  <si>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</si>
  <si>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</si>
  <si>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</si>
  <si>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</si>
  <si>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</si>
  <si>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</si>
  <si>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</si>
  <si>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</si>
  <si>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</si>
  <si>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</si>
  <si>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</si>
  <si>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</si>
  <si>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</si>
  <si>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</si>
  <si>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</si>
  <si>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</si>
  <si>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</si>
  <si>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</si>
  <si>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</si>
  <si>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</si>
  <si>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</si>
  <si>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</si>
  <si>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</si>
  <si>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</si>
  <si>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</si>
  <si>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</si>
  <si>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</si>
  <si>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</si>
  <si>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</si>
  <si>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</si>
  <si>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</si>
  <si>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</si>
  <si>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</si>
  <si>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</si>
  <si>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</si>
  <si>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</si>
  <si>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</si>
  <si>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</si>
  <si>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</si>
  <si>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</si>
  <si>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</si>
  <si>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</si>
  <si>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</si>
  <si>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</si>
  <si>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</si>
  <si>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</si>
  <si>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</si>
  <si>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</si>
  <si>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</si>
  <si>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</si>
  <si>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</si>
  <si>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</si>
  <si>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</si>
  <si>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</si>
  <si>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</si>
  <si>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</si>
  <si>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</si>
  <si>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</si>
  <si>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</si>
  <si>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</si>
  <si>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</si>
  <si>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</si>
  <si>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</si>
  <si>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</si>
  <si>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</si>
  <si>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</si>
  <si>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</si>
  <si>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</si>
  <si>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</si>
  <si>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</si>
  <si>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</si>
  <si>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</si>
  <si>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</si>
  <si>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</si>
  <si>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</si>
  <si>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</si>
  <si>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</si>
  <si>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</si>
  <si>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</si>
  <si>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</si>
  <si>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</si>
  <si>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</si>
  <si>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</si>
  <si>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</si>
  <si>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</si>
  <si>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</si>
  <si>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</si>
  <si>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</si>
  <si>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</si>
  <si>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</si>
  <si>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</si>
  <si>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</si>
  <si>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</si>
  <si>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</si>
  <si>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</si>
  <si>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</si>
  <si>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</si>
  <si>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</si>
  <si>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</si>
  <si>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</si>
  <si>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</si>
  <si>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</si>
  <si>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</si>
  <si>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</si>
  <si>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</si>
  <si>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</si>
  <si>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</si>
  <si>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</si>
  <si>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</si>
  <si>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</si>
  <si>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</si>
  <si>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</si>
  <si>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</si>
  <si>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</si>
  <si>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</si>
  <si>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</si>
  <si>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</si>
  <si>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</si>
  <si>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</si>
  <si>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</si>
  <si>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</si>
  <si>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</si>
  <si>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</si>
  <si>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</si>
  <si>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</si>
  <si>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</si>
  <si>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</si>
  <si>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</si>
  <si>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</si>
  <si>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</si>
  <si>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</si>
  <si>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</si>
  <si>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</si>
  <si>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</si>
  <si>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</si>
  <si>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</si>
  <si>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</si>
  <si>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</si>
  <si>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</si>
  <si>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</si>
  <si>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</si>
  <si>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</si>
  <si>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</si>
  <si>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</si>
  <si>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</si>
  <si>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</si>
  <si>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</si>
  <si>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</si>
  <si>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</si>
  <si>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</si>
  <si>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</si>
  <si>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</si>
  <si>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</si>
  <si>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</si>
  <si>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</si>
  <si>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</si>
  <si>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</si>
  <si>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</si>
  <si>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</si>
  <si>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</si>
  <si>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</si>
  <si>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</si>
  <si>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</si>
  <si>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</si>
  <si>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</si>
  <si>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</si>
  <si>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</si>
  <si>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</si>
  <si>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</si>
  <si>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</si>
  <si>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</si>
  <si>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</si>
  <si>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</si>
  <si>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</si>
  <si>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</si>
  <si>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</si>
  <si>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</si>
  <si>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</si>
  <si>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</si>
  <si>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</si>
  <si>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</si>
  <si>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</si>
  <si>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</si>
  <si>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</si>
  <si>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</si>
  <si>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</si>
  <si>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</si>
  <si>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</si>
  <si>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</si>
  <si>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</si>
  <si>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</si>
  <si>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</si>
  <si>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</si>
  <si>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</si>
  <si>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</si>
  <si>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</si>
  <si>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</si>
  <si>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</si>
  <si>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</si>
  <si>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</si>
  <si>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</si>
  <si>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</si>
  <si>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</si>
  <si>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</si>
  <si>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</si>
  <si>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</si>
  <si>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</si>
  <si>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</si>
  <si>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</si>
  <si>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</si>
  <si>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</si>
  <si>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</si>
  <si>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</si>
  <si>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</si>
  <si>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</si>
  <si>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</si>
  <si>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</si>
  <si>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</si>
  <si>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</si>
  <si>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</si>
  <si>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</si>
  <si>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</si>
  <si>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</si>
  <si>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</si>
  <si>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</si>
  <si>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</si>
  <si>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</si>
  <si>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</si>
  <si>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</si>
  <si>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</si>
  <si>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</si>
  <si>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</si>
  <si>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</si>
  <si>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</si>
  <si>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</si>
  <si>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</si>
  <si>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</si>
  <si>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</si>
  <si>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</si>
  <si>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</si>
  <si>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</si>
  <si>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</si>
  <si>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</si>
  <si>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</si>
  <si>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</si>
  <si>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</si>
  <si>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</si>
  <si>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</si>
  <si>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</si>
  <si>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</si>
  <si>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</si>
  <si>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</si>
  <si>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</si>
  <si>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</si>
  <si>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</si>
  <si>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</si>
  <si>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</si>
  <si>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</si>
  <si>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</si>
  <si>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</si>
  <si>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</si>
  <si>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</si>
  <si>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</si>
  <si>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</si>
  <si>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</si>
  <si>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</si>
  <si>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</si>
  <si>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</si>
  <si>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</si>
  <si>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</si>
  <si>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</si>
  <si>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</si>
  <si>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</si>
  <si>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</si>
  <si>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</si>
  <si>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</si>
  <si>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</si>
  <si>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</si>
  <si>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</si>
  <si>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</si>
  <si>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</si>
  <si>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</si>
  <si>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</si>
  <si>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</si>
  <si>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</si>
  <si>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</si>
  <si>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</si>
  <si>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</si>
  <si>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</si>
  <si>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</si>
  <si>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</si>
  <si>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</si>
  <si>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</si>
  <si>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</si>
  <si>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</si>
  <si>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</si>
  <si>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</si>
  <si>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</si>
  <si>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</si>
  <si>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</si>
  <si>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</si>
  <si>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</si>
  <si>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</si>
  <si>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</si>
  <si>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</si>
  <si>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</si>
  <si>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</si>
  <si>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</si>
  <si>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</si>
  <si>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</si>
  <si>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</si>
  <si>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</si>
  <si>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</si>
  <si>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</si>
  <si>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</si>
  <si>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</si>
  <si>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</si>
  <si>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</si>
  <si>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</si>
  <si>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</si>
  <si>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</si>
  <si>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</si>
  <si>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</si>
  <si>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</si>
  <si>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</si>
  <si>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</si>
  <si>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</si>
  <si>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</si>
  <si>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</si>
  <si>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</si>
  <si>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</si>
  <si>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</si>
  <si>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</si>
  <si>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</si>
  <si>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</si>
  <si>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</si>
  <si>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</si>
  <si>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</si>
  <si>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</si>
  <si>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</si>
  <si>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</si>
  <si>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</si>
  <si>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</si>
  <si>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</si>
  <si>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</si>
  <si>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</si>
  <si>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</si>
  <si>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</si>
  <si>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</si>
  <si>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</si>
  <si>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</si>
  <si>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</si>
  <si>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</si>
  <si>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</si>
  <si>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</si>
  <si>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</si>
  <si>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</si>
  <si>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</si>
  <si>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</si>
  <si>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</si>
  <si>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</si>
  <si>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</si>
  <si>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</si>
  <si>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</si>
  <si>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</si>
  <si>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</si>
  <si>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</si>
  <si>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</si>
  <si>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</si>
  <si>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</si>
  <si>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</si>
  <si>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</si>
  <si>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</si>
  <si>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</si>
  <si>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</si>
  <si>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</si>
  <si>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</si>
  <si>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</si>
  <si>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</si>
  <si>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</si>
  <si>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</si>
  <si>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</si>
  <si>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</si>
  <si>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</si>
  <si>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</si>
  <si>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</si>
  <si>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</si>
  <si>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</si>
  <si>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</si>
  <si>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</si>
  <si>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</si>
  <si>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</si>
  <si>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</si>
  <si>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</si>
  <si>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</si>
  <si>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</si>
  <si>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</si>
  <si>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</si>
  <si>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</si>
  <si>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</si>
  <si>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</si>
  <si>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</si>
  <si>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</si>
  <si>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</si>
  <si>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</si>
  <si>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</si>
  <si>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</si>
  <si>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</si>
  <si>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</si>
  <si>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</si>
  <si>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</si>
  <si>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</si>
  <si>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</si>
  <si>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</si>
  <si>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</si>
  <si>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</si>
  <si>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</si>
  <si>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</si>
  <si>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</si>
  <si>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</si>
  <si>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</si>
  <si>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</si>
  <si>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</si>
  <si>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</si>
  <si>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</si>
  <si>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</si>
  <si>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</si>
  <si>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</si>
  <si>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</si>
  <si>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</si>
  <si>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</si>
  <si>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</si>
  <si>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</si>
  <si>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</si>
  <si>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</si>
  <si>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</si>
  <si>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</si>
  <si>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</si>
  <si>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</si>
  <si>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</si>
  <si>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</si>
  <si>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</si>
  <si>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</si>
  <si>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</si>
  <si>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</si>
  <si>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</si>
  <si>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</si>
  <si>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</si>
  <si>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</si>
  <si>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</si>
  <si>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</si>
  <si>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</si>
  <si>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</si>
  <si>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</si>
  <si>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</si>
  <si>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</si>
  <si>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</si>
  <si>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</si>
  <si>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</si>
  <si>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</si>
  <si>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</si>
  <si>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</si>
  <si>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</si>
  <si>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</si>
  <si>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</si>
  <si>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</si>
  <si>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</si>
  <si>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</si>
  <si>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</si>
  <si>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</si>
  <si>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</si>
  <si>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</si>
  <si>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</si>
  <si>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</si>
  <si>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</si>
  <si>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</si>
  <si>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</si>
  <si>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</si>
  <si>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</si>
  <si>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</si>
  <si>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</si>
  <si>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</si>
  <si>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</si>
  <si>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</si>
  <si>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</si>
  <si>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</si>
  <si>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</si>
  <si>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</si>
  <si>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</si>
  <si>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</si>
  <si>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</si>
  <si>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</si>
  <si>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</si>
  <si>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</si>
  <si>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</si>
  <si>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</si>
  <si>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</si>
  <si>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</si>
  <si>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</si>
  <si>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</si>
  <si>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</si>
  <si>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</si>
  <si>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</si>
  <si>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</si>
  <si>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</si>
  <si>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</si>
  <si>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</si>
  <si>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</si>
  <si>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</si>
  <si>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</si>
  <si>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</si>
  <si>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</si>
  <si>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</si>
  <si>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</si>
  <si>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</si>
  <si>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</si>
  <si>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</si>
  <si>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</si>
  <si>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</si>
  <si>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</si>
  <si>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</si>
  <si>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</si>
  <si>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</si>
  <si>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</si>
  <si>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</si>
  <si>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</si>
  <si>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</si>
  <si>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</si>
  <si>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</si>
  <si>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</si>
  <si>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</si>
  <si>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</si>
  <si>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</si>
  <si>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</si>
  <si>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</si>
  <si>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</si>
  <si>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</si>
  <si>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</si>
  <si>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</si>
  <si>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</si>
  <si>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</si>
  <si>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</si>
  <si>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</si>
  <si>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</si>
  <si>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</si>
  <si>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</si>
  <si>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</si>
  <si>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</si>
  <si>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</si>
  <si>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</si>
  <si>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</si>
  <si>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</si>
  <si>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</si>
  <si>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</si>
  <si>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</si>
  <si>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</si>
  <si>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</si>
  <si>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</si>
  <si>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</si>
  <si>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</si>
  <si>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</si>
  <si>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</si>
  <si>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</si>
  <si>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</si>
  <si>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</si>
  <si>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</si>
  <si>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</si>
  <si>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</si>
  <si>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</si>
  <si>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</si>
  <si>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</si>
  <si>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</si>
  <si>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</si>
  <si>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</si>
  <si>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</si>
  <si>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</si>
  <si>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</si>
  <si>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</si>
  <si>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</si>
  <si>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</si>
  <si>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</si>
  <si>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</si>
  <si>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</si>
  <si>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</si>
  <si>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</si>
  <si>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</si>
  <si>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</si>
  <si>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</si>
  <si>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</si>
  <si>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</si>
  <si>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</si>
  <si>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</si>
  <si>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</si>
  <si>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</si>
  <si>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</si>
  <si>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</si>
  <si>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</si>
  <si>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</si>
  <si>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</si>
  <si>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</si>
  <si>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</si>
  <si>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</si>
  <si>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</si>
  <si>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</si>
  <si>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</si>
  <si>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</si>
  <si>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</si>
  <si>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</si>
  <si>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</si>
  <si>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</si>
  <si>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</si>
  <si>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</si>
  <si>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</si>
  <si>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</si>
  <si>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</si>
  <si>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</si>
  <si>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</si>
  <si>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</si>
  <si>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</si>
  <si>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</si>
  <si>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</si>
  <si>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</si>
  <si>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</si>
  <si>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</si>
  <si>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</si>
  <si>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</si>
  <si>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</si>
  <si>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</si>
  <si>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</si>
  <si>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</si>
  <si>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</si>
  <si>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</si>
  <si>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</si>
  <si>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</si>
  <si>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</si>
  <si>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</si>
  <si>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</si>
  <si>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</si>
  <si>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</si>
  <si>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</si>
  <si>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</si>
  <si>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</si>
  <si>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</si>
  <si>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</si>
  <si>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</si>
  <si>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</si>
  <si>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</si>
  <si>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</si>
  <si>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</si>
  <si>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</si>
  <si>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</si>
  <si>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</si>
  <si>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</si>
  <si>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</si>
  <si>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</si>
  <si>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</si>
  <si>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</si>
  <si>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</si>
  <si>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</si>
  <si>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</si>
  <si>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</si>
  <si>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</si>
  <si>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</si>
  <si>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</si>
  <si>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</si>
  <si>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</si>
  <si>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</si>
  <si>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</si>
  <si>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</si>
  <si>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</si>
  <si>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</si>
  <si>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</si>
  <si>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</si>
  <si>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</si>
  <si>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</si>
  <si>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</si>
  <si>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</si>
  <si>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</si>
  <si>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</si>
  <si>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</si>
  <si>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</si>
  <si>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</si>
  <si>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</si>
  <si>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</si>
  <si>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</si>
  <si>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</si>
  <si>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</si>
  <si>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</si>
  <si>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</si>
  <si>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</si>
  <si>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</si>
  <si>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</si>
  <si>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</si>
  <si>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</si>
  <si>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</si>
  <si>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</si>
  <si>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</si>
  <si>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</si>
  <si>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</si>
  <si>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</si>
  <si>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</si>
  <si>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</si>
  <si>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</si>
  <si>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</si>
  <si>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</si>
  <si>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</si>
  <si>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</si>
  <si>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</si>
  <si>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</si>
  <si>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</si>
  <si>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</si>
  <si>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</si>
  <si>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</si>
  <si>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</si>
  <si>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</si>
  <si>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</si>
  <si>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</si>
  <si>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</si>
  <si>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</si>
  <si>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</si>
  <si>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</si>
  <si>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</si>
  <si>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</si>
  <si>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</si>
  <si>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</si>
  <si>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</si>
  <si>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</si>
  <si>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</si>
  <si>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</si>
  <si>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</si>
  <si>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</si>
  <si>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</si>
  <si>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</si>
  <si>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</si>
  <si>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</si>
  <si>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</si>
  <si>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</si>
  <si>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</si>
  <si>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</si>
  <si>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</si>
  <si>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</si>
  <si>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</si>
  <si>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</si>
  <si>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ცხრილი 9.2</t>
  </si>
  <si>
    <t>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</si>
  <si>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</si>
  <si>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განმარტებები გვერდებისთვის 9.2. MREL1, ცხრილი 9.2 და 9.3. MREL2, ცხრილი 9.3</t>
  </si>
  <si>
    <t>დაშვებული ვალდებულებებისა და კაპიტალის ინსტრუმენტების მინიმალური მოთხოვნა (MREL)</t>
  </si>
  <si>
    <t>დაშვებული ვალდებულებები და კაპიტალის ინსტრუმენტები / მთლიან ვალდებულებებსა და საზედამხედველო კაპიტალთან (MREL Resource / TLOF)</t>
  </si>
  <si>
    <r>
      <t>საზედამხედველო კაპიტალი</t>
    </r>
    <r>
      <rPr>
        <b/>
        <vertAlign val="superscript"/>
        <sz val="10"/>
        <color theme="1"/>
        <rFont val="Arial"/>
        <family val="2"/>
      </rPr>
      <t>1</t>
    </r>
  </si>
  <si>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</si>
  <si>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</si>
  <si>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r>
      <rPr>
        <i/>
        <vertAlign val="superscript"/>
        <sz val="9"/>
        <rFont val="Calibri"/>
        <family val="2"/>
        <scheme val="minor"/>
      </rPr>
      <t xml:space="preserve">1 </t>
    </r>
    <r>
      <rPr>
        <i/>
        <sz val="9"/>
        <rFont val="Calibri"/>
        <family val="2"/>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</si>
  <si>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</si>
  <si>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</si>
  <si>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ჩვეულებრივი აქციები</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</si>
  <si>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</si>
  <si>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</si>
  <si>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</si>
  <si>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</si>
  <si>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</si>
  <si>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</si>
  <si>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 xml:space="preserve"> ცხრილი 9 (Capital), C10 </t>
  </si>
  <si>
    <t xml:space="preserve"> ცხრილი 9 (Capital), C38</t>
  </si>
  <si>
    <t xml:space="preserve"> ცხრილი 9 (Capital), C2</t>
  </si>
  <si>
    <t xml:space="preserve"> ცხრილი 9 (Capital), C3</t>
  </si>
  <si>
    <t xml:space="preserve"> ცხრილი 9 (Capital), C6</t>
  </si>
  <si>
    <t>კრედო</t>
  </si>
  <si>
    <t>ტომას ენგელჰარდტი</t>
  </si>
  <si>
    <t>ზაალ ფირცხელავა</t>
  </si>
  <si>
    <t>www.credo.ge</t>
  </si>
  <si>
    <t>Thomas Engelhardt (Germany)</t>
  </si>
  <si>
    <t>არადამოუკიდებელ წევრი-თავმჯდომარე</t>
  </si>
  <si>
    <t>Farah, Katia Chams (Netherlands)</t>
  </si>
  <si>
    <t>არადამოუკიდებელ წევრი</t>
  </si>
  <si>
    <t>Paul-Catalin Panciu (Romania)</t>
  </si>
  <si>
    <t>Johannes Mainhardt (Germany)</t>
  </si>
  <si>
    <t>Andrew Pospielovsky (Great Britain)</t>
  </si>
  <si>
    <t>დამოუკიდებელი წევრი</t>
  </si>
  <si>
    <t>Olga Tomash (Ukraine)</t>
  </si>
  <si>
    <t>გენერალური დირექტორი</t>
  </si>
  <si>
    <t>ერეკლე ზათიაშვილი</t>
  </si>
  <si>
    <t>ფინანსური დირექტორი</t>
  </si>
  <si>
    <t>ზაზა ტყეშელაშვილი</t>
  </si>
  <si>
    <t>საკრედიტო ოპერაციების დირექტორი</t>
  </si>
  <si>
    <t>ნიკოლოზ ქუთათელაძე</t>
  </si>
  <si>
    <t>კომერციული დირექტორი</t>
  </si>
  <si>
    <t>ალექსანდრე ქუმსიაშვილი</t>
  </si>
  <si>
    <t>საინფორმაციო ტექნოლოგიების დირექტორი</t>
  </si>
  <si>
    <t>გიორგი ნადარეიშვილი</t>
  </si>
  <si>
    <t>რისკების დირექტორი</t>
  </si>
  <si>
    <t xml:space="preserve">Access Microfinance Holding AG (Germany) </t>
  </si>
  <si>
    <t xml:space="preserve">Triodos Custody B.V., Triodos Fair Share Fund (Netherlands) </t>
  </si>
  <si>
    <t xml:space="preserve">Triodos SICAV II, Triodos Microfinance Fund (Luxembourg) </t>
  </si>
  <si>
    <t>Societe de Promotion et de Participation pour la Cooperation Economique (Proparco)</t>
  </si>
  <si>
    <t>Gojo &amp; C0mpant Inc.</t>
  </si>
  <si>
    <t>British International Investment PLC (UK)</t>
  </si>
  <si>
    <t xml:space="preserve">European Investment Bank (Luxembourg) </t>
  </si>
  <si>
    <t xml:space="preserve">International Finance Corporation (USA) </t>
  </si>
  <si>
    <t xml:space="preserve">Kreditanstalt für Wiederaufbau (Germany) </t>
  </si>
  <si>
    <t xml:space="preserve">LFS Advisory GmbH (Germany) </t>
  </si>
  <si>
    <t xml:space="preserve">Dr. Bernd Zattler (Germany) </t>
  </si>
  <si>
    <t>Omidyar Tufts Active Citizenship Trust (USA)</t>
  </si>
  <si>
    <t>Agence Francaise de developpement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</si>
</sst>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7">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 _€_-;\-* #,##0\ _€_-;_-* &quot;-&quot;??\ _€_-;_-@_-"/>
    <numFmt numFmtId="195" formatCode="_(* #,##0.0_);_(* \(#,##0.0\);_(* &quot;-&quot;??_);_(@_)"/>
  </numFmts>
  <fonts count="157">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sz val="10"/>
      <color rgb="FF333333"/>
      <name val="Sylfaen"/>
      <family val="1"/>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family val="2"/>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i/>
      <sz val="10"/>
      <color theme="0" tint="-0.499984740745262"/>
      <name val="Calibri"/>
      <family val="2"/>
      <scheme val="minor"/>
    </font>
    <font>
      <sz val="8"/>
      <color rgb="FF000000"/>
      <name val="Arial"/>
      <family val="2"/>
    </font>
    <font>
      <b/>
      <sz val="10"/>
      <name val="Calibri"/>
      <family val="2"/>
    </font>
    <font>
      <sz val="10"/>
      <name val="Calibri"/>
      <family val="2"/>
    </font>
    <font>
      <b/>
      <vertAlign val="superscript"/>
      <sz val="10"/>
      <color theme="1"/>
      <name val="Arial"/>
      <family val="2"/>
    </font>
    <font>
      <vertAlign val="superscript"/>
      <sz val="10"/>
      <color theme="1"/>
      <name val="Arial"/>
      <family val="2"/>
    </font>
    <font>
      <b/>
      <u/>
      <sz val="10"/>
      <name val="Calibri"/>
      <family val="2"/>
    </font>
    <font>
      <b/>
      <u/>
      <sz val="10"/>
      <name val="Calibri"/>
      <family val="2"/>
      <scheme val="minor"/>
    </font>
    <font>
      <i/>
      <sz val="9"/>
      <name val="Calibri"/>
      <family val="2"/>
      <scheme val="minor"/>
    </font>
    <font>
      <i/>
      <vertAlign val="superscript"/>
      <sz val="9"/>
      <name val="Calibri"/>
      <family val="2"/>
      <scheme val="minor"/>
    </font>
    <font>
      <i/>
      <sz val="10"/>
      <name val="Calibri"/>
      <family val="2"/>
    </font>
    <font>
      <b/>
      <sz val="10"/>
      <color rgb="FF000000"/>
      <name val="Calibri"/>
      <family val="2"/>
    </font>
    <font>
      <sz val="10"/>
      <color rgb="FF000000"/>
      <name val="Calibri"/>
      <family val="2"/>
    </font>
    <font>
      <sz val="8"/>
      <color theme="1"/>
      <name val="Sylfaen"/>
      <family val="1"/>
    </font>
    <font>
      <b/>
      <sz val="9"/>
      <name val="Calibri"/>
      <family val="2"/>
      <scheme val="minor"/>
    </font>
  </fonts>
  <fills count="90">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2"/>
        <bgColor rgb="FF000000"/>
      </patternFill>
    </fill>
    <fill>
      <patternFill patternType="solid">
        <fgColor theme="2" tint="-9.9978637043366805E-2"/>
        <bgColor rgb="FF000000"/>
      </patternFill>
    </fill>
    <fill>
      <patternFill patternType="solid">
        <fgColor theme="2" tint="-0.249977111117893"/>
        <bgColor rgb="FF000000"/>
      </patternFill>
    </fill>
    <fill>
      <patternFill patternType="solid">
        <fgColor theme="2" tint="-9.9978637043366805E-2"/>
        <bgColor indexed="64"/>
      </patternFill>
    </fill>
    <fill>
      <patternFill patternType="solid">
        <fgColor theme="2" tint="-0.249977111117893"/>
        <bgColor indexed="64"/>
      </patternFill>
    </fill>
    <fill>
      <patternFill patternType="solid">
        <fgColor rgb="FF00B050"/>
        <bgColor indexed="64"/>
      </patternFill>
    </fill>
    <fill>
      <patternFill patternType="solid">
        <fgColor rgb="FFFFFF00"/>
        <bgColor indexed="64"/>
      </patternFill>
    </fill>
  </fills>
  <borders count="160">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medium">
        <color indexed="64"/>
      </left>
      <right style="thin">
        <color auto="1"/>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8" fillId="0" borderId="0"/>
    <xf numFmtId="0" fontId="8" fillId="0" borderId="0"/>
    <xf numFmtId="166"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5" fillId="0" borderId="0"/>
    <xf numFmtId="168" fontId="26" fillId="37" borderId="0"/>
    <xf numFmtId="169" fontId="26" fillId="37" borderId="0"/>
    <xf numFmtId="168" fontId="26" fillId="37" borderId="0"/>
    <xf numFmtId="0" fontId="27" fillId="38" borderId="0" applyNumberFormat="0" applyBorder="0" applyAlignment="0" applyProtection="0"/>
    <xf numFmtId="0" fontId="4" fillId="13"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0" fontId="27"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168" fontId="28" fillId="38" borderId="0" applyNumberFormat="0" applyBorder="0" applyAlignment="0" applyProtection="0"/>
    <xf numFmtId="169" fontId="28" fillId="38" borderId="0" applyNumberFormat="0" applyBorder="0" applyAlignment="0" applyProtection="0"/>
    <xf numFmtId="168" fontId="28" fillId="38"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4" fillId="17"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0" fontId="27"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168" fontId="28" fillId="39" borderId="0" applyNumberFormat="0" applyBorder="0" applyAlignment="0" applyProtection="0"/>
    <xf numFmtId="169" fontId="28" fillId="39" borderId="0" applyNumberFormat="0" applyBorder="0" applyAlignment="0" applyProtection="0"/>
    <xf numFmtId="168" fontId="28" fillId="39"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4" fillId="21"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0" fontId="27"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168" fontId="28" fillId="40" borderId="0" applyNumberFormat="0" applyBorder="0" applyAlignment="0" applyProtection="0"/>
    <xf numFmtId="169" fontId="28" fillId="40" borderId="0" applyNumberFormat="0" applyBorder="0" applyAlignment="0" applyProtection="0"/>
    <xf numFmtId="168" fontId="28" fillId="40"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4" fillId="25"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4" fillId="29"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0" fontId="27"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168" fontId="28" fillId="42" borderId="0" applyNumberFormat="0" applyBorder="0" applyAlignment="0" applyProtection="0"/>
    <xf numFmtId="169" fontId="28" fillId="42" borderId="0" applyNumberFormat="0" applyBorder="0" applyAlignment="0" applyProtection="0"/>
    <xf numFmtId="168" fontId="28" fillId="42" borderId="0" applyNumberFormat="0" applyBorder="0" applyAlignment="0" applyProtection="0"/>
    <xf numFmtId="0" fontId="27" fillId="42" borderId="0" applyNumberFormat="0" applyBorder="0" applyAlignment="0" applyProtection="0"/>
    <xf numFmtId="0" fontId="27" fillId="43" borderId="0" applyNumberFormat="0" applyBorder="0" applyAlignment="0" applyProtection="0"/>
    <xf numFmtId="0" fontId="4" fillId="3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0" fontId="27"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168" fontId="28" fillId="43" borderId="0" applyNumberFormat="0" applyBorder="0" applyAlignment="0" applyProtection="0"/>
    <xf numFmtId="169" fontId="28" fillId="43" borderId="0" applyNumberFormat="0" applyBorder="0" applyAlignment="0" applyProtection="0"/>
    <xf numFmtId="168" fontId="28" fillId="43" borderId="0" applyNumberFormat="0" applyBorder="0" applyAlignment="0" applyProtection="0"/>
    <xf numFmtId="0" fontId="27" fillId="43" borderId="0" applyNumberFormat="0" applyBorder="0" applyAlignment="0" applyProtection="0"/>
    <xf numFmtId="0" fontId="27" fillId="44" borderId="0" applyNumberFormat="0" applyBorder="0" applyAlignment="0" applyProtection="0"/>
    <xf numFmtId="0" fontId="4" fillId="1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5" borderId="0" applyNumberFormat="0" applyBorder="0" applyAlignment="0" applyProtection="0"/>
    <xf numFmtId="0" fontId="4" fillId="18"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0" fontId="27"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168" fontId="28" fillId="45" borderId="0" applyNumberFormat="0" applyBorder="0" applyAlignment="0" applyProtection="0"/>
    <xf numFmtId="169" fontId="28" fillId="45" borderId="0" applyNumberFormat="0" applyBorder="0" applyAlignment="0" applyProtection="0"/>
    <xf numFmtId="168" fontId="28" fillId="45" borderId="0" applyNumberFormat="0" applyBorder="0" applyAlignment="0" applyProtection="0"/>
    <xf numFmtId="0" fontId="27" fillId="45" borderId="0" applyNumberFormat="0" applyBorder="0" applyAlignment="0" applyProtection="0"/>
    <xf numFmtId="0" fontId="27" fillId="46" borderId="0" applyNumberFormat="0" applyBorder="0" applyAlignment="0" applyProtection="0"/>
    <xf numFmtId="0" fontId="4" fillId="22"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0" fontId="27"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168" fontId="28" fillId="46" borderId="0" applyNumberFormat="0" applyBorder="0" applyAlignment="0" applyProtection="0"/>
    <xf numFmtId="169" fontId="28" fillId="46" borderId="0" applyNumberFormat="0" applyBorder="0" applyAlignment="0" applyProtection="0"/>
    <xf numFmtId="168" fontId="28" fillId="46" borderId="0" applyNumberFormat="0" applyBorder="0" applyAlignment="0" applyProtection="0"/>
    <xf numFmtId="0" fontId="27" fillId="46" borderId="0" applyNumberFormat="0" applyBorder="0" applyAlignment="0" applyProtection="0"/>
    <xf numFmtId="0" fontId="27" fillId="41" borderId="0" applyNumberFormat="0" applyBorder="0" applyAlignment="0" applyProtection="0"/>
    <xf numFmtId="0" fontId="4" fillId="26"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0" fontId="27"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168" fontId="28" fillId="41" borderId="0" applyNumberFormat="0" applyBorder="0" applyAlignment="0" applyProtection="0"/>
    <xf numFmtId="169" fontId="28" fillId="41" borderId="0" applyNumberFormat="0" applyBorder="0" applyAlignment="0" applyProtection="0"/>
    <xf numFmtId="168" fontId="28" fillId="41" borderId="0" applyNumberFormat="0" applyBorder="0" applyAlignment="0" applyProtection="0"/>
    <xf numFmtId="0" fontId="27" fillId="41" borderId="0" applyNumberFormat="0" applyBorder="0" applyAlignment="0" applyProtection="0"/>
    <xf numFmtId="0" fontId="27" fillId="44" borderId="0" applyNumberFormat="0" applyBorder="0" applyAlignment="0" applyProtection="0"/>
    <xf numFmtId="0" fontId="4" fillId="30"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0" fontId="27"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168" fontId="28" fillId="44" borderId="0" applyNumberFormat="0" applyBorder="0" applyAlignment="0" applyProtection="0"/>
    <xf numFmtId="169" fontId="28" fillId="44" borderId="0" applyNumberFormat="0" applyBorder="0" applyAlignment="0" applyProtection="0"/>
    <xf numFmtId="168" fontId="28" fillId="44" borderId="0" applyNumberFormat="0" applyBorder="0" applyAlignment="0" applyProtection="0"/>
    <xf numFmtId="0" fontId="27" fillId="44" borderId="0" applyNumberFormat="0" applyBorder="0" applyAlignment="0" applyProtection="0"/>
    <xf numFmtId="0" fontId="27" fillId="47" borderId="0" applyNumberFormat="0" applyBorder="0" applyAlignment="0" applyProtection="0"/>
    <xf numFmtId="0" fontId="4" fillId="34"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0" fontId="27"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168" fontId="28" fillId="47" borderId="0" applyNumberFormat="0" applyBorder="0" applyAlignment="0" applyProtection="0"/>
    <xf numFmtId="169" fontId="28" fillId="47" borderId="0" applyNumberFormat="0" applyBorder="0" applyAlignment="0" applyProtection="0"/>
    <xf numFmtId="168" fontId="28" fillId="47" borderId="0" applyNumberFormat="0" applyBorder="0" applyAlignment="0" applyProtection="0"/>
    <xf numFmtId="0" fontId="27" fillId="47"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0" fontId="29" fillId="48"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168" fontId="31" fillId="48" borderId="0" applyNumberFormat="0" applyBorder="0" applyAlignment="0" applyProtection="0"/>
    <xf numFmtId="169" fontId="31" fillId="48" borderId="0" applyNumberFormat="0" applyBorder="0" applyAlignment="0" applyProtection="0"/>
    <xf numFmtId="168" fontId="31" fillId="48" borderId="0" applyNumberFormat="0" applyBorder="0" applyAlignment="0" applyProtection="0"/>
    <xf numFmtId="0" fontId="29" fillId="48"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0" fontId="29" fillId="45"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0" fontId="30" fillId="19"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168" fontId="31" fillId="45" borderId="0" applyNumberFormat="0" applyBorder="0" applyAlignment="0" applyProtection="0"/>
    <xf numFmtId="169" fontId="31" fillId="45" borderId="0" applyNumberFormat="0" applyBorder="0" applyAlignment="0" applyProtection="0"/>
    <xf numFmtId="168" fontId="31" fillId="45"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0" fontId="29" fillId="46"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0" fontId="30" fillId="23"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168" fontId="31" fillId="46" borderId="0" applyNumberFormat="0" applyBorder="0" applyAlignment="0" applyProtection="0"/>
    <xf numFmtId="169" fontId="31" fillId="46" borderId="0" applyNumberFormat="0" applyBorder="0" applyAlignment="0" applyProtection="0"/>
    <xf numFmtId="168" fontId="31" fillId="46" borderId="0" applyNumberFormat="0" applyBorder="0" applyAlignment="0" applyProtection="0"/>
    <xf numFmtId="0" fontId="29" fillId="46"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0" fontId="30" fillId="27"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0" fontId="30" fillId="31"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0" fontId="29" fillId="51"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0" fontId="30" fillId="35"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168" fontId="31" fillId="51" borderId="0" applyNumberFormat="0" applyBorder="0" applyAlignment="0" applyProtection="0"/>
    <xf numFmtId="169" fontId="31" fillId="51" borderId="0" applyNumberFormat="0" applyBorder="0" applyAlignment="0" applyProtection="0"/>
    <xf numFmtId="168" fontId="31" fillId="51" borderId="0" applyNumberFormat="0" applyBorder="0" applyAlignment="0" applyProtection="0"/>
    <xf numFmtId="0" fontId="29" fillId="51" borderId="0" applyNumberFormat="0" applyBorder="0" applyAlignment="0" applyProtection="0"/>
    <xf numFmtId="0" fontId="27" fillId="52"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0" fontId="29" fillId="54"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168" fontId="31" fillId="54" borderId="0" applyNumberFormat="0" applyBorder="0" applyAlignment="0" applyProtection="0"/>
    <xf numFmtId="169" fontId="31" fillId="54" borderId="0" applyNumberFormat="0" applyBorder="0" applyAlignment="0" applyProtection="0"/>
    <xf numFmtId="168" fontId="31"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9" fillId="54" borderId="0" applyNumberFormat="0" applyBorder="0" applyAlignment="0" applyProtection="0"/>
    <xf numFmtId="0" fontId="27" fillId="55" borderId="0" applyNumberFormat="0" applyBorder="0" applyAlignment="0" applyProtection="0"/>
    <xf numFmtId="0" fontId="27" fillId="56" borderId="0" applyNumberFormat="0" applyBorder="0" applyAlignment="0" applyProtection="0"/>
    <xf numFmtId="0" fontId="29" fillId="57"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0" fontId="29" fillId="58"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168" fontId="31" fillId="58" borderId="0" applyNumberFormat="0" applyBorder="0" applyAlignment="0" applyProtection="0"/>
    <xf numFmtId="169" fontId="31" fillId="58" borderId="0" applyNumberFormat="0" applyBorder="0" applyAlignment="0" applyProtection="0"/>
    <xf numFmtId="168" fontId="31"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9" fillId="58" borderId="0" applyNumberFormat="0" applyBorder="0" applyAlignment="0" applyProtection="0"/>
    <xf numFmtId="0" fontId="27" fillId="55" borderId="0" applyNumberFormat="0" applyBorder="0" applyAlignment="0" applyProtection="0"/>
    <xf numFmtId="0" fontId="27" fillId="59" borderId="0" applyNumberFormat="0" applyBorder="0" applyAlignment="0" applyProtection="0"/>
    <xf numFmtId="0" fontId="29" fillId="56"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0" fontId="29" fillId="6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0" fontId="30" fillId="2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168" fontId="31" fillId="60" borderId="0" applyNumberFormat="0" applyBorder="0" applyAlignment="0" applyProtection="0"/>
    <xf numFmtId="169" fontId="31" fillId="60" borderId="0" applyNumberFormat="0" applyBorder="0" applyAlignment="0" applyProtection="0"/>
    <xf numFmtId="168" fontId="31"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9" fillId="60" borderId="0" applyNumberFormat="0" applyBorder="0" applyAlignment="0" applyProtection="0"/>
    <xf numFmtId="0" fontId="27" fillId="52" borderId="0" applyNumberFormat="0" applyBorder="0" applyAlignment="0" applyProtection="0"/>
    <xf numFmtId="0" fontId="27" fillId="56" borderId="0" applyNumberFormat="0" applyBorder="0" applyAlignment="0" applyProtection="0"/>
    <xf numFmtId="0" fontId="29" fillId="56"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0" fontId="29" fillId="49"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168" fontId="31" fillId="49" borderId="0" applyNumberFormat="0" applyBorder="0" applyAlignment="0" applyProtection="0"/>
    <xf numFmtId="169" fontId="31" fillId="49" borderId="0" applyNumberFormat="0" applyBorder="0" applyAlignment="0" applyProtection="0"/>
    <xf numFmtId="168" fontId="31"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9" fillId="49" borderId="0" applyNumberFormat="0" applyBorder="0" applyAlignment="0" applyProtection="0"/>
    <xf numFmtId="0" fontId="27" fillId="61" borderId="0" applyNumberFormat="0" applyBorder="0" applyAlignment="0" applyProtection="0"/>
    <xf numFmtId="0" fontId="27" fillId="52" borderId="0" applyNumberFormat="0" applyBorder="0" applyAlignment="0" applyProtection="0"/>
    <xf numFmtId="0" fontId="29" fillId="53"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0" fontId="29" fillId="50"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0" fontId="30" fillId="28"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168" fontId="31" fillId="50" borderId="0" applyNumberFormat="0" applyBorder="0" applyAlignment="0" applyProtection="0"/>
    <xf numFmtId="169" fontId="31" fillId="50" borderId="0" applyNumberFormat="0" applyBorder="0" applyAlignment="0" applyProtection="0"/>
    <xf numFmtId="168" fontId="31"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9" fillId="50" borderId="0" applyNumberFormat="0" applyBorder="0" applyAlignment="0" applyProtection="0"/>
    <xf numFmtId="0" fontId="27" fillId="55" borderId="0" applyNumberFormat="0" applyBorder="0" applyAlignment="0" applyProtection="0"/>
    <xf numFmtId="0" fontId="27" fillId="62" borderId="0" applyNumberFormat="0" applyBorder="0" applyAlignment="0" applyProtection="0"/>
    <xf numFmtId="0" fontId="29" fillId="62"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0" fontId="29" fillId="63"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0" fontId="30" fillId="32"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168" fontId="31" fillId="63" borderId="0" applyNumberFormat="0" applyBorder="0" applyAlignment="0" applyProtection="0"/>
    <xf numFmtId="169" fontId="31" fillId="63" borderId="0" applyNumberFormat="0" applyBorder="0" applyAlignment="0" applyProtection="0"/>
    <xf numFmtId="168" fontId="31"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29" fillId="63"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0" fontId="32" fillId="39"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168" fontId="34" fillId="39" borderId="0" applyNumberFormat="0" applyBorder="0" applyAlignment="0" applyProtection="0"/>
    <xf numFmtId="169" fontId="34" fillId="39" borderId="0" applyNumberFormat="0" applyBorder="0" applyAlignment="0" applyProtection="0"/>
    <xf numFmtId="168" fontId="34" fillId="39" borderId="0" applyNumberFormat="0" applyBorder="0" applyAlignment="0" applyProtection="0"/>
    <xf numFmtId="0" fontId="32" fillId="39" borderId="0" applyNumberFormat="0" applyBorder="0" applyAlignment="0" applyProtection="0"/>
    <xf numFmtId="170" fontId="35"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1" fontId="37" fillId="0" borderId="0" applyFill="0" applyBorder="0" applyAlignment="0"/>
    <xf numFmtId="171" fontId="37"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0" fontId="36" fillId="0" borderId="0" applyFill="0" applyBorder="0" applyAlignment="0"/>
    <xf numFmtId="172" fontId="37" fillId="0" borderId="0" applyFill="0" applyBorder="0" applyAlignment="0"/>
    <xf numFmtId="173" fontId="37" fillId="0" borderId="0" applyFill="0" applyBorder="0" applyAlignment="0"/>
    <xf numFmtId="174" fontId="37" fillId="0" borderId="0" applyFill="0" applyBorder="0" applyAlignment="0"/>
    <xf numFmtId="175"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9" fontId="40"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9" fillId="9" borderId="31"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0" fontId="38"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168" fontId="40" fillId="64" borderId="38" applyNumberFormat="0" applyAlignment="0" applyProtection="0"/>
    <xf numFmtId="169" fontId="40" fillId="64" borderId="38" applyNumberFormat="0" applyAlignment="0" applyProtection="0"/>
    <xf numFmtId="168" fontId="40" fillId="64" borderId="38" applyNumberFormat="0" applyAlignment="0" applyProtection="0"/>
    <xf numFmtId="0" fontId="38" fillId="64" borderId="38" applyNumberFormat="0" applyAlignment="0" applyProtection="0"/>
    <xf numFmtId="0" fontId="41" fillId="65" borderId="39" applyNumberFormat="0" applyAlignment="0" applyProtection="0"/>
    <xf numFmtId="0" fontId="42" fillId="10" borderId="34"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0" fontId="41"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0" fontId="42" fillId="10" borderId="34"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169" fontId="43" fillId="65" borderId="39" applyNumberFormat="0" applyAlignment="0" applyProtection="0"/>
    <xf numFmtId="168" fontId="43" fillId="65" borderId="39" applyNumberFormat="0" applyAlignment="0" applyProtection="0"/>
    <xf numFmtId="0" fontId="41"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8"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3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quotePrefix="1">
      <protection locked="0"/>
    </xf>
    <xf numFmtId="43" fontId="27" fillId="0" borderId="0" applyFont="0" applyFill="0" applyBorder="0" applyAlignment="0" applyProtection="0"/>
    <xf numFmtId="43" fontId="2" fillId="0" borderId="0" quotePrefix="1">
      <protection locked="0"/>
    </xf>
    <xf numFmtId="43" fontId="27"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178"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27"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44"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4"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5" fillId="0" borderId="0"/>
    <xf numFmtId="172" fontId="37" fillId="0" borderId="0" applyFont="0" applyFill="0" applyBorder="0" applyAlignment="0" applyProtection="0"/>
    <xf numFmtId="44" fontId="2" fillId="0" borderId="0" applyFont="0" applyFill="0" applyBorder="0" applyAlignment="0" applyProtection="0"/>
    <xf numFmtId="44" fontId="8"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45" fillId="0" borderId="0"/>
    <xf numFmtId="14" fontId="46" fillId="0" borderId="0" applyFill="0" applyBorder="0" applyAlignment="0"/>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40">
      <alignment vertical="center"/>
    </xf>
    <xf numFmtId="38" fontId="26" fillId="0" borderId="0" applyFont="0" applyFill="0" applyBorder="0" applyAlignment="0" applyProtection="0"/>
    <xf numFmtId="180" fontId="2" fillId="0" borderId="0" applyFont="0" applyFill="0" applyBorder="0" applyAlignment="0" applyProtection="0"/>
    <xf numFmtId="0" fontId="47" fillId="66" borderId="0" applyNumberFormat="0" applyBorder="0" applyAlignment="0" applyProtection="0"/>
    <xf numFmtId="0" fontId="47" fillId="67" borderId="0" applyNumberFormat="0" applyBorder="0" applyAlignment="0" applyProtection="0"/>
    <xf numFmtId="0" fontId="47" fillId="68" borderId="0" applyNumberFormat="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168" fontId="50" fillId="0" borderId="0" applyNumberFormat="0" applyFill="0" applyBorder="0" applyAlignment="0" applyProtection="0"/>
    <xf numFmtId="169" fontId="50" fillId="0" borderId="0" applyNumberFormat="0" applyFill="0" applyBorder="0" applyAlignment="0" applyProtection="0"/>
    <xf numFmtId="168" fontId="50" fillId="0" borderId="0" applyNumberFormat="0" applyFill="0" applyBorder="0" applyAlignment="0" applyProtection="0"/>
    <xf numFmtId="0" fontId="48" fillId="0" borderId="0" applyNumberFormat="0" applyFill="0" applyBorder="0" applyAlignment="0" applyProtection="0"/>
    <xf numFmtId="168" fontId="2" fillId="0" borderId="0"/>
    <xf numFmtId="0" fontId="2" fillId="0" borderId="0"/>
    <xf numFmtId="168" fontId="2" fillId="0" borderId="0"/>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36" fillId="0" borderId="3" applyNumberFormat="0" applyAlignment="0">
      <alignment horizontal="right"/>
      <protection locked="0"/>
    </xf>
    <xf numFmtId="0" fontId="51" fillId="40"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0" fontId="51" fillId="40"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0" fontId="52" fillId="5"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168" fontId="53" fillId="40" borderId="0" applyNumberFormat="0" applyBorder="0" applyAlignment="0" applyProtection="0"/>
    <xf numFmtId="169" fontId="53" fillId="40" borderId="0" applyNumberFormat="0" applyBorder="0" applyAlignment="0" applyProtection="0"/>
    <xf numFmtId="168" fontId="53" fillId="40" borderId="0" applyNumberFormat="0" applyBorder="0" applyAlignment="0" applyProtection="0"/>
    <xf numFmtId="0" fontId="51" fillId="40" borderId="0" applyNumberFormat="0" applyBorder="0" applyAlignment="0" applyProtection="0"/>
    <xf numFmtId="0" fontId="2" fillId="69" borderId="3" applyNumberFormat="0" applyFont="0" applyBorder="0" applyProtection="0">
      <alignment horizontal="center" vertical="center"/>
    </xf>
    <xf numFmtId="0" fontId="54" fillId="0" borderId="29" applyNumberFormat="0" applyAlignment="0" applyProtection="0">
      <alignment horizontal="left" vertical="center"/>
    </xf>
    <xf numFmtId="0" fontId="54" fillId="0" borderId="29" applyNumberFormat="0" applyAlignment="0" applyProtection="0">
      <alignment horizontal="left" vertical="center"/>
    </xf>
    <xf numFmtId="168" fontId="54" fillId="0" borderId="29" applyNumberFormat="0" applyAlignment="0" applyProtection="0">
      <alignment horizontal="left" vertical="center"/>
    </xf>
    <xf numFmtId="0" fontId="54" fillId="0" borderId="9">
      <alignment horizontal="left" vertical="center"/>
    </xf>
    <xf numFmtId="0" fontId="54" fillId="0" borderId="9">
      <alignment horizontal="left" vertical="center"/>
    </xf>
    <xf numFmtId="168" fontId="54" fillId="0" borderId="9">
      <alignment horizontal="left" vertical="center"/>
    </xf>
    <xf numFmtId="0" fontId="55" fillId="0" borderId="41" applyNumberFormat="0" applyFill="0" applyAlignment="0" applyProtection="0"/>
    <xf numFmtId="169" fontId="55" fillId="0" borderId="41" applyNumberFormat="0" applyFill="0" applyAlignment="0" applyProtection="0"/>
    <xf numFmtId="0"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168" fontId="55" fillId="0" borderId="41" applyNumberFormat="0" applyFill="0" applyAlignment="0" applyProtection="0"/>
    <xf numFmtId="169" fontId="55" fillId="0" borderId="41" applyNumberFormat="0" applyFill="0" applyAlignment="0" applyProtection="0"/>
    <xf numFmtId="168" fontId="55" fillId="0" borderId="41" applyNumberFormat="0" applyFill="0" applyAlignment="0" applyProtection="0"/>
    <xf numFmtId="0" fontId="55" fillId="0" borderId="41" applyNumberFormat="0" applyFill="0" applyAlignment="0" applyProtection="0"/>
    <xf numFmtId="0" fontId="56" fillId="0" borderId="42" applyNumberFormat="0" applyFill="0" applyAlignment="0" applyProtection="0"/>
    <xf numFmtId="169" fontId="56" fillId="0" borderId="42" applyNumberFormat="0" applyFill="0" applyAlignment="0" applyProtection="0"/>
    <xf numFmtId="0"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168" fontId="56" fillId="0" borderId="42" applyNumberFormat="0" applyFill="0" applyAlignment="0" applyProtection="0"/>
    <xf numFmtId="169" fontId="56" fillId="0" borderId="42" applyNumberFormat="0" applyFill="0" applyAlignment="0" applyProtection="0"/>
    <xf numFmtId="168" fontId="56" fillId="0" borderId="42" applyNumberFormat="0" applyFill="0" applyAlignment="0" applyProtection="0"/>
    <xf numFmtId="0" fontId="56" fillId="0" borderId="42" applyNumberFormat="0" applyFill="0" applyAlignment="0" applyProtection="0"/>
    <xf numFmtId="0" fontId="57" fillId="0" borderId="43" applyNumberFormat="0" applyFill="0" applyAlignment="0" applyProtection="0"/>
    <xf numFmtId="169"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0"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168" fontId="57" fillId="0" borderId="43" applyNumberFormat="0" applyFill="0" applyAlignment="0" applyProtection="0"/>
    <xf numFmtId="169" fontId="57" fillId="0" borderId="43" applyNumberFormat="0" applyFill="0" applyAlignment="0" applyProtection="0"/>
    <xf numFmtId="168" fontId="57" fillId="0" borderId="43" applyNumberFormat="0" applyFill="0" applyAlignment="0" applyProtection="0"/>
    <xf numFmtId="0" fontId="57" fillId="0" borderId="43" applyNumberFormat="0" applyFill="0" applyAlignment="0" applyProtection="0"/>
    <xf numFmtId="0" fontId="57" fillId="0" borderId="0" applyNumberFormat="0" applyFill="0" applyBorder="0" applyAlignment="0" applyProtection="0"/>
    <xf numFmtId="169" fontId="57" fillId="0" borderId="0" applyNumberFormat="0" applyFill="0" applyBorder="0" applyAlignment="0" applyProtection="0"/>
    <xf numFmtId="0"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168" fontId="57" fillId="0" borderId="0" applyNumberFormat="0" applyFill="0" applyBorder="0" applyAlignment="0" applyProtection="0"/>
    <xf numFmtId="169" fontId="57" fillId="0" borderId="0" applyNumberFormat="0" applyFill="0" applyBorder="0" applyAlignment="0" applyProtection="0"/>
    <xf numFmtId="168" fontId="57" fillId="0" borderId="0" applyNumberFormat="0" applyFill="0" applyBorder="0" applyAlignment="0" applyProtection="0"/>
    <xf numFmtId="0" fontId="57" fillId="0" borderId="0" applyNumberFormat="0" applyFill="0" applyBorder="0" applyAlignment="0" applyProtection="0"/>
    <xf numFmtId="37" fontId="58" fillId="0" borderId="0"/>
    <xf numFmtId="168" fontId="59" fillId="0" borderId="0"/>
    <xf numFmtId="0" fontId="59" fillId="0" borderId="0"/>
    <xf numFmtId="168" fontId="59" fillId="0" borderId="0"/>
    <xf numFmtId="168" fontId="54" fillId="0" borderId="0"/>
    <xf numFmtId="0" fontId="54" fillId="0" borderId="0"/>
    <xf numFmtId="168" fontId="54" fillId="0" borderId="0"/>
    <xf numFmtId="168" fontId="60" fillId="0" borderId="0"/>
    <xf numFmtId="0" fontId="60" fillId="0" borderId="0"/>
    <xf numFmtId="168" fontId="60" fillId="0" borderId="0"/>
    <xf numFmtId="168" fontId="61" fillId="0" borderId="0"/>
    <xf numFmtId="0" fontId="61" fillId="0" borderId="0"/>
    <xf numFmtId="168" fontId="61" fillId="0" borderId="0"/>
    <xf numFmtId="168" fontId="62" fillId="0" borderId="0"/>
    <xf numFmtId="0" fontId="62" fillId="0" borderId="0"/>
    <xf numFmtId="168" fontId="62" fillId="0" borderId="0"/>
    <xf numFmtId="168" fontId="63" fillId="0" borderId="0"/>
    <xf numFmtId="0" fontId="63" fillId="0" borderId="0"/>
    <xf numFmtId="168" fontId="63" fillId="0" borderId="0"/>
    <xf numFmtId="0" fontId="62"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64" fillId="0" borderId="0" applyNumberFormat="0" applyFill="0" applyBorder="0" applyAlignment="0" applyProtection="0">
      <alignment vertical="top"/>
      <protection locked="0"/>
    </xf>
    <xf numFmtId="169" fontId="64" fillId="0" borderId="0" applyNumberFormat="0" applyFill="0" applyBorder="0" applyAlignment="0" applyProtection="0">
      <alignment vertical="top"/>
      <protection locked="0"/>
    </xf>
    <xf numFmtId="168" fontId="64" fillId="0" borderId="0" applyNumberFormat="0" applyFill="0" applyBorder="0" applyAlignment="0" applyProtection="0">
      <alignment vertical="top"/>
      <protection locked="0"/>
    </xf>
    <xf numFmtId="168" fontId="65" fillId="0" borderId="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9" fontId="68"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7" fillId="8" borderId="31"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0" fontId="66"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168" fontId="68" fillId="43" borderId="38" applyNumberFormat="0" applyAlignment="0" applyProtection="0"/>
    <xf numFmtId="169" fontId="68" fillId="43" borderId="38" applyNumberFormat="0" applyAlignment="0" applyProtection="0"/>
    <xf numFmtId="168" fontId="68" fillId="43" borderId="38" applyNumberFormat="0" applyAlignment="0" applyProtection="0"/>
    <xf numFmtId="0" fontId="66" fillId="43" borderId="38" applyNumberFormat="0" applyAlignment="0" applyProtection="0"/>
    <xf numFmtId="3" fontId="2" fillId="72" borderId="3" applyFont="0">
      <alignment horizontal="right" vertical="center"/>
      <protection locked="0"/>
    </xf>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0" fontId="69" fillId="0" borderId="44" applyNumberFormat="0" applyFill="0" applyAlignment="0" applyProtection="0"/>
    <xf numFmtId="0" fontId="70" fillId="0" borderId="33"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0" fontId="69" fillId="0" borderId="44"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0" fontId="70" fillId="0" borderId="33"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168" fontId="71" fillId="0" borderId="44" applyNumberFormat="0" applyFill="0" applyAlignment="0" applyProtection="0"/>
    <xf numFmtId="169" fontId="71" fillId="0" borderId="44" applyNumberFormat="0" applyFill="0" applyAlignment="0" applyProtection="0"/>
    <xf numFmtId="168" fontId="71" fillId="0" borderId="44" applyNumberFormat="0" applyFill="0" applyAlignment="0" applyProtection="0"/>
    <xf numFmtId="0" fontId="69"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72" fillId="73"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0" fontId="72" fillId="73"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0" fontId="73" fillId="7"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168" fontId="74" fillId="73" borderId="0" applyNumberFormat="0" applyBorder="0" applyAlignment="0" applyProtection="0"/>
    <xf numFmtId="169" fontId="74" fillId="73" borderId="0" applyNumberFormat="0" applyBorder="0" applyAlignment="0" applyProtection="0"/>
    <xf numFmtId="168" fontId="74" fillId="73" borderId="0" applyNumberFormat="0" applyBorder="0" applyAlignment="0" applyProtection="0"/>
    <xf numFmtId="0" fontId="72" fillId="73" borderId="0" applyNumberFormat="0" applyBorder="0" applyAlignment="0" applyProtection="0"/>
    <xf numFmtId="1" fontId="75" fillId="0" borderId="0" applyProtection="0"/>
    <xf numFmtId="168" fontId="26" fillId="0" borderId="45"/>
    <xf numFmtId="169" fontId="26" fillId="0" borderId="45"/>
    <xf numFmtId="168" fontId="26"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4"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76" fillId="0" borderId="0"/>
    <xf numFmtId="181" fontId="2" fillId="0" borderId="0"/>
    <xf numFmtId="179" fontId="28"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7" fillId="0" borderId="0"/>
    <xf numFmtId="0" fontId="77" fillId="0" borderId="0"/>
    <xf numFmtId="0" fontId="76" fillId="0" borderId="0"/>
    <xf numFmtId="179" fontId="28" fillId="0" borderId="0"/>
    <xf numFmtId="179" fontId="2" fillId="0" borderId="0"/>
    <xf numFmtId="179" fontId="2" fillId="0" borderId="0"/>
    <xf numFmtId="0" fontId="2" fillId="0" borderId="0"/>
    <xf numFmtId="0" fontId="2"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0" fontId="28"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28"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7"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8" fillId="0" borderId="0"/>
    <xf numFmtId="0" fontId="28" fillId="0" borderId="0"/>
    <xf numFmtId="168" fontId="28" fillId="0" borderId="0"/>
    <xf numFmtId="0" fontId="28"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8" fillId="0" borderId="0"/>
    <xf numFmtId="168" fontId="28" fillId="0" borderId="0"/>
    <xf numFmtId="0" fontId="28" fillId="0" borderId="0"/>
    <xf numFmtId="0" fontId="28" fillId="0" borderId="0"/>
    <xf numFmtId="0" fontId="2"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7"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7" fillId="0" borderId="0"/>
    <xf numFmtId="179" fontId="28" fillId="0" borderId="0"/>
    <xf numFmtId="179" fontId="28"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8" fillId="0" borderId="0"/>
    <xf numFmtId="179" fontId="28" fillId="0" borderId="0"/>
    <xf numFmtId="179" fontId="28" fillId="0" borderId="0"/>
    <xf numFmtId="179" fontId="28" fillId="0" borderId="0"/>
    <xf numFmtId="179"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8" fillId="0" borderId="0"/>
    <xf numFmtId="179" fontId="2"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8"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5" fillId="0" borderId="0"/>
    <xf numFmtId="0" fontId="28" fillId="0" borderId="0"/>
    <xf numFmtId="0" fontId="2" fillId="0" borderId="0"/>
    <xf numFmtId="0" fontId="27" fillId="0" borderId="0"/>
    <xf numFmtId="168" fontId="25" fillId="0" borderId="0"/>
    <xf numFmtId="0" fontId="2" fillId="0" borderId="0"/>
    <xf numFmtId="0" fontId="1" fillId="0" borderId="0"/>
    <xf numFmtId="0" fontId="1" fillId="0" borderId="0"/>
    <xf numFmtId="179" fontId="2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79" fontId="2" fillId="0" borderId="0"/>
    <xf numFmtId="0" fontId="28" fillId="0" borderId="0"/>
    <xf numFmtId="0" fontId="28" fillId="0" borderId="0"/>
    <xf numFmtId="168" fontId="25" fillId="0" borderId="0"/>
    <xf numFmtId="0" fontId="65" fillId="0" borderId="0"/>
    <xf numFmtId="0" fontId="2" fillId="0" borderId="0"/>
    <xf numFmtId="168" fontId="25" fillId="0" borderId="0"/>
    <xf numFmtId="0" fontId="1" fillId="0" borderId="0"/>
    <xf numFmtId="179" fontId="28" fillId="0" borderId="0"/>
    <xf numFmtId="0" fontId="28" fillId="0" borderId="0"/>
    <xf numFmtId="0" fontId="28" fillId="0" borderId="0"/>
    <xf numFmtId="0" fontId="28" fillId="0" borderId="0"/>
    <xf numFmtId="0" fontId="28" fillId="0" borderId="0"/>
    <xf numFmtId="0" fontId="28" fillId="0" borderId="0"/>
    <xf numFmtId="0" fontId="28" fillId="0" borderId="0"/>
    <xf numFmtId="179" fontId="28" fillId="0" borderId="0"/>
    <xf numFmtId="0" fontId="2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168" fontId="25" fillId="0" borderId="0"/>
    <xf numFmtId="168" fontId="25" fillId="0" borderId="0"/>
    <xf numFmtId="0" fontId="1" fillId="0" borderId="0"/>
    <xf numFmtId="179" fontId="28" fillId="0" borderId="0"/>
    <xf numFmtId="179" fontId="28" fillId="0" borderId="0"/>
    <xf numFmtId="179" fontId="2" fillId="0" borderId="0"/>
    <xf numFmtId="0" fontId="2" fillId="0" borderId="0"/>
    <xf numFmtId="179" fontId="2" fillId="0" borderId="0"/>
    <xf numFmtId="0" fontId="2" fillId="0" borderId="0"/>
    <xf numFmtId="179" fontId="2" fillId="0" borderId="0"/>
    <xf numFmtId="0" fontId="2" fillId="0" borderId="0"/>
    <xf numFmtId="0" fontId="6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0" fontId="2" fillId="0" borderId="0"/>
    <xf numFmtId="0" fontId="2" fillId="0" borderId="0"/>
    <xf numFmtId="0" fontId="28" fillId="0" borderId="0"/>
    <xf numFmtId="168" fontId="25" fillId="0" borderId="0"/>
    <xf numFmtId="168" fontId="25" fillId="0" borderId="0"/>
    <xf numFmtId="0" fontId="1" fillId="0" borderId="0"/>
    <xf numFmtId="179" fontId="28" fillId="0" borderId="0"/>
    <xf numFmtId="179" fontId="28" fillId="0" borderId="0"/>
    <xf numFmtId="0" fontId="6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8" fillId="0" borderId="0"/>
    <xf numFmtId="179" fontId="28"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6" fillId="0" borderId="0"/>
    <xf numFmtId="179" fontId="28"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79" fontId="2"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8"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6"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6"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79" fontId="26" fillId="0" borderId="0"/>
    <xf numFmtId="0" fontId="8"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26" fillId="0" borderId="0"/>
    <xf numFmtId="0" fontId="26" fillId="0" borderId="0"/>
    <xf numFmtId="0" fontId="26" fillId="0" borderId="0"/>
    <xf numFmtId="0" fontId="26" fillId="0" borderId="0"/>
    <xf numFmtId="179" fontId="8" fillId="0" borderId="0"/>
    <xf numFmtId="0" fontId="26" fillId="0" borderId="0"/>
    <xf numFmtId="179" fontId="26" fillId="0" borderId="0"/>
    <xf numFmtId="0" fontId="26" fillId="0" borderId="0"/>
    <xf numFmtId="0" fontId="2" fillId="0" borderId="0"/>
    <xf numFmtId="0" fontId="26"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6" fillId="0" borderId="0"/>
    <xf numFmtId="179" fontId="8"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26" fillId="0" borderId="0"/>
    <xf numFmtId="179" fontId="8"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6" fillId="0" borderId="0"/>
    <xf numFmtId="0" fontId="26" fillId="0" borderId="0"/>
    <xf numFmtId="168" fontId="26" fillId="0" borderId="0"/>
    <xf numFmtId="0" fontId="76" fillId="0" borderId="0"/>
    <xf numFmtId="168"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6" fillId="0" borderId="0"/>
    <xf numFmtId="0" fontId="8" fillId="0" borderId="0"/>
    <xf numFmtId="0" fontId="76" fillId="0" borderId="0"/>
    <xf numFmtId="168" fontId="8" fillId="0" borderId="0"/>
    <xf numFmtId="0" fontId="76" fillId="0" borderId="0"/>
    <xf numFmtId="168" fontId="8" fillId="0" borderId="0"/>
    <xf numFmtId="0" fontId="76"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179" fontId="8"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179" fontId="2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179" fontId="8" fillId="0" borderId="0"/>
    <xf numFmtId="179" fontId="8" fillId="0" borderId="0"/>
    <xf numFmtId="179" fontId="8" fillId="0" borderId="0"/>
    <xf numFmtId="179" fontId="8" fillId="0" borderId="0"/>
    <xf numFmtId="179" fontId="8" fillId="0" borderId="0"/>
    <xf numFmtId="0" fontId="1" fillId="0" borderId="0"/>
    <xf numFmtId="179" fontId="26"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6" fillId="0" borderId="0"/>
    <xf numFmtId="179" fontId="26" fillId="0" borderId="0"/>
    <xf numFmtId="179" fontId="26" fillId="0" borderId="0"/>
    <xf numFmtId="179"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44" fillId="0" borderId="0"/>
    <xf numFmtId="0" fontId="2" fillId="0" borderId="0"/>
    <xf numFmtId="0" fontId="76" fillId="0" borderId="0"/>
    <xf numFmtId="168" fontId="44"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7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76" fillId="0" borderId="0"/>
    <xf numFmtId="0" fontId="2" fillId="0" borderId="0"/>
    <xf numFmtId="0" fontId="76"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79" fontId="2" fillId="0" borderId="0"/>
    <xf numFmtId="0" fontId="76"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169" fontId="2"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9" fillId="0" borderId="0"/>
    <xf numFmtId="168" fontId="2" fillId="0" borderId="0"/>
    <xf numFmtId="0" fontId="76"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0" fontId="76" fillId="0" borderId="0"/>
    <xf numFmtId="168" fontId="2" fillId="0" borderId="0"/>
    <xf numFmtId="0" fontId="76" fillId="0" borderId="0"/>
    <xf numFmtId="0" fontId="76" fillId="0" borderId="0"/>
    <xf numFmtId="0" fontId="76" fillId="0" borderId="0"/>
    <xf numFmtId="0" fontId="76" fillId="0" borderId="0"/>
    <xf numFmtId="0" fontId="76"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0" fillId="0" borderId="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168"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168" fontId="2" fillId="0" borderId="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169"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0" borderId="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8" fillId="11" borderId="35"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7"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81"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82" fillId="0" borderId="0"/>
    <xf numFmtId="0" fontId="82" fillId="0" borderId="0"/>
    <xf numFmtId="168" fontId="82" fillId="0" borderId="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9" fontId="85"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4" fillId="9" borderId="32"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0" fontId="83"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168" fontId="85" fillId="64" borderId="47" applyNumberFormat="0" applyAlignment="0" applyProtection="0"/>
    <xf numFmtId="169" fontId="85" fillId="64" borderId="47" applyNumberFormat="0" applyAlignment="0" applyProtection="0"/>
    <xf numFmtId="168" fontId="85" fillId="64" borderId="47" applyNumberFormat="0" applyAlignment="0" applyProtection="0"/>
    <xf numFmtId="0" fontId="83" fillId="64" borderId="47" applyNumberFormat="0" applyAlignment="0" applyProtection="0"/>
    <xf numFmtId="0" fontId="25" fillId="0" borderId="0"/>
    <xf numFmtId="175" fontId="37" fillId="0" borderId="0" applyFont="0" applyFill="0" applyBorder="0" applyAlignment="0" applyProtection="0"/>
    <xf numFmtId="186" fontId="3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86"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37" fillId="0" borderId="0" applyFill="0" applyBorder="0" applyAlignment="0"/>
    <xf numFmtId="172" fontId="37" fillId="0" borderId="0" applyFill="0" applyBorder="0" applyAlignment="0"/>
    <xf numFmtId="171" fontId="37" fillId="0" borderId="0" applyFill="0" applyBorder="0" applyAlignment="0"/>
    <xf numFmtId="176" fontId="37" fillId="0" borderId="0" applyFill="0" applyBorder="0" applyAlignment="0"/>
    <xf numFmtId="172" fontId="37" fillId="0" borderId="0" applyFill="0" applyBorder="0" applyAlignment="0"/>
    <xf numFmtId="168" fontId="2" fillId="0" borderId="0"/>
    <xf numFmtId="0" fontId="2" fillId="0" borderId="0"/>
    <xf numFmtId="168" fontId="2" fillId="0" borderId="0"/>
    <xf numFmtId="187" fontId="65" fillId="0" borderId="3" applyNumberFormat="0">
      <alignment horizontal="center" vertical="top" wrapText="1"/>
    </xf>
    <xf numFmtId="0" fontId="87"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88" fillId="0" borderId="0"/>
    <xf numFmtId="0" fontId="25" fillId="0" borderId="0"/>
    <xf numFmtId="0" fontId="89" fillId="0" borderId="0"/>
    <xf numFmtId="0" fontId="89" fillId="0" borderId="0"/>
    <xf numFmtId="168" fontId="25" fillId="0" borderId="0"/>
    <xf numFmtId="168" fontId="25" fillId="0" borderId="0"/>
    <xf numFmtId="0" fontId="90" fillId="0" borderId="0"/>
    <xf numFmtId="0" fontId="91" fillId="0" borderId="0"/>
    <xf numFmtId="0" fontId="90" fillId="0" borderId="0"/>
    <xf numFmtId="0" fontId="90" fillId="0" borderId="0"/>
    <xf numFmtId="0" fontId="90" fillId="0" borderId="0"/>
    <xf numFmtId="0" fontId="90" fillId="0" borderId="0"/>
    <xf numFmtId="0" fontId="90" fillId="0" borderId="0"/>
    <xf numFmtId="49" fontId="46" fillId="0" borderId="0" applyFill="0" applyBorder="0" applyAlignment="0"/>
    <xf numFmtId="189" fontId="37" fillId="0" borderId="0" applyFill="0" applyBorder="0" applyAlignment="0"/>
    <xf numFmtId="190" fontId="37" fillId="0" borderId="0" applyFill="0" applyBorder="0" applyAlignment="0"/>
    <xf numFmtId="0" fontId="92" fillId="0" borderId="0">
      <alignment horizontal="center" vertical="top"/>
    </xf>
    <xf numFmtId="0" fontId="93" fillId="0" borderId="0" applyNumberFormat="0" applyFill="0" applyBorder="0" applyAlignment="0" applyProtection="0"/>
    <xf numFmtId="169" fontId="93" fillId="0" borderId="0" applyNumberFormat="0" applyFill="0" applyBorder="0" applyAlignment="0" applyProtection="0"/>
    <xf numFmtId="0"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168" fontId="93" fillId="0" borderId="0" applyNumberFormat="0" applyFill="0" applyBorder="0" applyAlignment="0" applyProtection="0"/>
    <xf numFmtId="169" fontId="93" fillId="0" borderId="0" applyNumberFormat="0" applyFill="0" applyBorder="0" applyAlignment="0" applyProtection="0"/>
    <xf numFmtId="168" fontId="93" fillId="0" borderId="0" applyNumberFormat="0" applyFill="0" applyBorder="0" applyAlignment="0" applyProtection="0"/>
    <xf numFmtId="0" fontId="93" fillId="0" borderId="0" applyNumberFormat="0" applyFill="0" applyBorder="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9" fontId="94"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6" fillId="0" borderId="36"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0" fontId="47"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168" fontId="94" fillId="0" borderId="48" applyNumberFormat="0" applyFill="0" applyAlignment="0" applyProtection="0"/>
    <xf numFmtId="169" fontId="94" fillId="0" borderId="48" applyNumberFormat="0" applyFill="0" applyAlignment="0" applyProtection="0"/>
    <xf numFmtId="168" fontId="94" fillId="0" borderId="48" applyNumberFormat="0" applyFill="0" applyAlignment="0" applyProtection="0"/>
    <xf numFmtId="0" fontId="47" fillId="0" borderId="48" applyNumberFormat="0" applyFill="0" applyAlignment="0" applyProtection="0"/>
    <xf numFmtId="0" fontId="25" fillId="0" borderId="49"/>
    <xf numFmtId="185" fontId="81"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26" fillId="0" borderId="0" applyFont="0" applyFill="0" applyBorder="0" applyAlignment="0" applyProtection="0"/>
    <xf numFmtId="192" fontId="2" fillId="0" borderId="0" applyFon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0" fontId="95"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168" fontId="96" fillId="0" borderId="0" applyNumberFormat="0" applyFill="0" applyBorder="0" applyAlignment="0" applyProtection="0"/>
    <xf numFmtId="169" fontId="96" fillId="0" borderId="0" applyNumberFormat="0" applyFill="0" applyBorder="0" applyAlignment="0" applyProtection="0"/>
    <xf numFmtId="168" fontId="96" fillId="0" borderId="0" applyNumberFormat="0" applyFill="0" applyBorder="0" applyAlignment="0" applyProtection="0"/>
    <xf numFmtId="0" fontId="95" fillId="0" borderId="0" applyNumberFormat="0" applyFill="0" applyBorder="0" applyAlignment="0" applyProtection="0"/>
    <xf numFmtId="1" fontId="97" fillId="0" borderId="0" applyFill="0" applyProtection="0">
      <alignment horizontal="right"/>
    </xf>
    <xf numFmtId="42" fontId="98" fillId="0" borderId="0" applyFont="0" applyFill="0" applyBorder="0" applyAlignment="0" applyProtection="0"/>
    <xf numFmtId="44" fontId="98" fillId="0" borderId="0" applyFont="0" applyFill="0" applyBorder="0" applyAlignment="0" applyProtection="0"/>
    <xf numFmtId="0" fontId="99" fillId="0" borderId="0"/>
    <xf numFmtId="0" fontId="100" fillId="0" borderId="0"/>
    <xf numFmtId="38" fontId="26" fillId="0" borderId="0" applyFont="0" applyFill="0" applyBorder="0" applyAlignment="0" applyProtection="0"/>
    <xf numFmtId="40" fontId="26" fillId="0" borderId="0" applyFont="0" applyFill="0" applyBorder="0" applyAlignment="0" applyProtection="0"/>
    <xf numFmtId="41" fontId="98" fillId="0" borderId="0" applyFont="0" applyFill="0" applyBorder="0" applyAlignment="0" applyProtection="0"/>
    <xf numFmtId="43" fontId="98" fillId="0" borderId="0" applyFont="0" applyFill="0" applyBorder="0" applyAlignment="0" applyProtection="0"/>
    <xf numFmtId="0" fontId="2" fillId="0" borderId="0"/>
    <xf numFmtId="9" fontId="1" fillId="0" borderId="0" applyFont="0" applyFill="0" applyBorder="0" applyAlignment="0" applyProtection="0"/>
    <xf numFmtId="0" fontId="47" fillId="0" borderId="104" applyNumberFormat="0" applyFill="0" applyAlignment="0" applyProtection="0"/>
    <xf numFmtId="168" fontId="94" fillId="0" borderId="104" applyNumberFormat="0" applyFill="0" applyAlignment="0" applyProtection="0"/>
    <xf numFmtId="169" fontId="94" fillId="0" borderId="104" applyNumberFormat="0" applyFill="0" applyAlignment="0" applyProtection="0"/>
    <xf numFmtId="168" fontId="94" fillId="0" borderId="104" applyNumberFormat="0" applyFill="0" applyAlignment="0" applyProtection="0"/>
    <xf numFmtId="168" fontId="94" fillId="0" borderId="104" applyNumberFormat="0" applyFill="0" applyAlignment="0" applyProtection="0"/>
    <xf numFmtId="169" fontId="94" fillId="0" borderId="104" applyNumberFormat="0" applyFill="0" applyAlignment="0" applyProtection="0"/>
    <xf numFmtId="168" fontId="94" fillId="0" borderId="104" applyNumberFormat="0" applyFill="0" applyAlignment="0" applyProtection="0"/>
    <xf numFmtId="168" fontId="94" fillId="0" borderId="104" applyNumberFormat="0" applyFill="0" applyAlignment="0" applyProtection="0"/>
    <xf numFmtId="169" fontId="94" fillId="0" borderId="104" applyNumberFormat="0" applyFill="0" applyAlignment="0" applyProtection="0"/>
    <xf numFmtId="168" fontId="94" fillId="0" borderId="104" applyNumberFormat="0" applyFill="0" applyAlignment="0" applyProtection="0"/>
    <xf numFmtId="168" fontId="94" fillId="0" borderId="104" applyNumberFormat="0" applyFill="0" applyAlignment="0" applyProtection="0"/>
    <xf numFmtId="169" fontId="94" fillId="0" borderId="104" applyNumberFormat="0" applyFill="0" applyAlignment="0" applyProtection="0"/>
    <xf numFmtId="168" fontId="94"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169" fontId="94"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168" fontId="94"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168" fontId="94"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0" fontId="47" fillId="0" borderId="104" applyNumberFormat="0" applyFill="0" applyAlignment="0" applyProtection="0"/>
    <xf numFmtId="188" fontId="2" fillId="70" borderId="98" applyFont="0">
      <alignment horizontal="right" vertical="center"/>
    </xf>
    <xf numFmtId="3" fontId="2" fillId="70" borderId="98" applyFont="0">
      <alignment horizontal="right" vertical="center"/>
    </xf>
    <xf numFmtId="0" fontId="83" fillId="64" borderId="103" applyNumberFormat="0" applyAlignment="0" applyProtection="0"/>
    <xf numFmtId="168" fontId="85" fillId="64" borderId="103" applyNumberFormat="0" applyAlignment="0" applyProtection="0"/>
    <xf numFmtId="169" fontId="85" fillId="64" borderId="103" applyNumberFormat="0" applyAlignment="0" applyProtection="0"/>
    <xf numFmtId="168" fontId="85" fillId="64" borderId="103" applyNumberFormat="0" applyAlignment="0" applyProtection="0"/>
    <xf numFmtId="168" fontId="85" fillId="64" borderId="103" applyNumberFormat="0" applyAlignment="0" applyProtection="0"/>
    <xf numFmtId="169" fontId="85" fillId="64" borderId="103" applyNumberFormat="0" applyAlignment="0" applyProtection="0"/>
    <xf numFmtId="168" fontId="85" fillId="64" borderId="103" applyNumberFormat="0" applyAlignment="0" applyProtection="0"/>
    <xf numFmtId="168" fontId="85" fillId="64" borderId="103" applyNumberFormat="0" applyAlignment="0" applyProtection="0"/>
    <xf numFmtId="169" fontId="85" fillId="64" borderId="103" applyNumberFormat="0" applyAlignment="0" applyProtection="0"/>
    <xf numFmtId="168" fontId="85" fillId="64" borderId="103" applyNumberFormat="0" applyAlignment="0" applyProtection="0"/>
    <xf numFmtId="168" fontId="85" fillId="64" borderId="103" applyNumberFormat="0" applyAlignment="0" applyProtection="0"/>
    <xf numFmtId="169" fontId="85" fillId="64" borderId="103" applyNumberFormat="0" applyAlignment="0" applyProtection="0"/>
    <xf numFmtId="168" fontId="85"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169" fontId="85"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168" fontId="85"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168" fontId="85"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0" fontId="83" fillId="64" borderId="103" applyNumberFormat="0" applyAlignment="0" applyProtection="0"/>
    <xf numFmtId="3" fontId="2" fillId="75" borderId="98" applyFont="0">
      <alignment horizontal="right" vertical="center"/>
      <protection locked="0"/>
    </xf>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 fillId="74" borderId="102" applyNumberFormat="0" applyFont="0" applyAlignment="0" applyProtection="0"/>
    <xf numFmtId="0" fontId="27" fillId="74" borderId="102" applyNumberFormat="0" applyFont="0" applyAlignment="0" applyProtection="0"/>
    <xf numFmtId="0" fontId="2" fillId="74" borderId="102" applyNumberFormat="0" applyFont="0" applyAlignment="0" applyProtection="0"/>
    <xf numFmtId="0" fontId="2"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0" fontId="27" fillId="74" borderId="102" applyNumberFormat="0" applyFont="0" applyAlignment="0" applyProtection="0"/>
    <xf numFmtId="3" fontId="2" fillId="72" borderId="98" applyFont="0">
      <alignment horizontal="right" vertical="center"/>
      <protection locked="0"/>
    </xf>
    <xf numFmtId="0" fontId="66" fillId="43" borderId="101" applyNumberFormat="0" applyAlignment="0" applyProtection="0"/>
    <xf numFmtId="168" fontId="68" fillId="43" borderId="101" applyNumberFormat="0" applyAlignment="0" applyProtection="0"/>
    <xf numFmtId="169" fontId="68" fillId="43" borderId="101" applyNumberFormat="0" applyAlignment="0" applyProtection="0"/>
    <xf numFmtId="168" fontId="68" fillId="43" borderId="101" applyNumberFormat="0" applyAlignment="0" applyProtection="0"/>
    <xf numFmtId="168" fontId="68" fillId="43" borderId="101" applyNumberFormat="0" applyAlignment="0" applyProtection="0"/>
    <xf numFmtId="169" fontId="68" fillId="43" borderId="101" applyNumberFormat="0" applyAlignment="0" applyProtection="0"/>
    <xf numFmtId="168" fontId="68" fillId="43" borderId="101" applyNumberFormat="0" applyAlignment="0" applyProtection="0"/>
    <xf numFmtId="168" fontId="68" fillId="43" borderId="101" applyNumberFormat="0" applyAlignment="0" applyProtection="0"/>
    <xf numFmtId="169" fontId="68" fillId="43" borderId="101" applyNumberFormat="0" applyAlignment="0" applyProtection="0"/>
    <xf numFmtId="168" fontId="68" fillId="43" borderId="101" applyNumberFormat="0" applyAlignment="0" applyProtection="0"/>
    <xf numFmtId="168" fontId="68" fillId="43" borderId="101" applyNumberFormat="0" applyAlignment="0" applyProtection="0"/>
    <xf numFmtId="169" fontId="68" fillId="43" borderId="101" applyNumberFormat="0" applyAlignment="0" applyProtection="0"/>
    <xf numFmtId="168" fontId="68"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169" fontId="68"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168" fontId="68"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168" fontId="68"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66" fillId="43" borderId="101" applyNumberFormat="0" applyAlignment="0" applyProtection="0"/>
    <xf numFmtId="0" fontId="2" fillId="71" borderId="99" applyNumberFormat="0" applyFont="0" applyBorder="0" applyProtection="0">
      <alignment horizontal="left" vertical="center"/>
    </xf>
    <xf numFmtId="9" fontId="2" fillId="71" borderId="98" applyFont="0" applyProtection="0">
      <alignment horizontal="right" vertical="center"/>
    </xf>
    <xf numFmtId="3" fontId="2" fillId="71" borderId="98" applyFont="0" applyProtection="0">
      <alignment horizontal="right" vertical="center"/>
    </xf>
    <xf numFmtId="0" fontId="62" fillId="70" borderId="99" applyFont="0" applyBorder="0">
      <alignment horizontal="center" wrapText="1"/>
    </xf>
    <xf numFmtId="168" fontId="54" fillId="0" borderId="96">
      <alignment horizontal="left" vertical="center"/>
    </xf>
    <xf numFmtId="0" fontId="54" fillId="0" borderId="96">
      <alignment horizontal="left" vertical="center"/>
    </xf>
    <xf numFmtId="0" fontId="54" fillId="0" borderId="96">
      <alignment horizontal="left" vertical="center"/>
    </xf>
    <xf numFmtId="0" fontId="2" fillId="69" borderId="98" applyNumberFormat="0" applyFont="0" applyBorder="0" applyProtection="0">
      <alignment horizontal="center" vertical="center"/>
    </xf>
    <xf numFmtId="0" fontId="36" fillId="0" borderId="98" applyNumberFormat="0" applyAlignment="0">
      <alignment horizontal="right"/>
      <protection locked="0"/>
    </xf>
    <xf numFmtId="0" fontId="36" fillId="0" borderId="98" applyNumberFormat="0" applyAlignment="0">
      <alignment horizontal="right"/>
      <protection locked="0"/>
    </xf>
    <xf numFmtId="0" fontId="36" fillId="0" borderId="98" applyNumberFormat="0" applyAlignment="0">
      <alignment horizontal="right"/>
      <protection locked="0"/>
    </xf>
    <xf numFmtId="0" fontId="36" fillId="0" borderId="98" applyNumberFormat="0" applyAlignment="0">
      <alignment horizontal="right"/>
      <protection locked="0"/>
    </xf>
    <xf numFmtId="0" fontId="36" fillId="0" borderId="98" applyNumberFormat="0" applyAlignment="0">
      <alignment horizontal="right"/>
      <protection locked="0"/>
    </xf>
    <xf numFmtId="0" fontId="36" fillId="0" borderId="98" applyNumberFormat="0" applyAlignment="0">
      <alignment horizontal="right"/>
      <protection locked="0"/>
    </xf>
    <xf numFmtId="0" fontId="36" fillId="0" borderId="98" applyNumberFormat="0" applyAlignment="0">
      <alignment horizontal="right"/>
      <protection locked="0"/>
    </xf>
    <xf numFmtId="0" fontId="36" fillId="0" borderId="98" applyNumberFormat="0" applyAlignment="0">
      <alignment horizontal="right"/>
      <protection locked="0"/>
    </xf>
    <xf numFmtId="0" fontId="36" fillId="0" borderId="98" applyNumberFormat="0" applyAlignment="0">
      <alignment horizontal="right"/>
      <protection locked="0"/>
    </xf>
    <xf numFmtId="0" fontId="36" fillId="0" borderId="98" applyNumberFormat="0" applyAlignment="0">
      <alignment horizontal="right"/>
      <protection locked="0"/>
    </xf>
    <xf numFmtId="0" fontId="38" fillId="64" borderId="101" applyNumberFormat="0" applyAlignment="0" applyProtection="0"/>
    <xf numFmtId="168" fontId="40" fillId="64" borderId="101" applyNumberFormat="0" applyAlignment="0" applyProtection="0"/>
    <xf numFmtId="169" fontId="40" fillId="64" borderId="101" applyNumberFormat="0" applyAlignment="0" applyProtection="0"/>
    <xf numFmtId="168" fontId="40" fillId="64" borderId="101" applyNumberFormat="0" applyAlignment="0" applyProtection="0"/>
    <xf numFmtId="168" fontId="40" fillId="64" borderId="101" applyNumberFormat="0" applyAlignment="0" applyProtection="0"/>
    <xf numFmtId="169" fontId="40" fillId="64" borderId="101" applyNumberFormat="0" applyAlignment="0" applyProtection="0"/>
    <xf numFmtId="168" fontId="40" fillId="64" borderId="101" applyNumberFormat="0" applyAlignment="0" applyProtection="0"/>
    <xf numFmtId="168" fontId="40" fillId="64" borderId="101" applyNumberFormat="0" applyAlignment="0" applyProtection="0"/>
    <xf numFmtId="169" fontId="40" fillId="64" borderId="101" applyNumberFormat="0" applyAlignment="0" applyProtection="0"/>
    <xf numFmtId="168" fontId="40" fillId="64" borderId="101" applyNumberFormat="0" applyAlignment="0" applyProtection="0"/>
    <xf numFmtId="168" fontId="40" fillId="64" borderId="101" applyNumberFormat="0" applyAlignment="0" applyProtection="0"/>
    <xf numFmtId="169" fontId="40" fillId="64" borderId="101" applyNumberFormat="0" applyAlignment="0" applyProtection="0"/>
    <xf numFmtId="168" fontId="40"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169" fontId="40"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168" fontId="40"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168" fontId="40"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38" fillId="64" borderId="101" applyNumberFormat="0" applyAlignment="0" applyProtection="0"/>
    <xf numFmtId="0" fontId="1" fillId="0" borderId="0"/>
    <xf numFmtId="169" fontId="26" fillId="37" borderId="0"/>
    <xf numFmtId="0" fontId="2" fillId="0" borderId="0">
      <alignment vertical="center"/>
    </xf>
    <xf numFmtId="166" fontId="1" fillId="0" borderId="0" applyFont="0" applyFill="0" applyBorder="0" applyAlignment="0" applyProtection="0"/>
    <xf numFmtId="0" fontId="129" fillId="0" borderId="0"/>
  </cellStyleXfs>
  <cellXfs count="974">
    <xf numFmtId="0" fontId="0" fillId="0" borderId="0" xfId="0"/>
    <xf numFmtId="0" fontId="4" fillId="0" borderId="0" xfId="0" applyFont="1"/>
    <xf numFmtId="0" fontId="0" fillId="0" borderId="0" xfId="0" applyAlignment="1">
      <alignment wrapText="1"/>
    </xf>
    <xf numFmtId="167" fontId="3" fillId="0" borderId="0" xfId="0" applyNumberFormat="1" applyFont="1" applyAlignment="1">
      <alignment horizontal="center"/>
    </xf>
    <xf numFmtId="167" fontId="0" fillId="0" borderId="0" xfId="0" applyNumberFormat="1" applyAlignment="1">
      <alignment horizontal="center"/>
    </xf>
    <xf numFmtId="167" fontId="5" fillId="0" borderId="0" xfId="0" applyNumberFormat="1" applyFont="1" applyAlignment="1">
      <alignment horizontal="center"/>
    </xf>
    <xf numFmtId="0" fontId="4" fillId="0" borderId="3" xfId="0" applyFont="1" applyBorder="1"/>
    <xf numFmtId="0" fontId="9" fillId="0" borderId="16" xfId="0" applyFont="1" applyBorder="1"/>
    <xf numFmtId="0" fontId="12" fillId="0" borderId="0" xfId="0" applyFont="1"/>
    <xf numFmtId="0" fontId="9" fillId="0" borderId="0" xfId="0" applyFont="1" applyAlignment="1">
      <alignment horizontal="right" wrapText="1"/>
    </xf>
    <xf numFmtId="0" fontId="9" fillId="0" borderId="19" xfId="0" applyFont="1" applyBorder="1" applyAlignment="1">
      <alignment vertical="center"/>
    </xf>
    <xf numFmtId="0" fontId="7" fillId="0" borderId="0" xfId="0" applyFont="1"/>
    <xf numFmtId="0" fontId="9" fillId="0" borderId="0" xfId="11" applyFont="1"/>
    <xf numFmtId="0" fontId="9" fillId="0" borderId="0" xfId="0" applyFont="1"/>
    <xf numFmtId="0" fontId="9" fillId="0" borderId="0" xfId="0" applyFont="1" applyAlignment="1">
      <alignment horizontal="right"/>
    </xf>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xf numFmtId="0" fontId="9" fillId="0" borderId="8" xfId="0" applyFont="1" applyBorder="1" applyAlignment="1">
      <alignment wrapText="1"/>
    </xf>
    <xf numFmtId="0" fontId="9" fillId="0" borderId="21" xfId="0" applyFont="1" applyBorder="1" applyAlignment="1">
      <alignment wrapText="1"/>
    </xf>
    <xf numFmtId="0" fontId="6" fillId="0" borderId="0" xfId="0" applyFont="1" applyAlignment="1">
      <alignment horizontal="center"/>
    </xf>
    <xf numFmtId="0" fontId="10" fillId="0" borderId="0" xfId="0" applyFont="1" applyAlignment="1">
      <alignment horizontal="center" wrapText="1"/>
    </xf>
    <xf numFmtId="0" fontId="13" fillId="0" borderId="8" xfId="0" applyFont="1" applyBorder="1" applyAlignment="1">
      <alignment wrapText="1"/>
    </xf>
    <xf numFmtId="0" fontId="4" fillId="0" borderId="21" xfId="0" applyFont="1" applyBorder="1"/>
    <xf numFmtId="0" fontId="13" fillId="0" borderId="25" xfId="0" applyFont="1" applyBorder="1" applyAlignment="1">
      <alignment wrapText="1"/>
    </xf>
    <xf numFmtId="0" fontId="23" fillId="0" borderId="0" xfId="0" applyFont="1" applyAlignment="1">
      <alignment horizontal="center" vertical="center"/>
    </xf>
    <xf numFmtId="0" fontId="23"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3" fillId="0" borderId="0" xfId="0" applyFont="1"/>
    <xf numFmtId="0" fontId="9" fillId="0" borderId="1" xfId="0" applyFont="1" applyBorder="1"/>
    <xf numFmtId="0" fontId="4" fillId="0" borderId="0" xfId="0" applyFont="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15"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5" fillId="36" borderId="3" xfId="2" applyNumberFormat="1" applyFont="1" applyFill="1" applyBorder="1" applyAlignment="1" applyProtection="1">
      <alignment horizontal="left" vertical="top" wrapText="1"/>
    </xf>
    <xf numFmtId="0" fontId="15" fillId="36" borderId="3" xfId="13" applyFont="1" applyFill="1" applyBorder="1" applyAlignment="1" applyProtection="1">
      <alignment vertical="center" wrapText="1"/>
      <protection locked="0"/>
    </xf>
    <xf numFmtId="0" fontId="4" fillId="0" borderId="19" xfId="0" applyFont="1" applyBorder="1"/>
    <xf numFmtId="0" fontId="23" fillId="0" borderId="3" xfId="0" applyFont="1" applyBorder="1"/>
    <xf numFmtId="0" fontId="22" fillId="0" borderId="0" xfId="0" applyFont="1"/>
    <xf numFmtId="0" fontId="7" fillId="0" borderId="3" xfId="13" applyFont="1" applyBorder="1" applyAlignment="1" applyProtection="1">
      <alignment horizontal="center" vertical="center" wrapText="1"/>
      <protection locked="0"/>
    </xf>
    <xf numFmtId="0" fontId="4" fillId="0" borderId="0" xfId="0" applyFont="1" applyAlignment="1">
      <alignment vertical="center" wrapText="1"/>
    </xf>
    <xf numFmtId="164" fontId="7" fillId="3" borderId="3" xfId="1" applyNumberFormat="1" applyFont="1" applyFill="1" applyBorder="1" applyAlignment="1" applyProtection="1">
      <alignment horizontal="center" vertical="center" wrapText="1"/>
      <protection locked="0"/>
    </xf>
    <xf numFmtId="164" fontId="7" fillId="3" borderId="19" xfId="1" applyNumberFormat="1" applyFont="1" applyFill="1" applyBorder="1" applyAlignment="1" applyProtection="1">
      <alignment horizontal="center" vertical="center" wrapText="1"/>
      <protection locked="0"/>
    </xf>
    <xf numFmtId="164"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5" fillId="3" borderId="24" xfId="16" applyFont="1" applyFill="1" applyBorder="1" applyProtection="1">
      <protection locked="0"/>
    </xf>
    <xf numFmtId="0" fontId="9" fillId="3" borderId="3" xfId="5" applyFont="1" applyFill="1" applyBorder="1" applyProtection="1">
      <protection locked="0"/>
    </xf>
    <xf numFmtId="0" fontId="9" fillId="0" borderId="3" xfId="13" applyFont="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165" fontId="9" fillId="3" borderId="3" xfId="8" applyNumberFormat="1" applyFont="1" applyFill="1" applyBorder="1" applyAlignment="1" applyProtection="1">
      <alignment horizontal="right" wrapText="1"/>
      <protection locked="0"/>
    </xf>
    <xf numFmtId="0" fontId="9" fillId="0" borderId="3" xfId="13" applyFont="1" applyBorder="1" applyAlignment="1" applyProtection="1">
      <alignment horizontal="left" vertical="center" wrapText="1"/>
      <protection locked="0"/>
    </xf>
    <xf numFmtId="165" fontId="9" fillId="4" borderId="3" xfId="8" applyNumberFormat="1" applyFont="1" applyFill="1" applyBorder="1" applyAlignment="1" applyProtection="1">
      <alignment horizontal="right" wrapText="1"/>
      <protection locked="0"/>
    </xf>
    <xf numFmtId="0" fontId="10" fillId="0" borderId="3" xfId="13" applyFont="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Alignment="1">
      <alignment vertical="center"/>
    </xf>
    <xf numFmtId="0" fontId="4" fillId="0" borderId="19" xfId="0" applyFont="1" applyBorder="1" applyAlignment="1">
      <alignment vertical="center"/>
    </xf>
    <xf numFmtId="0" fontId="9" fillId="2" borderId="22" xfId="0" applyFont="1" applyFill="1" applyBorder="1" applyAlignment="1">
      <alignment horizontal="right" vertical="center"/>
    </xf>
    <xf numFmtId="0" fontId="4" fillId="0" borderId="54" xfId="0" applyFont="1" applyBorder="1"/>
    <xf numFmtId="0" fontId="20" fillId="0" borderId="22" xfId="0" applyFont="1" applyBorder="1" applyAlignment="1">
      <alignment horizontal="center" vertical="center" wrapText="1"/>
    </xf>
    <xf numFmtId="0" fontId="4" fillId="0" borderId="55" xfId="0" applyFont="1" applyBorder="1"/>
    <xf numFmtId="0" fontId="7" fillId="0" borderId="16" xfId="9" applyFont="1" applyBorder="1" applyAlignment="1" applyProtection="1">
      <alignment horizontal="center" vertical="center"/>
      <protection locked="0"/>
    </xf>
    <xf numFmtId="0" fontId="15" fillId="3" borderId="5" xfId="9" applyFont="1" applyFill="1" applyBorder="1" applyAlignment="1" applyProtection="1">
      <alignment horizontal="center" vertical="center" wrapText="1"/>
      <protection locked="0"/>
    </xf>
    <xf numFmtId="164" fontId="7" fillId="3" borderId="18" xfId="2" applyNumberFormat="1" applyFont="1" applyFill="1" applyBorder="1" applyAlignment="1" applyProtection="1">
      <alignment horizontal="center" vertical="center"/>
      <protection locked="0"/>
    </xf>
    <xf numFmtId="0" fontId="7" fillId="0" borderId="19" xfId="9" applyFont="1" applyBorder="1" applyAlignment="1" applyProtection="1">
      <alignment horizontal="center" vertical="center"/>
      <protection locked="0"/>
    </xf>
    <xf numFmtId="0" fontId="7" fillId="0" borderId="0" xfId="13" applyFont="1" applyAlignment="1" applyProtection="1">
      <alignment wrapText="1"/>
      <protection locked="0"/>
    </xf>
    <xf numFmtId="0" fontId="7" fillId="0" borderId="19" xfId="9" applyFont="1" applyBorder="1" applyAlignment="1" applyProtection="1">
      <alignment horizontal="center" vertical="center" wrapText="1"/>
      <protection locked="0"/>
    </xf>
    <xf numFmtId="0" fontId="15" fillId="36" borderId="23" xfId="13" applyFont="1" applyFill="1" applyBorder="1" applyAlignment="1" applyProtection="1">
      <alignment vertical="center" wrapText="1"/>
      <protection locked="0"/>
    </xf>
    <xf numFmtId="167" fontId="23" fillId="0" borderId="60" xfId="0" applyNumberFormat="1" applyFont="1" applyBorder="1" applyAlignment="1">
      <alignment horizontal="center"/>
    </xf>
    <xf numFmtId="167" fontId="23" fillId="0" borderId="58" xfId="0" applyNumberFormat="1" applyFont="1" applyBorder="1" applyAlignment="1">
      <alignment horizontal="center"/>
    </xf>
    <xf numFmtId="167" fontId="19" fillId="0" borderId="58" xfId="0" applyNumberFormat="1" applyFont="1" applyBorder="1" applyAlignment="1">
      <alignment horizontal="center"/>
    </xf>
    <xf numFmtId="167" fontId="23" fillId="0" borderId="61" xfId="0" applyNumberFormat="1" applyFont="1" applyBorder="1" applyAlignment="1">
      <alignment horizontal="center"/>
    </xf>
    <xf numFmtId="167" fontId="23" fillId="0" borderId="62" xfId="0" applyNumberFormat="1" applyFont="1" applyBorder="1" applyAlignment="1">
      <alignment horizont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9" xfId="0" applyFont="1" applyBorder="1" applyAlignment="1">
      <alignment horizontal="center" vertical="center" wrapText="1"/>
    </xf>
    <xf numFmtId="0" fontId="4" fillId="0" borderId="63" xfId="0" applyFont="1" applyBorder="1"/>
    <xf numFmtId="0" fontId="4" fillId="0" borderId="17" xfId="0" applyFont="1" applyBorder="1"/>
    <xf numFmtId="0" fontId="4" fillId="0" borderId="22" xfId="0" applyFont="1" applyBorder="1"/>
    <xf numFmtId="0" fontId="7" fillId="3" borderId="19" xfId="5" applyFont="1" applyFill="1" applyBorder="1" applyAlignment="1" applyProtection="1">
      <alignment horizontal="right" vertical="center"/>
      <protection locked="0"/>
    </xf>
    <xf numFmtId="0" fontId="15" fillId="3" borderId="23" xfId="16" applyFont="1" applyFill="1" applyBorder="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Protection="1">
      <protection locked="0"/>
    </xf>
    <xf numFmtId="3" fontId="10" fillId="36" borderId="23" xfId="16" applyNumberFormat="1" applyFont="1" applyFill="1" applyBorder="1" applyProtection="1">
      <protection locked="0"/>
    </xf>
    <xf numFmtId="164" fontId="10" fillId="36" borderId="24" xfId="1" applyNumberFormat="1" applyFont="1" applyFill="1" applyBorder="1" applyAlignment="1" applyProtection="1">
      <protection locked="0"/>
    </xf>
    <xf numFmtId="0" fontId="4" fillId="0" borderId="54" xfId="0" applyFont="1" applyBorder="1" applyAlignment="1">
      <alignment horizontal="center"/>
    </xf>
    <xf numFmtId="0" fontId="4" fillId="0" borderId="55"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102" fillId="0" borderId="3" xfId="0" applyFont="1" applyBorder="1"/>
    <xf numFmtId="0" fontId="1" fillId="0" borderId="0" xfId="0" applyFont="1"/>
    <xf numFmtId="0" fontId="9" fillId="3" borderId="3" xfId="20960" applyFont="1" applyFill="1" applyBorder="1" applyAlignment="1">
      <alignment horizontal="left" wrapText="1" indent="1"/>
    </xf>
    <xf numFmtId="0" fontId="9" fillId="0" borderId="3" xfId="20960" applyFont="1" applyBorder="1" applyAlignment="1">
      <alignment horizontal="left" wrapText="1" indent="1"/>
    </xf>
    <xf numFmtId="0" fontId="103" fillId="0" borderId="3" xfId="20960" applyFont="1" applyBorder="1" applyAlignment="1">
      <alignment horizontal="center" vertical="center"/>
    </xf>
    <xf numFmtId="0" fontId="104" fillId="0" borderId="0" xfId="0" applyFont="1" applyAlignment="1">
      <alignment wrapText="1"/>
    </xf>
    <xf numFmtId="0" fontId="9" fillId="0" borderId="2" xfId="20960" applyFont="1" applyBorder="1" applyAlignment="1">
      <alignment horizontal="left" wrapText="1" indent="1"/>
    </xf>
    <xf numFmtId="0" fontId="15" fillId="0" borderId="17" xfId="11" applyFont="1" applyBorder="1" applyAlignment="1">
      <alignment horizontal="center" vertical="center"/>
    </xf>
    <xf numFmtId="0" fontId="9" fillId="0" borderId="0" xfId="11" applyFont="1" applyAlignment="1">
      <alignment horizontal="left"/>
    </xf>
    <xf numFmtId="0" fontId="18" fillId="0" borderId="0" xfId="11" applyFont="1" applyAlignment="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Border="1" applyAlignment="1">
      <alignment vertical="center" wrapText="1"/>
    </xf>
    <xf numFmtId="0" fontId="6" fillId="36" borderId="9" xfId="0" applyFont="1" applyFill="1" applyBorder="1" applyAlignment="1">
      <alignment wrapText="1"/>
    </xf>
    <xf numFmtId="0" fontId="6" fillId="36" borderId="68" xfId="0" applyFont="1" applyFill="1" applyBorder="1" applyAlignment="1">
      <alignment wrapText="1"/>
    </xf>
    <xf numFmtId="0" fontId="15" fillId="0" borderId="0" xfId="11" applyFont="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Border="1" applyAlignment="1">
      <alignment vertical="center"/>
    </xf>
    <xf numFmtId="0" fontId="10" fillId="0" borderId="0" xfId="11" applyFont="1" applyAlignment="1">
      <alignment horizontal="center"/>
    </xf>
    <xf numFmtId="0" fontId="4" fillId="0" borderId="6" xfId="0" applyFont="1" applyBorder="1" applyAlignment="1">
      <alignment horizontal="center" vertical="center" wrapText="1"/>
    </xf>
    <xf numFmtId="0" fontId="18" fillId="0" borderId="0" xfId="0" applyFont="1" applyAlignment="1" applyProtection="1">
      <alignment horizontal="right"/>
      <protection locked="0"/>
    </xf>
    <xf numFmtId="0" fontId="10" fillId="0" borderId="1" xfId="0" applyFont="1" applyBorder="1" applyAlignment="1">
      <alignment horizontal="center"/>
    </xf>
    <xf numFmtId="0" fontId="15" fillId="0" borderId="1" xfId="0" applyFont="1" applyBorder="1" applyAlignment="1">
      <alignment horizontal="center" vertical="center"/>
    </xf>
    <xf numFmtId="0" fontId="4" fillId="0" borderId="69" xfId="0" applyFont="1" applyBorder="1" applyAlignment="1">
      <alignment vertical="center" wrapText="1"/>
    </xf>
    <xf numFmtId="0" fontId="6" fillId="0" borderId="7" xfId="0" applyFont="1" applyBorder="1" applyAlignment="1">
      <alignment vertical="center" wrapText="1"/>
    </xf>
    <xf numFmtId="0" fontId="4" fillId="0" borderId="1" xfId="0" applyFont="1" applyBorder="1"/>
    <xf numFmtId="0" fontId="6" fillId="0" borderId="1" xfId="0" applyFont="1" applyBorder="1" applyAlignment="1">
      <alignment horizontal="center"/>
    </xf>
    <xf numFmtId="0" fontId="18" fillId="0" borderId="1" xfId="0" applyFont="1" applyBorder="1" applyAlignment="1">
      <alignment horizontal="center"/>
    </xf>
    <xf numFmtId="0" fontId="4" fillId="0" borderId="22" xfId="0" applyFont="1" applyBorder="1" applyAlignment="1">
      <alignment horizontal="center" vertical="center"/>
    </xf>
    <xf numFmtId="0" fontId="106" fillId="0" borderId="0" xfId="0" applyFont="1"/>
    <xf numFmtId="49" fontId="106" fillId="0" borderId="7" xfId="0" applyNumberFormat="1" applyFont="1" applyBorder="1" applyAlignment="1">
      <alignment horizontal="right" vertical="center"/>
    </xf>
    <xf numFmtId="49" fontId="106" fillId="0" borderId="76" xfId="0" applyNumberFormat="1" applyFont="1" applyBorder="1" applyAlignment="1">
      <alignment horizontal="right" vertical="center"/>
    </xf>
    <xf numFmtId="49" fontId="106" fillId="0" borderId="79" xfId="0" applyNumberFormat="1" applyFont="1" applyBorder="1" applyAlignment="1">
      <alignment horizontal="right" vertical="center"/>
    </xf>
    <xf numFmtId="49" fontId="106" fillId="0" borderId="84" xfId="0" applyNumberFormat="1" applyFont="1" applyBorder="1" applyAlignment="1">
      <alignment horizontal="right" vertical="center"/>
    </xf>
    <xf numFmtId="0" fontId="106" fillId="0" borderId="0" xfId="0" applyFont="1" applyAlignment="1">
      <alignment horizontal="left"/>
    </xf>
    <xf numFmtId="0" fontId="106" fillId="0" borderId="84" xfId="0" applyFont="1" applyBorder="1" applyAlignment="1">
      <alignment horizontal="right" vertical="center"/>
    </xf>
    <xf numFmtId="49" fontId="106" fillId="0" borderId="0" xfId="0" applyNumberFormat="1" applyFont="1" applyAlignment="1">
      <alignment horizontal="right" vertical="center"/>
    </xf>
    <xf numFmtId="0" fontId="106" fillId="0" borderId="0" xfId="0" applyFont="1" applyAlignment="1">
      <alignment vertical="center" wrapText="1"/>
    </xf>
    <xf numFmtId="0" fontId="106" fillId="0" borderId="0" xfId="0" applyFont="1" applyAlignment="1">
      <alignment horizontal="left" vertical="center" wrapText="1"/>
    </xf>
    <xf numFmtId="0" fontId="9" fillId="0" borderId="0" xfId="0" applyFont="1" applyAlignment="1">
      <alignment horizontal="left" wrapText="1"/>
    </xf>
    <xf numFmtId="0" fontId="9" fillId="0" borderId="1" xfId="11" applyFont="1" applyBorder="1"/>
    <xf numFmtId="0" fontId="15" fillId="0" borderId="1" xfId="11" applyFont="1" applyBorder="1" applyAlignment="1">
      <alignment horizontal="left" vertical="center"/>
    </xf>
    <xf numFmtId="0" fontId="7" fillId="3" borderId="3" xfId="20960" applyFont="1" applyFill="1" applyBorder="1" applyAlignment="1">
      <alignment horizontal="right" indent="1"/>
    </xf>
    <xf numFmtId="0" fontId="7" fillId="3" borderId="2" xfId="20960" applyFont="1" applyFill="1" applyBorder="1" applyAlignment="1">
      <alignment horizontal="right" indent="1"/>
    </xf>
    <xf numFmtId="193" fontId="9" fillId="2" borderId="23" xfId="0" applyNumberFormat="1" applyFont="1" applyFill="1" applyBorder="1" applyAlignment="1" applyProtection="1">
      <alignment vertical="center"/>
      <protection locked="0"/>
    </xf>
    <xf numFmtId="3" fontId="21" fillId="36" borderId="23" xfId="0" applyNumberFormat="1" applyFont="1" applyFill="1" applyBorder="1" applyAlignment="1">
      <alignment vertical="center" wrapText="1"/>
    </xf>
    <xf numFmtId="3" fontId="21" fillId="36" borderId="24" xfId="0" applyNumberFormat="1" applyFont="1" applyFill="1" applyBorder="1" applyAlignment="1">
      <alignment vertical="center" wrapText="1"/>
    </xf>
    <xf numFmtId="193" fontId="0" fillId="36" borderId="18" xfId="0" applyNumberFormat="1" applyFill="1" applyBorder="1" applyAlignment="1">
      <alignment horizontal="center" vertical="center"/>
    </xf>
    <xf numFmtId="193" fontId="0" fillId="0" borderId="20" xfId="0" applyNumberFormat="1" applyBorder="1"/>
    <xf numFmtId="193" fontId="0" fillId="0" borderId="20" xfId="0" applyNumberFormat="1" applyBorder="1" applyAlignment="1">
      <alignment wrapText="1"/>
    </xf>
    <xf numFmtId="193" fontId="0" fillId="36" borderId="20" xfId="0" applyNumberFormat="1" applyFill="1" applyBorder="1" applyAlignment="1">
      <alignment horizontal="center" vertical="center" wrapText="1"/>
    </xf>
    <xf numFmtId="193" fontId="0" fillId="36" borderId="24" xfId="0" applyNumberFormat="1" applyFill="1" applyBorder="1" applyAlignment="1">
      <alignment horizontal="center" vertical="center" wrapText="1"/>
    </xf>
    <xf numFmtId="193" fontId="7" fillId="36" borderId="20" xfId="2" applyNumberFormat="1" applyFont="1" applyFill="1" applyBorder="1" applyAlignment="1" applyProtection="1">
      <alignment vertical="top"/>
    </xf>
    <xf numFmtId="193" fontId="7" fillId="3" borderId="20" xfId="2" applyNumberFormat="1" applyFont="1" applyFill="1" applyBorder="1" applyAlignment="1" applyProtection="1">
      <alignment vertical="top"/>
      <protection locked="0"/>
    </xf>
    <xf numFmtId="193" fontId="7" fillId="36" borderId="20" xfId="2" applyNumberFormat="1" applyFont="1" applyFill="1" applyBorder="1" applyAlignment="1" applyProtection="1">
      <alignment vertical="top" wrapText="1"/>
    </xf>
    <xf numFmtId="193" fontId="7" fillId="3" borderId="20" xfId="2" applyNumberFormat="1" applyFont="1" applyFill="1" applyBorder="1" applyAlignment="1" applyProtection="1">
      <alignment vertical="top" wrapText="1"/>
      <protection locked="0"/>
    </xf>
    <xf numFmtId="193" fontId="7" fillId="36" borderId="20" xfId="2" applyNumberFormat="1" applyFont="1" applyFill="1" applyBorder="1" applyAlignment="1" applyProtection="1">
      <alignment vertical="top" wrapText="1"/>
      <protection locked="0"/>
    </xf>
    <xf numFmtId="193" fontId="7" fillId="36" borderId="24" xfId="2" applyNumberFormat="1" applyFont="1" applyFill="1" applyBorder="1" applyAlignment="1" applyProtection="1">
      <alignment vertical="top" wrapText="1"/>
    </xf>
    <xf numFmtId="193" fontId="4" fillId="0" borderId="3" xfId="0" applyNumberFormat="1" applyFont="1" applyBorder="1"/>
    <xf numFmtId="193" fontId="4" fillId="36" borderId="23" xfId="0" applyNumberFormat="1" applyFont="1" applyFill="1" applyBorder="1"/>
    <xf numFmtId="193" fontId="4" fillId="0" borderId="19" xfId="0" applyNumberFormat="1" applyFont="1" applyBorder="1"/>
    <xf numFmtId="193" fontId="4" fillId="0" borderId="20" xfId="0" applyNumberFormat="1" applyFont="1" applyBorder="1"/>
    <xf numFmtId="193" fontId="4" fillId="36" borderId="51" xfId="0" applyNumberFormat="1" applyFont="1" applyFill="1" applyBorder="1"/>
    <xf numFmtId="193" fontId="4" fillId="36" borderId="22" xfId="0" applyNumberFormat="1" applyFont="1" applyFill="1" applyBorder="1"/>
    <xf numFmtId="193" fontId="4" fillId="36" borderId="24" xfId="0" applyNumberFormat="1" applyFont="1" applyFill="1" applyBorder="1"/>
    <xf numFmtId="193" fontId="4" fillId="36" borderId="52" xfId="0" applyNumberFormat="1" applyFont="1" applyFill="1" applyBorder="1"/>
    <xf numFmtId="193" fontId="9" fillId="36" borderId="3" xfId="5" applyNumberFormat="1" applyFont="1" applyFill="1" applyBorder="1" applyProtection="1">
      <protection locked="0"/>
    </xf>
    <xf numFmtId="193" fontId="9" fillId="3" borderId="3" xfId="5" applyNumberFormat="1" applyFont="1" applyFill="1" applyBorder="1" applyProtection="1">
      <protection locked="0"/>
    </xf>
    <xf numFmtId="193" fontId="10" fillId="36" borderId="23" xfId="16" applyNumberFormat="1" applyFont="1" applyFill="1" applyBorder="1" applyProtection="1">
      <protection locked="0"/>
    </xf>
    <xf numFmtId="193" fontId="9" fillId="36" borderId="3" xfId="1" applyNumberFormat="1" applyFont="1" applyFill="1" applyBorder="1" applyProtection="1">
      <protection locked="0"/>
    </xf>
    <xf numFmtId="193" fontId="9" fillId="0" borderId="3" xfId="1" applyNumberFormat="1" applyFont="1" applyFill="1" applyBorder="1" applyProtection="1">
      <protection locked="0"/>
    </xf>
    <xf numFmtId="193" fontId="10" fillId="36" borderId="23" xfId="1" applyNumberFormat="1" applyFont="1" applyFill="1" applyBorder="1" applyAlignment="1" applyProtection="1">
      <protection locked="0"/>
    </xf>
    <xf numFmtId="193" fontId="9" fillId="3" borderId="23" xfId="5" applyNumberFormat="1" applyFont="1" applyFill="1" applyBorder="1" applyProtection="1">
      <protection locked="0"/>
    </xf>
    <xf numFmtId="193" fontId="23" fillId="0" borderId="0" xfId="0" applyNumberFormat="1" applyFont="1"/>
    <xf numFmtId="0" fontId="4" fillId="0" borderId="26" xfId="0" applyFont="1" applyBorder="1" applyAlignment="1">
      <alignment horizontal="center" vertical="center"/>
    </xf>
    <xf numFmtId="193" fontId="4" fillId="0" borderId="8" xfId="0" applyNumberFormat="1" applyFont="1" applyBorder="1"/>
    <xf numFmtId="0" fontId="4" fillId="0" borderId="26" xfId="0" applyFont="1" applyBorder="1" applyAlignment="1">
      <alignment wrapText="1"/>
    </xf>
    <xf numFmtId="193" fontId="4" fillId="0" borderId="21" xfId="0" applyNumberFormat="1" applyFont="1" applyBorder="1"/>
    <xf numFmtId="193" fontId="4" fillId="0" borderId="21" xfId="0" applyNumberFormat="1" applyFont="1" applyBorder="1" applyAlignment="1">
      <alignment wrapText="1"/>
    </xf>
    <xf numFmtId="0" fontId="4" fillId="0" borderId="3" xfId="0" applyFont="1" applyBorder="1" applyAlignment="1">
      <alignment horizontal="center" vertical="center" wrapText="1"/>
    </xf>
    <xf numFmtId="9" fontId="107" fillId="0" borderId="3" xfId="0" applyNumberFormat="1" applyFont="1" applyBorder="1" applyAlignment="1">
      <alignment horizontal="center" vertical="center"/>
    </xf>
    <xf numFmtId="0" fontId="6" fillId="0" borderId="0" xfId="0" applyFont="1" applyAlignment="1">
      <alignment horizontal="center" wrapText="1"/>
    </xf>
    <xf numFmtId="9" fontId="4" fillId="0" borderId="20" xfId="20961" applyFont="1" applyBorder="1"/>
    <xf numFmtId="9" fontId="4" fillId="36" borderId="24" xfId="20961" applyFont="1" applyFill="1" applyBorder="1"/>
    <xf numFmtId="167" fontId="4" fillId="0" borderId="20" xfId="0" applyNumberFormat="1" applyFont="1" applyBorder="1"/>
    <xf numFmtId="167" fontId="6" fillId="36" borderId="23" xfId="0" applyNumberFormat="1" applyFont="1" applyFill="1" applyBorder="1" applyAlignment="1">
      <alignment horizontal="center" vertical="center"/>
    </xf>
    <xf numFmtId="0" fontId="9" fillId="0" borderId="16" xfId="0" applyFont="1" applyBorder="1" applyAlignment="1">
      <alignment horizontal="right" vertical="center" wrapText="1"/>
    </xf>
    <xf numFmtId="0" fontId="7" fillId="0" borderId="17" xfId="0" applyFont="1" applyBorder="1" applyAlignment="1">
      <alignment vertical="center" wrapText="1"/>
    </xf>
    <xf numFmtId="169" fontId="26" fillId="37" borderId="0" xfId="20"/>
    <xf numFmtId="169" fontId="26" fillId="37" borderId="92" xfId="20" applyBorder="1"/>
    <xf numFmtId="0" fontId="4" fillId="0" borderId="7" xfId="0" applyFont="1" applyBorder="1" applyAlignment="1">
      <alignment vertical="center"/>
    </xf>
    <xf numFmtId="0" fontId="4" fillId="0" borderId="98" xfId="0" applyFont="1" applyBorder="1" applyAlignment="1">
      <alignment vertical="center"/>
    </xf>
    <xf numFmtId="0" fontId="4" fillId="0" borderId="99" xfId="0" applyFont="1" applyBorder="1" applyAlignment="1">
      <alignment vertical="center"/>
    </xf>
    <xf numFmtId="0" fontId="6" fillId="0" borderId="98" xfId="0" applyFont="1" applyBorder="1" applyAlignment="1">
      <alignment vertical="center"/>
    </xf>
    <xf numFmtId="0" fontId="4" fillId="0" borderId="17" xfId="0" applyFont="1" applyBorder="1" applyAlignment="1">
      <alignment vertical="center"/>
    </xf>
    <xf numFmtId="0" fontId="4" fillId="0" borderId="94" xfId="0" applyFont="1" applyBorder="1" applyAlignment="1">
      <alignment vertical="center"/>
    </xf>
    <xf numFmtId="0" fontId="4" fillId="0" borderId="95" xfId="0" applyFont="1" applyBorder="1" applyAlignment="1">
      <alignment vertical="center"/>
    </xf>
    <xf numFmtId="0" fontId="4" fillId="0" borderId="16" xfId="0" applyFont="1" applyBorder="1" applyAlignment="1">
      <alignment horizontal="center" vertical="center"/>
    </xf>
    <xf numFmtId="0" fontId="4" fillId="0" borderId="106" xfId="0" applyFont="1" applyBorder="1" applyAlignment="1">
      <alignment horizontal="center" vertical="center"/>
    </xf>
    <xf numFmtId="0" fontId="4" fillId="0" borderId="107" xfId="0" applyFont="1" applyBorder="1" applyAlignment="1">
      <alignment horizontal="center" vertical="center"/>
    </xf>
    <xf numFmtId="169" fontId="26" fillId="37" borderId="29" xfId="20" applyBorder="1"/>
    <xf numFmtId="169" fontId="26" fillId="37" borderId="108" xfId="20" applyBorder="1"/>
    <xf numFmtId="169" fontId="26" fillId="37" borderId="100" xfId="20" applyBorder="1"/>
    <xf numFmtId="169" fontId="26" fillId="37" borderId="55" xfId="20" applyBorder="1"/>
    <xf numFmtId="0" fontId="4" fillId="3" borderId="63" xfId="0" applyFont="1" applyFill="1" applyBorder="1" applyAlignment="1">
      <alignment horizontal="center" vertical="center"/>
    </xf>
    <xf numFmtId="0" fontId="4" fillId="3" borderId="0" xfId="0" applyFont="1" applyFill="1" applyAlignment="1">
      <alignment vertical="center"/>
    </xf>
    <xf numFmtId="0" fontId="4" fillId="0" borderId="69" xfId="0" applyFont="1" applyBorder="1" applyAlignment="1">
      <alignment horizontal="center" vertical="center"/>
    </xf>
    <xf numFmtId="0" fontId="4" fillId="3" borderId="96" xfId="0" applyFont="1" applyFill="1" applyBorder="1" applyAlignment="1">
      <alignment vertical="center"/>
    </xf>
    <xf numFmtId="0" fontId="14" fillId="3" borderId="109" xfId="0" applyFont="1" applyFill="1" applyBorder="1" applyAlignment="1">
      <alignment horizontal="left"/>
    </xf>
    <xf numFmtId="0" fontId="14" fillId="3" borderId="110" xfId="0" applyFont="1" applyFill="1" applyBorder="1" applyAlignment="1">
      <alignment horizontal="left"/>
    </xf>
    <xf numFmtId="0" fontId="4" fillId="0" borderId="98" xfId="0" applyFont="1" applyBorder="1" applyAlignment="1">
      <alignment horizontal="center" vertical="center" wrapText="1"/>
    </xf>
    <xf numFmtId="0" fontId="106" fillId="0" borderId="86" xfId="0" applyFont="1" applyBorder="1" applyAlignment="1">
      <alignment horizontal="right" vertical="center"/>
    </xf>
    <xf numFmtId="0" fontId="4" fillId="0" borderId="111" xfId="0" applyFont="1" applyBorder="1" applyAlignment="1">
      <alignment horizontal="center" vertical="center" wrapText="1"/>
    </xf>
    <xf numFmtId="0" fontId="6" fillId="3" borderId="112" xfId="0" applyFont="1" applyFill="1" applyBorder="1" applyAlignment="1">
      <alignment vertical="center"/>
    </xf>
    <xf numFmtId="0" fontId="4" fillId="3" borderId="21" xfId="0" applyFont="1" applyFill="1" applyBorder="1" applyAlignment="1">
      <alignment vertical="center"/>
    </xf>
    <xf numFmtId="0" fontId="4" fillId="0" borderId="113" xfId="0" applyFont="1" applyBorder="1" applyAlignment="1">
      <alignment horizontal="center" vertical="center"/>
    </xf>
    <xf numFmtId="0" fontId="6" fillId="0" borderId="23" xfId="0" applyFont="1" applyBorder="1" applyAlignment="1">
      <alignment vertical="center"/>
    </xf>
    <xf numFmtId="169" fontId="26" fillId="37" borderId="25" xfId="20" applyBorder="1"/>
    <xf numFmtId="0" fontId="4" fillId="0" borderId="7" xfId="0" applyFont="1" applyBorder="1" applyAlignment="1">
      <alignment horizontal="center" vertical="center" wrapText="1"/>
    </xf>
    <xf numFmtId="0" fontId="4" fillId="0" borderId="64" xfId="0" applyFont="1" applyBorder="1" applyAlignment="1">
      <alignment horizontal="center" vertical="center" wrapText="1"/>
    </xf>
    <xf numFmtId="0" fontId="7" fillId="0" borderId="16" xfId="11" applyFont="1" applyBorder="1" applyAlignment="1">
      <alignment vertical="center"/>
    </xf>
    <xf numFmtId="0" fontId="7" fillId="0" borderId="17" xfId="11" applyFont="1" applyBorder="1" applyAlignment="1">
      <alignment vertical="center"/>
    </xf>
    <xf numFmtId="0" fontId="15" fillId="0" borderId="18" xfId="11" applyFont="1" applyBorder="1" applyAlignment="1">
      <alignment horizontal="center" vertical="center"/>
    </xf>
    <xf numFmtId="0" fontId="0" fillId="0" borderId="113" xfId="0" applyBorder="1"/>
    <xf numFmtId="0" fontId="0" fillId="0" borderId="22" xfId="0" applyBorder="1"/>
    <xf numFmtId="0" fontId="6" fillId="36" borderId="114" xfId="0" applyFont="1" applyFill="1" applyBorder="1" applyAlignment="1">
      <alignment vertical="center" wrapText="1"/>
    </xf>
    <xf numFmtId="0" fontId="7" fillId="0" borderId="0" xfId="0" applyFont="1" applyAlignment="1">
      <alignment wrapText="1"/>
    </xf>
    <xf numFmtId="0" fontId="6" fillId="36" borderId="17" xfId="0" applyFont="1" applyFill="1" applyBorder="1" applyAlignment="1">
      <alignment horizontal="center" vertical="center" wrapText="1"/>
    </xf>
    <xf numFmtId="0" fontId="6" fillId="36" borderId="18" xfId="0" applyFont="1" applyFill="1" applyBorder="1" applyAlignment="1">
      <alignment horizontal="center" vertical="center" wrapText="1"/>
    </xf>
    <xf numFmtId="0" fontId="6" fillId="36" borderId="113" xfId="0" applyFont="1" applyFill="1" applyBorder="1" applyAlignment="1">
      <alignment horizontal="left" vertical="center" wrapText="1"/>
    </xf>
    <xf numFmtId="0" fontId="6" fillId="36" borderId="98" xfId="0" applyFont="1" applyFill="1" applyBorder="1" applyAlignment="1">
      <alignment horizontal="left" vertical="center" wrapText="1"/>
    </xf>
    <xf numFmtId="0" fontId="6" fillId="36" borderId="111" xfId="0" applyFont="1" applyFill="1" applyBorder="1" applyAlignment="1">
      <alignment horizontal="left" vertical="center" wrapText="1"/>
    </xf>
    <xf numFmtId="0" fontId="4" fillId="0" borderId="113" xfId="0" applyFont="1" applyBorder="1" applyAlignment="1">
      <alignment horizontal="right" vertical="center" wrapText="1"/>
    </xf>
    <xf numFmtId="0" fontId="4" fillId="0" borderId="98" xfId="0" applyFont="1" applyBorder="1" applyAlignment="1">
      <alignment horizontal="left" vertical="center" wrapText="1"/>
    </xf>
    <xf numFmtId="0" fontId="109" fillId="0" borderId="113" xfId="0" applyFont="1" applyBorder="1" applyAlignment="1">
      <alignment horizontal="right" vertical="center" wrapText="1"/>
    </xf>
    <xf numFmtId="0" fontId="109" fillId="0" borderId="98" xfId="0" applyFont="1" applyBorder="1" applyAlignment="1">
      <alignment horizontal="left" vertical="center" wrapText="1"/>
    </xf>
    <xf numFmtId="0" fontId="6" fillId="0" borderId="113" xfId="0" applyFont="1" applyBorder="1" applyAlignment="1">
      <alignment horizontal="left" vertical="center" wrapText="1"/>
    </xf>
    <xf numFmtId="0" fontId="6" fillId="0" borderId="0" xfId="21410" applyFont="1" applyAlignment="1" applyProtection="1">
      <alignment horizontal="left" vertical="center"/>
      <protection locked="0"/>
    </xf>
    <xf numFmtId="0" fontId="4" fillId="0" borderId="0" xfId="0" applyFont="1" applyAlignment="1">
      <alignment horizontal="left" vertical="center"/>
    </xf>
    <xf numFmtId="0" fontId="109" fillId="0" borderId="0" xfId="0" applyFont="1" applyAlignment="1">
      <alignment horizontal="left" vertical="center"/>
    </xf>
    <xf numFmtId="49" fontId="110" fillId="0" borderId="22" xfId="5" applyNumberFormat="1" applyFont="1" applyBorder="1" applyAlignment="1" applyProtection="1">
      <alignment horizontal="left" vertical="center"/>
      <protection locked="0"/>
    </xf>
    <xf numFmtId="0" fontId="111" fillId="0" borderId="23" xfId="9" applyFont="1" applyBorder="1" applyAlignment="1" applyProtection="1">
      <alignment horizontal="left" vertical="center" wrapText="1"/>
      <protection locked="0"/>
    </xf>
    <xf numFmtId="0" fontId="20" fillId="0" borderId="113" xfId="0" applyFont="1" applyBorder="1" applyAlignment="1">
      <alignment horizontal="center" vertical="center" wrapText="1"/>
    </xf>
    <xf numFmtId="3" fontId="21" fillId="36" borderId="98" xfId="0" applyNumberFormat="1" applyFont="1" applyFill="1" applyBorder="1" applyAlignment="1">
      <alignment vertical="center" wrapText="1"/>
    </xf>
    <xf numFmtId="3" fontId="21" fillId="36" borderId="111" xfId="0" applyNumberFormat="1" applyFont="1" applyFill="1" applyBorder="1" applyAlignment="1">
      <alignment vertical="center" wrapText="1"/>
    </xf>
    <xf numFmtId="14" fontId="7" fillId="3" borderId="98" xfId="8" quotePrefix="1" applyNumberFormat="1" applyFont="1" applyFill="1" applyBorder="1" applyAlignment="1" applyProtection="1">
      <alignment horizontal="left" vertical="center" wrapText="1" indent="2"/>
      <protection locked="0"/>
    </xf>
    <xf numFmtId="3" fontId="21" fillId="0" borderId="98" xfId="0" applyNumberFormat="1" applyFont="1" applyBorder="1" applyAlignment="1">
      <alignment vertical="center" wrapText="1"/>
    </xf>
    <xf numFmtId="14" fontId="7" fillId="3" borderId="98" xfId="8" quotePrefix="1" applyNumberFormat="1" applyFont="1" applyFill="1" applyBorder="1" applyAlignment="1" applyProtection="1">
      <alignment horizontal="left" vertical="center" wrapText="1" indent="3"/>
      <protection locked="0"/>
    </xf>
    <xf numFmtId="0" fontId="11" fillId="0" borderId="98" xfId="17" applyFill="1" applyBorder="1" applyAlignment="1" applyProtection="1"/>
    <xf numFmtId="49" fontId="109" fillId="0" borderId="113" xfId="0" applyNumberFormat="1" applyFont="1" applyBorder="1" applyAlignment="1">
      <alignment horizontal="right" vertical="center" wrapText="1"/>
    </xf>
    <xf numFmtId="0" fontId="7" fillId="3" borderId="98" xfId="20960" applyFont="1" applyFill="1" applyBorder="1"/>
    <xf numFmtId="0" fontId="103" fillId="0" borderId="98" xfId="20960" applyFont="1" applyBorder="1" applyAlignment="1">
      <alignment horizontal="center" vertical="center"/>
    </xf>
    <xf numFmtId="0" fontId="4" fillId="0" borderId="98" xfId="0" applyFont="1" applyBorder="1"/>
    <xf numFmtId="0" fontId="11" fillId="0" borderId="98" xfId="17" applyFill="1" applyBorder="1" applyAlignment="1" applyProtection="1">
      <alignment horizontal="left" vertical="center" wrapText="1"/>
    </xf>
    <xf numFmtId="49" fontId="109" fillId="0" borderId="98" xfId="0" applyNumberFormat="1" applyFont="1" applyBorder="1" applyAlignment="1">
      <alignment horizontal="right" vertical="center" wrapText="1"/>
    </xf>
    <xf numFmtId="0" fontId="11" fillId="0" borderId="98" xfId="17" applyFill="1" applyBorder="1" applyAlignment="1" applyProtection="1">
      <alignment horizontal="left" vertical="center"/>
    </xf>
    <xf numFmtId="0" fontId="112" fillId="77" borderId="99" xfId="21412" applyFont="1" applyFill="1" applyBorder="1" applyAlignment="1" applyProtection="1">
      <alignment vertical="center" wrapText="1"/>
      <protection locked="0"/>
    </xf>
    <xf numFmtId="0" fontId="113" fillId="70" borderId="94" xfId="21412" applyFont="1" applyFill="1" applyBorder="1" applyAlignment="1" applyProtection="1">
      <alignment horizontal="center" vertical="center"/>
      <protection locked="0"/>
    </xf>
    <xf numFmtId="0" fontId="112" fillId="78" borderId="98" xfId="21412" applyFont="1" applyFill="1" applyBorder="1" applyAlignment="1" applyProtection="1">
      <alignment horizontal="center" vertical="center"/>
      <protection locked="0"/>
    </xf>
    <xf numFmtId="0" fontId="112" fillId="77" borderId="99" xfId="21412" applyFont="1" applyFill="1" applyBorder="1" applyProtection="1">
      <alignment vertical="center"/>
      <protection locked="0"/>
    </xf>
    <xf numFmtId="0" fontId="114" fillId="70" borderId="94" xfId="21412" applyFont="1" applyFill="1" applyBorder="1" applyAlignment="1" applyProtection="1">
      <alignment horizontal="center" vertical="center"/>
      <protection locked="0"/>
    </xf>
    <xf numFmtId="0" fontId="114" fillId="3" borderId="94" xfId="21412" applyFont="1" applyFill="1" applyBorder="1" applyAlignment="1" applyProtection="1">
      <alignment horizontal="center" vertical="center"/>
      <protection locked="0"/>
    </xf>
    <xf numFmtId="0" fontId="114" fillId="0" borderId="94" xfId="21412" applyFont="1" applyBorder="1" applyAlignment="1" applyProtection="1">
      <alignment horizontal="center" vertical="center"/>
      <protection locked="0"/>
    </xf>
    <xf numFmtId="0" fontId="115" fillId="78" borderId="98" xfId="21412" applyFont="1" applyFill="1" applyBorder="1" applyAlignment="1" applyProtection="1">
      <alignment horizontal="center" vertical="center"/>
      <protection locked="0"/>
    </xf>
    <xf numFmtId="0" fontId="112" fillId="77" borderId="99" xfId="21412" applyFont="1" applyFill="1" applyBorder="1" applyAlignment="1" applyProtection="1">
      <alignment horizontal="center" vertical="center"/>
      <protection locked="0"/>
    </xf>
    <xf numFmtId="0" fontId="62" fillId="77" borderId="99" xfId="21412" applyFont="1" applyFill="1" applyBorder="1" applyProtection="1">
      <alignment vertical="center"/>
      <protection locked="0"/>
    </xf>
    <xf numFmtId="0" fontId="114" fillId="70" borderId="98" xfId="21412" applyFont="1" applyFill="1" applyBorder="1" applyAlignment="1" applyProtection="1">
      <alignment horizontal="center" vertical="center"/>
      <protection locked="0"/>
    </xf>
    <xf numFmtId="0" fontId="36" fillId="70" borderId="98" xfId="21412" applyFont="1" applyFill="1" applyBorder="1" applyAlignment="1" applyProtection="1">
      <alignment horizontal="center" vertical="center"/>
      <protection locked="0"/>
    </xf>
    <xf numFmtId="0" fontId="62" fillId="77" borderId="97" xfId="21412" applyFont="1" applyFill="1" applyBorder="1" applyProtection="1">
      <alignment vertical="center"/>
      <protection locked="0"/>
    </xf>
    <xf numFmtId="0" fontId="113" fillId="0" borderId="97" xfId="21412" applyFont="1" applyBorder="1" applyAlignment="1" applyProtection="1">
      <alignment horizontal="left" vertical="center" wrapText="1"/>
      <protection locked="0"/>
    </xf>
    <xf numFmtId="164" fontId="113" fillId="0" borderId="98" xfId="948" applyNumberFormat="1" applyFont="1" applyFill="1" applyBorder="1" applyAlignment="1" applyProtection="1">
      <alignment horizontal="right" vertical="center"/>
      <protection locked="0"/>
    </xf>
    <xf numFmtId="0" fontId="112" fillId="78" borderId="97" xfId="21412" applyFont="1" applyFill="1" applyBorder="1" applyAlignment="1" applyProtection="1">
      <alignment vertical="top" wrapText="1"/>
      <protection locked="0"/>
    </xf>
    <xf numFmtId="164" fontId="113" fillId="78" borderId="98" xfId="948" applyNumberFormat="1" applyFont="1" applyFill="1" applyBorder="1" applyAlignment="1" applyProtection="1">
      <alignment horizontal="right" vertical="center"/>
    </xf>
    <xf numFmtId="164" fontId="62" fillId="77" borderId="97" xfId="948" applyNumberFormat="1" applyFont="1" applyFill="1" applyBorder="1" applyAlignment="1" applyProtection="1">
      <alignment horizontal="right" vertical="center"/>
      <protection locked="0"/>
    </xf>
    <xf numFmtId="0" fontId="113" fillId="70" borderId="97" xfId="21412" applyFont="1" applyFill="1" applyBorder="1" applyAlignment="1" applyProtection="1">
      <alignment vertical="center" wrapText="1"/>
      <protection locked="0"/>
    </xf>
    <xf numFmtId="0" fontId="113" fillId="70" borderId="97" xfId="21412" applyFont="1" applyFill="1" applyBorder="1" applyAlignment="1" applyProtection="1">
      <alignment horizontal="left" vertical="center" wrapText="1"/>
      <protection locked="0"/>
    </xf>
    <xf numFmtId="0" fontId="113" fillId="0" borderId="97" xfId="21412" applyFont="1" applyBorder="1" applyAlignment="1" applyProtection="1">
      <alignment vertical="center" wrapText="1"/>
      <protection locked="0"/>
    </xf>
    <xf numFmtId="0" fontId="113" fillId="3" borderId="97" xfId="21412" applyFont="1" applyFill="1" applyBorder="1" applyAlignment="1" applyProtection="1">
      <alignment horizontal="left" vertical="center" wrapText="1"/>
      <protection locked="0"/>
    </xf>
    <xf numFmtId="0" fontId="112" fillId="78" borderId="97" xfId="21412" applyFont="1" applyFill="1" applyBorder="1" applyAlignment="1" applyProtection="1">
      <alignment vertical="center" wrapText="1"/>
      <protection locked="0"/>
    </xf>
    <xf numFmtId="164" fontId="112" fillId="77" borderId="97" xfId="948" applyNumberFormat="1" applyFont="1" applyFill="1" applyBorder="1" applyAlignment="1" applyProtection="1">
      <alignment horizontal="right" vertical="center"/>
      <protection locked="0"/>
    </xf>
    <xf numFmtId="164" fontId="113" fillId="3" borderId="98" xfId="948" applyNumberFormat="1" applyFont="1" applyFill="1" applyBorder="1" applyAlignment="1" applyProtection="1">
      <alignment horizontal="right" vertical="center"/>
      <protection locked="0"/>
    </xf>
    <xf numFmtId="10" fontId="7" fillId="0" borderId="98" xfId="20961" applyNumberFormat="1" applyFont="1" applyFill="1" applyBorder="1" applyAlignment="1">
      <alignment horizontal="left" vertical="center" wrapText="1"/>
    </xf>
    <xf numFmtId="10" fontId="4" fillId="0" borderId="98" xfId="20961" applyNumberFormat="1" applyFont="1" applyFill="1" applyBorder="1" applyAlignment="1">
      <alignment horizontal="left" vertical="center" wrapText="1"/>
    </xf>
    <xf numFmtId="10" fontId="6" fillId="36" borderId="98" xfId="0" applyNumberFormat="1" applyFont="1" applyFill="1" applyBorder="1" applyAlignment="1">
      <alignment horizontal="left" vertical="center" wrapText="1"/>
    </xf>
    <xf numFmtId="10" fontId="109" fillId="0" borderId="98" xfId="20961" applyNumberFormat="1" applyFont="1" applyFill="1" applyBorder="1" applyAlignment="1">
      <alignment horizontal="left" vertical="center" wrapText="1"/>
    </xf>
    <xf numFmtId="10" fontId="6" fillId="36" borderId="98" xfId="20961" applyNumberFormat="1" applyFont="1" applyFill="1" applyBorder="1" applyAlignment="1">
      <alignment horizontal="left" vertical="center" wrapText="1"/>
    </xf>
    <xf numFmtId="10" fontId="6" fillId="36" borderId="98" xfId="0" applyNumberFormat="1" applyFont="1" applyFill="1" applyBorder="1" applyAlignment="1">
      <alignment horizontal="center" vertical="center" wrapText="1"/>
    </xf>
    <xf numFmtId="10" fontId="111" fillId="0" borderId="23" xfId="20961" applyNumberFormat="1" applyFont="1" applyFill="1" applyBorder="1" applyAlignment="1" applyProtection="1">
      <alignment horizontal="left" vertical="center"/>
    </xf>
    <xf numFmtId="43" fontId="7" fillId="0" borderId="0" xfId="7" applyFont="1"/>
    <xf numFmtId="0" fontId="107" fillId="0" borderId="0" xfId="0" applyFont="1" applyAlignment="1">
      <alignment wrapText="1"/>
    </xf>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9" fillId="0" borderId="113" xfId="0" applyFont="1" applyBorder="1" applyAlignment="1">
      <alignment horizontal="right" vertical="center" wrapText="1"/>
    </xf>
    <xf numFmtId="0" fontId="7" fillId="0" borderId="98" xfId="0" applyFont="1" applyBorder="1" applyAlignment="1">
      <alignment vertical="center" wrapText="1"/>
    </xf>
    <xf numFmtId="0" fontId="4" fillId="0" borderId="98" xfId="0" applyFont="1" applyBorder="1" applyAlignment="1">
      <alignment vertical="center" wrapText="1"/>
    </xf>
    <xf numFmtId="0" fontId="4" fillId="0" borderId="98" xfId="0" applyFont="1" applyBorder="1" applyAlignment="1">
      <alignment horizontal="left" vertical="center" wrapText="1" indent="2"/>
    </xf>
    <xf numFmtId="3" fontId="21" fillId="36" borderId="99" xfId="0" applyNumberFormat="1" applyFont="1" applyFill="1" applyBorder="1" applyAlignment="1">
      <alignment vertical="center" wrapText="1"/>
    </xf>
    <xf numFmtId="3" fontId="21" fillId="36" borderId="21" xfId="0" applyNumberFormat="1" applyFont="1" applyFill="1" applyBorder="1" applyAlignment="1">
      <alignment vertical="center" wrapText="1"/>
    </xf>
    <xf numFmtId="3" fontId="21" fillId="36" borderId="25" xfId="0" applyNumberFormat="1" applyFont="1" applyFill="1" applyBorder="1" applyAlignment="1">
      <alignment vertical="center" wrapText="1"/>
    </xf>
    <xf numFmtId="3" fontId="21" fillId="36" borderId="37" xfId="0" applyNumberFormat="1" applyFont="1" applyFill="1" applyBorder="1" applyAlignment="1">
      <alignment vertical="center" wrapText="1"/>
    </xf>
    <xf numFmtId="0" fontId="6" fillId="0" borderId="23" xfId="0" applyFont="1" applyBorder="1" applyAlignment="1">
      <alignment vertical="center" wrapText="1"/>
    </xf>
    <xf numFmtId="0" fontId="4" fillId="0" borderId="111" xfId="0" applyFont="1" applyBorder="1"/>
    <xf numFmtId="0" fontId="9" fillId="0" borderId="111" xfId="0" applyFont="1" applyBorder="1"/>
    <xf numFmtId="0" fontId="9" fillId="0" borderId="111" xfId="0" applyFont="1" applyBorder="1" applyAlignment="1">
      <alignment wrapText="1"/>
    </xf>
    <xf numFmtId="0" fontId="10" fillId="0" borderId="18" xfId="0" applyFont="1" applyBorder="1" applyAlignment="1">
      <alignment horizontal="center"/>
    </xf>
    <xf numFmtId="0" fontId="10" fillId="0" borderId="111" xfId="0" applyFont="1" applyBorder="1" applyAlignment="1">
      <alignment horizontal="center" vertical="center" wrapText="1"/>
    </xf>
    <xf numFmtId="0" fontId="2" fillId="0" borderId="17" xfId="0" applyFont="1" applyBorder="1" applyAlignment="1">
      <alignment horizontal="left" vertical="center" wrapText="1" indent="1"/>
    </xf>
    <xf numFmtId="0" fontId="2" fillId="0" borderId="18" xfId="0" applyFont="1" applyBorder="1" applyAlignment="1">
      <alignment horizontal="left" vertical="center" wrapText="1" indent="1"/>
    </xf>
    <xf numFmtId="0" fontId="9" fillId="0" borderId="113" xfId="0" applyFont="1" applyBorder="1" applyAlignment="1">
      <alignment horizontal="center" vertical="center" wrapText="1"/>
    </xf>
    <xf numFmtId="0" fontId="15" fillId="0" borderId="98" xfId="0" applyFont="1" applyBorder="1" applyAlignment="1">
      <alignment horizontal="center" vertical="center" wrapText="1"/>
    </xf>
    <xf numFmtId="0" fontId="16" fillId="0" borderId="98" xfId="0" applyFont="1" applyBorder="1" applyAlignment="1">
      <alignment horizontal="left" vertical="center" wrapText="1"/>
    </xf>
    <xf numFmtId="193" fontId="7" fillId="0" borderId="98" xfId="0" applyNumberFormat="1" applyFont="1" applyBorder="1" applyAlignment="1" applyProtection="1">
      <alignment vertical="center" wrapText="1"/>
      <protection locked="0"/>
    </xf>
    <xf numFmtId="193" fontId="7" fillId="0" borderId="98" xfId="0" applyNumberFormat="1" applyFont="1" applyBorder="1" applyAlignment="1" applyProtection="1">
      <alignment horizontal="right" vertical="center" wrapText="1"/>
      <protection locked="0"/>
    </xf>
    <xf numFmtId="0" fontId="9" fillId="2" borderId="113" xfId="0" applyFont="1" applyFill="1" applyBorder="1" applyAlignment="1">
      <alignment horizontal="right" vertical="center"/>
    </xf>
    <xf numFmtId="0" fontId="9" fillId="2" borderId="98" xfId="0" applyFont="1" applyFill="1" applyBorder="1" applyAlignment="1">
      <alignment vertical="center"/>
    </xf>
    <xf numFmtId="193" fontId="9" fillId="2" borderId="98" xfId="0" applyNumberFormat="1" applyFont="1" applyFill="1" applyBorder="1" applyAlignment="1" applyProtection="1">
      <alignment vertical="center"/>
      <protection locked="0"/>
    </xf>
    <xf numFmtId="0" fontId="15" fillId="0" borderId="113" xfId="0" applyFont="1" applyBorder="1" applyAlignment="1">
      <alignment horizontal="center" vertical="center" wrapText="1"/>
    </xf>
    <xf numFmtId="14" fontId="4" fillId="0" borderId="0" xfId="0" applyNumberFormat="1" applyFont="1"/>
    <xf numFmtId="0" fontId="4" fillId="3" borderId="54" xfId="0" applyFont="1" applyFill="1" applyBorder="1"/>
    <xf numFmtId="0" fontId="4" fillId="3" borderId="116" xfId="0" applyFont="1" applyFill="1" applyBorder="1" applyAlignment="1">
      <alignment wrapText="1"/>
    </xf>
    <xf numFmtId="0" fontId="4" fillId="3" borderId="117" xfId="0" applyFont="1" applyFill="1" applyBorder="1"/>
    <xf numFmtId="0" fontId="6" fillId="3" borderId="11" xfId="0" applyFont="1" applyFill="1" applyBorder="1" applyAlignment="1">
      <alignment horizontal="center" wrapText="1"/>
    </xf>
    <xf numFmtId="0" fontId="4" fillId="0" borderId="98" xfId="0" applyFont="1" applyBorder="1" applyAlignment="1">
      <alignment horizontal="center"/>
    </xf>
    <xf numFmtId="0" fontId="4" fillId="3" borderId="63" xfId="0" applyFont="1" applyFill="1" applyBorder="1"/>
    <xf numFmtId="0" fontId="6" fillId="3" borderId="0" xfId="0" applyFont="1" applyFill="1" applyAlignment="1">
      <alignment horizontal="center" wrapText="1"/>
    </xf>
    <xf numFmtId="0" fontId="4" fillId="3" borderId="0" xfId="0" applyFont="1" applyFill="1" applyAlignment="1">
      <alignment horizontal="center"/>
    </xf>
    <xf numFmtId="0" fontId="4" fillId="3" borderId="92" xfId="0" applyFont="1" applyFill="1" applyBorder="1" applyAlignment="1">
      <alignment horizontal="center" vertical="center" wrapText="1"/>
    </xf>
    <xf numFmtId="0" fontId="4" fillId="0" borderId="113" xfId="0" applyFont="1" applyBorder="1"/>
    <xf numFmtId="0" fontId="4" fillId="0" borderId="98" xfId="0" applyFont="1" applyBorder="1" applyAlignment="1">
      <alignment wrapText="1"/>
    </xf>
    <xf numFmtId="164" fontId="4" fillId="0" borderId="98" xfId="7" applyNumberFormat="1" applyFont="1" applyBorder="1"/>
    <xf numFmtId="164" fontId="4" fillId="0" borderId="111" xfId="7" applyNumberFormat="1" applyFont="1" applyBorder="1"/>
    <xf numFmtId="0" fontId="14" fillId="0" borderId="98" xfId="0" applyFont="1" applyBorder="1" applyAlignment="1">
      <alignment horizontal="left" wrapText="1" indent="2"/>
    </xf>
    <xf numFmtId="169" fontId="26" fillId="37" borderId="98" xfId="20" applyBorder="1"/>
    <xf numFmtId="164" fontId="4" fillId="0" borderId="98" xfId="7" applyNumberFormat="1" applyFont="1" applyBorder="1" applyAlignment="1">
      <alignment vertical="center"/>
    </xf>
    <xf numFmtId="0" fontId="6" fillId="0" borderId="113" xfId="0" applyFont="1" applyBorder="1"/>
    <xf numFmtId="0" fontId="6" fillId="0" borderId="98" xfId="0" applyFont="1" applyBorder="1" applyAlignment="1">
      <alignment wrapText="1"/>
    </xf>
    <xf numFmtId="164" fontId="6" fillId="0" borderId="111" xfId="7" applyNumberFormat="1" applyFont="1" applyBorder="1"/>
    <xf numFmtId="0" fontId="3" fillId="3" borderId="63" xfId="0" applyFont="1" applyFill="1" applyBorder="1" applyAlignment="1">
      <alignment horizontal="left"/>
    </xf>
    <xf numFmtId="164" fontId="4" fillId="3" borderId="0" xfId="7" applyNumberFormat="1" applyFont="1" applyFill="1" applyBorder="1"/>
    <xf numFmtId="164" fontId="4" fillId="3" borderId="0" xfId="7" applyNumberFormat="1" applyFont="1" applyFill="1" applyBorder="1" applyAlignment="1">
      <alignment vertical="center"/>
    </xf>
    <xf numFmtId="164" fontId="4" fillId="3" borderId="92" xfId="7" applyNumberFormat="1" applyFont="1" applyFill="1" applyBorder="1"/>
    <xf numFmtId="0" fontId="14" fillId="0" borderId="98" xfId="0" applyFont="1" applyBorder="1" applyAlignment="1">
      <alignment horizontal="left" wrapText="1" indent="4"/>
    </xf>
    <xf numFmtId="0" fontId="4" fillId="3" borderId="0" xfId="0" applyFont="1" applyFill="1" applyAlignment="1">
      <alignment wrapText="1"/>
    </xf>
    <xf numFmtId="0" fontId="4" fillId="3" borderId="0" xfId="0" applyFont="1" applyFill="1"/>
    <xf numFmtId="0" fontId="4" fillId="3" borderId="92" xfId="0" applyFont="1" applyFill="1" applyBorder="1"/>
    <xf numFmtId="0" fontId="6" fillId="0" borderId="22" xfId="0" applyFont="1" applyBorder="1"/>
    <xf numFmtId="0" fontId="6" fillId="0" borderId="23" xfId="0" applyFont="1" applyBorder="1" applyAlignment="1">
      <alignment wrapText="1"/>
    </xf>
    <xf numFmtId="169" fontId="26" fillId="37" borderId="114" xfId="20" applyBorder="1"/>
    <xf numFmtId="10" fontId="6" fillId="0" borderId="24" xfId="20961" applyNumberFormat="1" applyFont="1" applyBorder="1"/>
    <xf numFmtId="0" fontId="9" fillId="2" borderId="106" xfId="0" applyFont="1" applyFill="1" applyBorder="1" applyAlignment="1">
      <alignment horizontal="right" vertical="center"/>
    </xf>
    <xf numFmtId="0" fontId="9" fillId="2" borderId="94" xfId="0" applyFont="1" applyFill="1" applyBorder="1" applyAlignment="1">
      <alignment vertical="center"/>
    </xf>
    <xf numFmtId="193" fontId="9" fillId="2" borderId="94" xfId="0" applyNumberFormat="1" applyFont="1" applyFill="1" applyBorder="1" applyAlignment="1" applyProtection="1">
      <alignment vertical="center"/>
      <protection locked="0"/>
    </xf>
    <xf numFmtId="0" fontId="9" fillId="0" borderId="98" xfId="0" applyFont="1" applyBorder="1" applyAlignment="1">
      <alignment horizontal="left" vertical="center" wrapText="1"/>
    </xf>
    <xf numFmtId="0" fontId="6" fillId="3" borderId="0" xfId="0" applyFont="1" applyFill="1" applyAlignment="1">
      <alignment horizontal="center"/>
    </xf>
    <xf numFmtId="0" fontId="106" fillId="0" borderId="86" xfId="0" applyFont="1" applyBorder="1" applyAlignment="1">
      <alignment horizontal="left" vertical="center"/>
    </xf>
    <xf numFmtId="0" fontId="106" fillId="0" borderId="84" xfId="0" applyFont="1" applyBorder="1" applyAlignment="1">
      <alignment vertical="center" wrapText="1"/>
    </xf>
    <xf numFmtId="0" fontId="106" fillId="0" borderId="84" xfId="0" applyFont="1" applyBorder="1" applyAlignment="1">
      <alignment horizontal="left" vertical="center" wrapText="1"/>
    </xf>
    <xf numFmtId="0" fontId="116" fillId="0" borderId="0" xfId="11" applyFont="1"/>
    <xf numFmtId="0" fontId="117" fillId="0" borderId="0" xfId="0" applyFont="1"/>
    <xf numFmtId="0" fontId="118" fillId="0" borderId="0" xfId="11" applyFont="1"/>
    <xf numFmtId="14" fontId="117" fillId="0" borderId="0" xfId="0" applyNumberFormat="1" applyFont="1"/>
    <xf numFmtId="0" fontId="117" fillId="0" borderId="0" xfId="0" applyFont="1" applyAlignment="1">
      <alignment wrapText="1"/>
    </xf>
    <xf numFmtId="0" fontId="120" fillId="0" borderId="0" xfId="0" applyFont="1"/>
    <xf numFmtId="0" fontId="117" fillId="0" borderId="0" xfId="0" applyFont="1" applyAlignment="1">
      <alignment horizontal="left"/>
    </xf>
    <xf numFmtId="0" fontId="119" fillId="0" borderId="127" xfId="0" applyFont="1" applyBorder="1" applyAlignment="1">
      <alignment horizontal="left" vertical="center" wrapText="1"/>
    </xf>
    <xf numFmtId="0" fontId="125" fillId="0" borderId="0" xfId="0" applyFont="1"/>
    <xf numFmtId="49" fontId="106" fillId="0" borderId="98" xfId="0" applyNumberFormat="1" applyFont="1" applyBorder="1" applyAlignment="1">
      <alignment horizontal="right" vertical="center"/>
    </xf>
    <xf numFmtId="0" fontId="126" fillId="0" borderId="0" xfId="0" applyFont="1"/>
    <xf numFmtId="0" fontId="117" fillId="0" borderId="0" xfId="0" applyFont="1" applyAlignment="1">
      <alignment horizontal="left" indent="1"/>
    </xf>
    <xf numFmtId="0" fontId="117" fillId="0" borderId="0" xfId="0" applyFont="1" applyAlignment="1">
      <alignment horizontal="left" indent="2"/>
    </xf>
    <xf numFmtId="49" fontId="117" fillId="0" borderId="0" xfId="0" applyNumberFormat="1" applyFont="1" applyAlignment="1">
      <alignment horizontal="left" indent="3"/>
    </xf>
    <xf numFmtId="49" fontId="117" fillId="0" borderId="0" xfId="0" applyNumberFormat="1" applyFont="1" applyAlignment="1">
      <alignment horizontal="left" indent="1"/>
    </xf>
    <xf numFmtId="49" fontId="117" fillId="0" borderId="0" xfId="0" applyNumberFormat="1" applyFont="1" applyAlignment="1">
      <alignment horizontal="left" wrapText="1" indent="2"/>
    </xf>
    <xf numFmtId="49" fontId="117" fillId="0" borderId="0" xfId="0" applyNumberFormat="1" applyFont="1" applyAlignment="1">
      <alignment horizontal="left" wrapText="1" indent="3"/>
    </xf>
    <xf numFmtId="0" fontId="117" fillId="0" borderId="0" xfId="0" applyFont="1" applyAlignment="1">
      <alignment horizontal="left" wrapText="1" indent="1"/>
    </xf>
    <xf numFmtId="0" fontId="117" fillId="0" borderId="0" xfId="0" applyFont="1" applyAlignment="1">
      <alignment horizontal="left" vertical="top" wrapText="1"/>
    </xf>
    <xf numFmtId="193" fontId="7" fillId="3" borderId="111" xfId="2" applyNumberFormat="1" applyFont="1" applyFill="1" applyBorder="1" applyAlignment="1" applyProtection="1">
      <alignment vertical="top" wrapText="1"/>
      <protection locked="0"/>
    </xf>
    <xf numFmtId="0" fontId="9" fillId="0" borderId="98" xfId="0" applyFont="1" applyBorder="1" applyAlignment="1">
      <alignment horizontal="center" vertical="center" wrapText="1"/>
    </xf>
    <xf numFmtId="0" fontId="3" fillId="0" borderId="98" xfId="0" applyFont="1" applyBorder="1" applyAlignment="1">
      <alignment horizontal="center" vertical="center"/>
    </xf>
    <xf numFmtId="0" fontId="130" fillId="3" borderId="98" xfId="21414" applyFont="1" applyFill="1" applyBorder="1" applyAlignment="1">
      <alignment horizontal="left" vertical="center" wrapText="1"/>
    </xf>
    <xf numFmtId="0" fontId="131" fillId="0" borderId="98" xfId="21414" applyFont="1" applyBorder="1" applyAlignment="1">
      <alignment horizontal="left" vertical="center" wrapText="1" indent="1"/>
    </xf>
    <xf numFmtId="0" fontId="132" fillId="3" borderId="98" xfId="21414" applyFont="1" applyFill="1" applyBorder="1" applyAlignment="1">
      <alignment horizontal="left" vertical="center" wrapText="1"/>
    </xf>
    <xf numFmtId="0" fontId="131" fillId="3" borderId="98" xfId="21414" applyFont="1" applyFill="1" applyBorder="1" applyAlignment="1">
      <alignment horizontal="left" vertical="center" wrapText="1" indent="1"/>
    </xf>
    <xf numFmtId="0" fontId="130" fillId="0" borderId="134" xfId="0" applyFont="1" applyBorder="1" applyAlignment="1">
      <alignment horizontal="left" vertical="center" wrapText="1"/>
    </xf>
    <xf numFmtId="0" fontId="132" fillId="0" borderId="134" xfId="0" applyFont="1" applyBorder="1" applyAlignment="1">
      <alignment horizontal="left" vertical="center" wrapText="1"/>
    </xf>
    <xf numFmtId="0" fontId="133" fillId="3" borderId="134" xfId="0" applyFont="1" applyFill="1" applyBorder="1" applyAlignment="1">
      <alignment horizontal="left" vertical="center" wrapText="1" indent="1"/>
    </xf>
    <xf numFmtId="0" fontId="132" fillId="3" borderId="134" xfId="0" applyFont="1" applyFill="1" applyBorder="1" applyAlignment="1">
      <alignment horizontal="left" vertical="center" wrapText="1"/>
    </xf>
    <xf numFmtId="0" fontId="132" fillId="3" borderId="135" xfId="0" applyFont="1" applyFill="1" applyBorder="1" applyAlignment="1">
      <alignment horizontal="left" vertical="center" wrapText="1"/>
    </xf>
    <xf numFmtId="0" fontId="133" fillId="0" borderId="134" xfId="0" applyFont="1" applyBorder="1" applyAlignment="1">
      <alignment horizontal="left" vertical="center" wrapText="1" indent="1"/>
    </xf>
    <xf numFmtId="0" fontId="133" fillId="0" borderId="98" xfId="21414" applyFont="1" applyBorder="1" applyAlignment="1">
      <alignment horizontal="left" vertical="center" wrapText="1" indent="1"/>
    </xf>
    <xf numFmtId="0" fontId="132" fillId="0" borderId="98" xfId="21414" applyFont="1" applyBorder="1" applyAlignment="1">
      <alignment horizontal="left" vertical="center" wrapText="1"/>
    </xf>
    <xf numFmtId="0" fontId="134" fillId="0" borderId="98" xfId="21414" applyFont="1" applyBorder="1" applyAlignment="1">
      <alignment horizontal="center" vertical="center" wrapText="1"/>
    </xf>
    <xf numFmtId="0" fontId="132" fillId="3" borderId="136" xfId="0" applyFont="1" applyFill="1" applyBorder="1" applyAlignment="1">
      <alignment horizontal="left" vertical="center" wrapText="1"/>
    </xf>
    <xf numFmtId="0" fontId="131" fillId="3" borderId="137" xfId="21414" applyFont="1" applyFill="1" applyBorder="1" applyAlignment="1">
      <alignment horizontal="left" vertical="center" wrapText="1" indent="1"/>
    </xf>
    <xf numFmtId="0" fontId="131" fillId="3" borderId="134" xfId="0" applyFont="1" applyFill="1" applyBorder="1" applyAlignment="1">
      <alignment horizontal="left" vertical="center" wrapText="1" indent="1"/>
    </xf>
    <xf numFmtId="0" fontId="131" fillId="0" borderId="137" xfId="21414" applyFont="1" applyBorder="1" applyAlignment="1">
      <alignment horizontal="left" vertical="center" wrapText="1" indent="1"/>
    </xf>
    <xf numFmtId="0" fontId="131" fillId="0" borderId="134" xfId="0" applyFont="1" applyBorder="1" applyAlignment="1">
      <alignment horizontal="left" vertical="center" wrapText="1" indent="1"/>
    </xf>
    <xf numFmtId="0" fontId="131" fillId="0" borderId="135" xfId="0" applyFont="1" applyBorder="1" applyAlignment="1">
      <alignment horizontal="left" vertical="center" wrapText="1" indent="1"/>
    </xf>
    <xf numFmtId="0" fontId="132" fillId="0" borderId="137" xfId="21414" applyFont="1" applyBorder="1" applyAlignment="1">
      <alignment horizontal="left" vertical="center" wrapText="1"/>
    </xf>
    <xf numFmtId="0" fontId="132" fillId="3" borderId="137" xfId="21414" applyFont="1" applyFill="1" applyBorder="1" applyAlignment="1">
      <alignment horizontal="left" vertical="center" wrapText="1"/>
    </xf>
    <xf numFmtId="0" fontId="134" fillId="0" borderId="137" xfId="21414" applyFont="1" applyBorder="1" applyAlignment="1">
      <alignment horizontal="center" vertical="center" wrapText="1"/>
    </xf>
    <xf numFmtId="0" fontId="135" fillId="0" borderId="137" xfId="0" applyFont="1" applyBorder="1" applyAlignment="1">
      <alignment horizontal="left"/>
    </xf>
    <xf numFmtId="0" fontId="132" fillId="0" borderId="137" xfId="0" applyFont="1" applyBorder="1" applyAlignment="1">
      <alignment horizontal="left" vertical="center" wrapText="1"/>
    </xf>
    <xf numFmtId="0" fontId="0" fillId="0" borderId="0" xfId="0" applyAlignment="1">
      <alignment horizontal="left" vertical="center"/>
    </xf>
    <xf numFmtId="0" fontId="9" fillId="0" borderId="137" xfId="0" applyFont="1" applyBorder="1" applyAlignment="1">
      <alignment horizontal="center" vertical="center" wrapText="1"/>
    </xf>
    <xf numFmtId="0" fontId="132" fillId="0" borderId="142" xfId="0" applyFont="1" applyBorder="1" applyAlignment="1">
      <alignment horizontal="justify" vertical="center" wrapText="1"/>
    </xf>
    <xf numFmtId="0" fontId="131" fillId="0" borderId="136" xfId="0" applyFont="1" applyBorder="1" applyAlignment="1">
      <alignment horizontal="left" vertical="center" wrapText="1" indent="1"/>
    </xf>
    <xf numFmtId="0" fontId="132" fillId="0" borderId="134" xfId="0" applyFont="1" applyBorder="1" applyAlignment="1">
      <alignment horizontal="justify" vertical="center" wrapText="1"/>
    </xf>
    <xf numFmtId="0" fontId="130" fillId="0" borderId="134" xfId="0" applyFont="1" applyBorder="1" applyAlignment="1">
      <alignment horizontal="justify" vertical="center" wrapText="1"/>
    </xf>
    <xf numFmtId="0" fontId="132" fillId="3" borderId="134" xfId="0" applyFont="1" applyFill="1" applyBorder="1" applyAlignment="1">
      <alignment horizontal="justify" vertical="center" wrapText="1"/>
    </xf>
    <xf numFmtId="0" fontId="132" fillId="0" borderId="135" xfId="0" applyFont="1" applyBorder="1" applyAlignment="1">
      <alignment horizontal="justify" vertical="center" wrapText="1"/>
    </xf>
    <xf numFmtId="0" fontId="132" fillId="0" borderId="136" xfId="0" applyFont="1" applyBorder="1" applyAlignment="1">
      <alignment horizontal="justify" vertical="center" wrapText="1"/>
    </xf>
    <xf numFmtId="0" fontId="132" fillId="0" borderId="137" xfId="21414" applyFont="1" applyBorder="1" applyAlignment="1">
      <alignment horizontal="justify" vertical="center" wrapText="1"/>
    </xf>
    <xf numFmtId="0" fontId="133" fillId="0" borderId="128" xfId="0" applyFont="1" applyBorder="1" applyAlignment="1">
      <alignment horizontal="left" vertical="center" wrapText="1" indent="1"/>
    </xf>
    <xf numFmtId="0" fontId="130" fillId="0" borderId="134" xfId="0" applyFont="1" applyBorder="1" applyAlignment="1">
      <alignment vertical="center" wrapText="1"/>
    </xf>
    <xf numFmtId="0" fontId="132" fillId="0" borderId="134" xfId="0" applyFont="1" applyBorder="1" applyAlignment="1">
      <alignment vertical="center" wrapText="1"/>
    </xf>
    <xf numFmtId="0" fontId="132" fillId="0" borderId="137" xfId="21414" applyFont="1" applyBorder="1" applyAlignment="1">
      <alignment vertical="center" wrapText="1"/>
    </xf>
    <xf numFmtId="0" fontId="9" fillId="0" borderId="111" xfId="0" applyFont="1" applyBorder="1" applyAlignment="1">
      <alignment horizontal="center" vertical="center" wrapText="1"/>
    </xf>
    <xf numFmtId="0" fontId="0" fillId="0" borderId="137" xfId="0" applyBorder="1" applyAlignment="1">
      <alignment horizontal="center"/>
    </xf>
    <xf numFmtId="193" fontId="9" fillId="0" borderId="137" xfId="0" applyNumberFormat="1" applyFont="1" applyBorder="1" applyAlignment="1">
      <alignment horizontal="right"/>
    </xf>
    <xf numFmtId="193" fontId="9" fillId="36" borderId="137" xfId="0" applyNumberFormat="1" applyFont="1" applyFill="1" applyBorder="1" applyAlignment="1">
      <alignment horizontal="right"/>
    </xf>
    <xf numFmtId="193" fontId="9" fillId="36" borderId="111" xfId="0" applyNumberFormat="1" applyFont="1" applyFill="1" applyBorder="1" applyAlignment="1">
      <alignment horizontal="right"/>
    </xf>
    <xf numFmtId="0" fontId="15" fillId="0" borderId="137" xfId="0" applyFont="1" applyBorder="1" applyAlignment="1">
      <alignment vertical="center" wrapText="1"/>
    </xf>
    <xf numFmtId="0" fontId="7" fillId="0" borderId="137" xfId="0" applyFont="1" applyBorder="1" applyAlignment="1">
      <alignment horizontal="left" vertical="center" wrapText="1" indent="1"/>
    </xf>
    <xf numFmtId="0" fontId="3" fillId="0" borderId="137" xfId="0" applyFont="1" applyBorder="1" applyAlignment="1">
      <alignment vertical="center"/>
    </xf>
    <xf numFmtId="0" fontId="136" fillId="0" borderId="137" xfId="0" applyFont="1" applyBorder="1" applyAlignment="1" applyProtection="1">
      <alignment horizontal="left" vertical="center" indent="1"/>
      <protection locked="0"/>
    </xf>
    <xf numFmtId="0" fontId="137" fillId="0" borderId="137" xfId="0" applyFont="1" applyBorder="1" applyAlignment="1" applyProtection="1">
      <alignment horizontal="left" vertical="center" indent="3"/>
      <protection locked="0"/>
    </xf>
    <xf numFmtId="0" fontId="138" fillId="0" borderId="137" xfId="0" applyFont="1" applyBorder="1" applyAlignment="1" applyProtection="1">
      <alignment horizontal="left" vertical="center" indent="3"/>
      <protection locked="0"/>
    </xf>
    <xf numFmtId="0" fontId="3" fillId="0" borderId="137" xfId="0" applyFont="1" applyBorder="1"/>
    <xf numFmtId="0" fontId="0" fillId="0" borderId="0" xfId="0" applyAlignment="1">
      <alignment horizontal="center"/>
    </xf>
    <xf numFmtId="193" fontId="9" fillId="0" borderId="0" xfId="0" applyNumberFormat="1" applyFont="1" applyAlignment="1">
      <alignment horizontal="right"/>
    </xf>
    <xf numFmtId="49" fontId="106" fillId="0" borderId="137" xfId="0" applyNumberFormat="1" applyFont="1" applyBorder="1" applyAlignment="1">
      <alignment horizontal="right" vertical="center"/>
    </xf>
    <xf numFmtId="0" fontId="0" fillId="0" borderId="137" xfId="0" applyBorder="1" applyAlignment="1">
      <alignment horizontal="center" vertical="center"/>
    </xf>
    <xf numFmtId="43" fontId="4" fillId="0" borderId="137" xfId="7" applyFont="1" applyFill="1" applyBorder="1" applyAlignment="1">
      <alignment vertical="center" wrapText="1"/>
    </xf>
    <xf numFmtId="43" fontId="4" fillId="0" borderId="98" xfId="7" applyFont="1" applyBorder="1" applyAlignment="1">
      <alignment vertical="center"/>
    </xf>
    <xf numFmtId="43" fontId="4" fillId="0" borderId="137" xfId="7" applyFont="1" applyBorder="1" applyAlignment="1">
      <alignment vertical="center"/>
    </xf>
    <xf numFmtId="0" fontId="0" fillId="0" borderId="141" xfId="0" applyBorder="1" applyAlignment="1">
      <alignment horizontal="center"/>
    </xf>
    <xf numFmtId="0" fontId="131" fillId="0" borderId="141" xfId="21414" applyFont="1" applyBorder="1" applyAlignment="1">
      <alignment horizontal="left" vertical="center" wrapText="1" indent="1"/>
    </xf>
    <xf numFmtId="0" fontId="131" fillId="3" borderId="137" xfId="0" applyFont="1" applyFill="1" applyBorder="1" applyAlignment="1">
      <alignment horizontal="left" vertical="center" wrapText="1" indent="1"/>
    </xf>
    <xf numFmtId="167" fontId="23" fillId="0" borderId="137" xfId="0" applyNumberFormat="1" applyFont="1" applyBorder="1" applyAlignment="1">
      <alignment horizontal="center"/>
    </xf>
    <xf numFmtId="0" fontId="23" fillId="0" borderId="137" xfId="0" applyFont="1" applyBorder="1"/>
    <xf numFmtId="0" fontId="131" fillId="0" borderId="137" xfId="0" applyFont="1" applyBorder="1" applyAlignment="1">
      <alignment horizontal="left" vertical="center" wrapText="1" indent="1"/>
    </xf>
    <xf numFmtId="0" fontId="133" fillId="3" borderId="137" xfId="0" applyFont="1" applyFill="1" applyBorder="1" applyAlignment="1">
      <alignment horizontal="left" vertical="center" wrapText="1" indent="1"/>
    </xf>
    <xf numFmtId="0" fontId="133" fillId="0" borderId="137" xfId="0" applyFont="1" applyBorder="1" applyAlignment="1">
      <alignment horizontal="left" vertical="center" wrapText="1" indent="1"/>
    </xf>
    <xf numFmtId="167" fontId="22" fillId="0" borderId="56" xfId="0" applyNumberFormat="1" applyFont="1" applyBorder="1" applyAlignment="1">
      <alignment horizontal="center"/>
    </xf>
    <xf numFmtId="167" fontId="18" fillId="0" borderId="58" xfId="0" applyNumberFormat="1" applyFont="1" applyBorder="1" applyAlignment="1">
      <alignment horizontal="center"/>
    </xf>
    <xf numFmtId="0" fontId="120" fillId="0" borderId="137" xfId="0" applyFont="1" applyBorder="1"/>
    <xf numFmtId="49" fontId="122" fillId="0" borderId="137" xfId="5" applyNumberFormat="1" applyFont="1" applyBorder="1" applyAlignment="1" applyProtection="1">
      <alignment horizontal="right" vertical="center"/>
      <protection locked="0"/>
    </xf>
    <xf numFmtId="0" fontId="121" fillId="3" borderId="137" xfId="13" applyFont="1" applyFill="1" applyBorder="1" applyAlignment="1" applyProtection="1">
      <alignment horizontal="left" vertical="center" wrapText="1"/>
      <protection locked="0"/>
    </xf>
    <xf numFmtId="49" fontId="121" fillId="3" borderId="137" xfId="5" applyNumberFormat="1" applyFont="1" applyFill="1" applyBorder="1" applyAlignment="1" applyProtection="1">
      <alignment horizontal="right" vertical="center"/>
      <protection locked="0"/>
    </xf>
    <xf numFmtId="0" fontId="121" fillId="0" borderId="137" xfId="13" applyFont="1" applyBorder="1" applyAlignment="1" applyProtection="1">
      <alignment horizontal="left" vertical="center" wrapText="1"/>
      <protection locked="0"/>
    </xf>
    <xf numFmtId="49" fontId="121" fillId="0" borderId="137" xfId="5" applyNumberFormat="1" applyFont="1" applyBorder="1" applyAlignment="1" applyProtection="1">
      <alignment horizontal="right" vertical="center"/>
      <protection locked="0"/>
    </xf>
    <xf numFmtId="0" fontId="123" fillId="0" borderId="137" xfId="13" applyFont="1" applyBorder="1" applyAlignment="1" applyProtection="1">
      <alignment horizontal="left" vertical="center" wrapText="1"/>
      <protection locked="0"/>
    </xf>
    <xf numFmtId="0" fontId="120" fillId="0" borderId="137" xfId="0" applyFont="1" applyBorder="1" applyAlignment="1">
      <alignment horizontal="center" vertical="center" wrapText="1"/>
    </xf>
    <xf numFmtId="166" fontId="116" fillId="36" borderId="145" xfId="21413" applyFont="1" applyFill="1" applyBorder="1"/>
    <xf numFmtId="0" fontId="116" fillId="0" borderId="145" xfId="0" applyFont="1" applyBorder="1"/>
    <xf numFmtId="0" fontId="116" fillId="0" borderId="145" xfId="0" applyFont="1" applyBorder="1" applyAlignment="1">
      <alignment horizontal="left" indent="8"/>
    </xf>
    <xf numFmtId="0" fontId="116" fillId="0" borderId="145" xfId="0" applyFont="1" applyBorder="1" applyAlignment="1">
      <alignment wrapText="1"/>
    </xf>
    <xf numFmtId="0" fontId="119" fillId="0" borderId="145" xfId="0" applyFont="1" applyBorder="1"/>
    <xf numFmtId="49" fontId="122" fillId="0" borderId="145" xfId="5" applyNumberFormat="1" applyFont="1" applyBorder="1" applyAlignment="1" applyProtection="1">
      <alignment horizontal="right" vertical="center" wrapText="1"/>
      <protection locked="0"/>
    </xf>
    <xf numFmtId="49" fontId="121" fillId="3" borderId="145" xfId="5" applyNumberFormat="1" applyFont="1" applyFill="1" applyBorder="1" applyAlignment="1" applyProtection="1">
      <alignment horizontal="right" vertical="center" wrapText="1"/>
      <protection locked="0"/>
    </xf>
    <xf numFmtId="49" fontId="121" fillId="0" borderId="145" xfId="5" applyNumberFormat="1" applyFont="1" applyBorder="1" applyAlignment="1" applyProtection="1">
      <alignment horizontal="right" vertical="center" wrapText="1"/>
      <protection locked="0"/>
    </xf>
    <xf numFmtId="0" fontId="116" fillId="0" borderId="145" xfId="0" applyFont="1" applyBorder="1" applyAlignment="1">
      <alignment horizontal="center" vertical="center" wrapText="1"/>
    </xf>
    <xf numFmtId="0" fontId="116" fillId="0" borderId="146" xfId="0" applyFont="1" applyBorder="1" applyAlignment="1">
      <alignment horizontal="center" vertical="center" wrapText="1"/>
    </xf>
    <xf numFmtId="0" fontId="116" fillId="0" borderId="145" xfId="0" applyFont="1" applyBorder="1" applyAlignment="1">
      <alignment horizontal="center" vertical="center"/>
    </xf>
    <xf numFmtId="0" fontId="116" fillId="0" borderId="0" xfId="0" applyFont="1"/>
    <xf numFmtId="0" fontId="116" fillId="0" borderId="0" xfId="0" applyFont="1" applyAlignment="1">
      <alignment wrapText="1"/>
    </xf>
    <xf numFmtId="14" fontId="116" fillId="0" borderId="0" xfId="0" applyNumberFormat="1" applyFont="1"/>
    <xf numFmtId="0" fontId="116" fillId="0" borderId="145" xfId="0" applyFont="1" applyBorder="1" applyAlignment="1">
      <alignment horizontal="left" vertical="center" wrapText="1"/>
    </xf>
    <xf numFmtId="0" fontId="120" fillId="0" borderId="145" xfId="0" applyFont="1" applyBorder="1"/>
    <xf numFmtId="0" fontId="119" fillId="0" borderId="145" xfId="0" applyFont="1" applyBorder="1" applyAlignment="1">
      <alignment horizontal="left" wrapText="1" indent="1"/>
    </xf>
    <xf numFmtId="0" fontId="119" fillId="0" borderId="145" xfId="0" applyFont="1" applyBorder="1" applyAlignment="1">
      <alignment horizontal="left" vertical="center" indent="1"/>
    </xf>
    <xf numFmtId="0" fontId="117" fillId="0" borderId="145" xfId="0" applyFont="1" applyBorder="1"/>
    <xf numFmtId="0" fontId="116" fillId="0" borderId="145" xfId="0" applyFont="1" applyBorder="1" applyAlignment="1">
      <alignment horizontal="left" wrapText="1" indent="1"/>
    </xf>
    <xf numFmtId="0" fontId="116" fillId="0" borderId="145" xfId="0" applyFont="1" applyBorder="1" applyAlignment="1">
      <alignment horizontal="left" indent="1"/>
    </xf>
    <xf numFmtId="0" fontId="116" fillId="0" borderId="145" xfId="0" applyFont="1" applyBorder="1" applyAlignment="1">
      <alignment horizontal="left" wrapText="1" indent="4"/>
    </xf>
    <xf numFmtId="0" fontId="116" fillId="0" borderId="145" xfId="0" applyFont="1" applyBorder="1" applyAlignment="1">
      <alignment horizontal="left" indent="3"/>
    </xf>
    <xf numFmtId="0" fontId="119" fillId="0" borderId="145" xfId="0" applyFont="1" applyBorder="1" applyAlignment="1">
      <alignment horizontal="left" indent="1"/>
    </xf>
    <xf numFmtId="0" fontId="120" fillId="0" borderId="145" xfId="0" applyFont="1" applyBorder="1" applyAlignment="1">
      <alignment horizontal="center" vertical="center" wrapText="1"/>
    </xf>
    <xf numFmtId="0" fontId="116" fillId="79" borderId="145" xfId="0" applyFont="1" applyFill="1" applyBorder="1"/>
    <xf numFmtId="0" fontId="119" fillId="0" borderId="7" xfId="0" applyFont="1" applyBorder="1"/>
    <xf numFmtId="0" fontId="116" fillId="0" borderId="145" xfId="0" applyFont="1" applyBorder="1" applyAlignment="1">
      <alignment horizontal="left" wrapText="1" indent="2"/>
    </xf>
    <xf numFmtId="0" fontId="116" fillId="0" borderId="145" xfId="0" applyFont="1" applyBorder="1" applyAlignment="1">
      <alignment horizontal="left" wrapText="1"/>
    </xf>
    <xf numFmtId="0" fontId="119" fillId="81" borderId="145" xfId="0" applyFont="1" applyFill="1" applyBorder="1"/>
    <xf numFmtId="0" fontId="116" fillId="0" borderId="145" xfId="0" applyFont="1" applyBorder="1" applyAlignment="1">
      <alignment horizontal="center"/>
    </xf>
    <xf numFmtId="0" fontId="116" fillId="0" borderId="0" xfId="0" applyFont="1" applyAlignment="1">
      <alignment horizontal="center" vertical="center"/>
    </xf>
    <xf numFmtId="0" fontId="116" fillId="0" borderId="7"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53" xfId="0" applyFont="1" applyBorder="1" applyAlignment="1">
      <alignment wrapText="1"/>
    </xf>
    <xf numFmtId="0" fontId="116" fillId="0" borderId="7" xfId="0" applyFont="1" applyBorder="1" applyAlignment="1">
      <alignment wrapText="1"/>
    </xf>
    <xf numFmtId="0" fontId="116" fillId="0" borderId="0" xfId="0" applyFont="1" applyAlignment="1">
      <alignment horizontal="center" vertical="center" wrapText="1"/>
    </xf>
    <xf numFmtId="0" fontId="116" fillId="0" borderId="144" xfId="0" applyFont="1" applyBorder="1" applyAlignment="1">
      <alignment horizontal="center" vertical="center" wrapText="1"/>
    </xf>
    <xf numFmtId="0" fontId="116" fillId="0" borderId="147" xfId="0" applyFont="1" applyBorder="1" applyAlignment="1">
      <alignment horizontal="center" vertical="center" wrapText="1"/>
    </xf>
    <xf numFmtId="0" fontId="116" fillId="0" borderId="143" xfId="0" applyFont="1" applyBorder="1" applyAlignment="1">
      <alignment horizontal="center" vertical="center" wrapText="1"/>
    </xf>
    <xf numFmtId="0" fontId="116" fillId="0" borderId="151" xfId="0" applyFont="1" applyBorder="1"/>
    <xf numFmtId="0" fontId="116" fillId="0" borderId="152" xfId="0" applyFont="1" applyBorder="1"/>
    <xf numFmtId="49" fontId="116" fillId="0" borderId="153" xfId="0" applyNumberFormat="1" applyFont="1" applyBorder="1" applyAlignment="1">
      <alignment horizontal="left" wrapText="1" indent="1"/>
    </xf>
    <xf numFmtId="49" fontId="116" fillId="0" borderId="151" xfId="0" applyNumberFormat="1" applyFont="1" applyBorder="1" applyAlignment="1">
      <alignment horizontal="left" wrapText="1" indent="1"/>
    </xf>
    <xf numFmtId="0" fontId="116" fillId="0" borderId="153" xfId="0" applyFont="1" applyBorder="1" applyAlignment="1">
      <alignment horizontal="left" wrapText="1" indent="1"/>
    </xf>
    <xf numFmtId="49" fontId="116" fillId="0" borderId="154" xfId="0" applyNumberFormat="1" applyFont="1" applyBorder="1" applyAlignment="1">
      <alignment horizontal="left" wrapText="1" indent="1"/>
    </xf>
    <xf numFmtId="0" fontId="116" fillId="0" borderId="155" xfId="0" applyFont="1" applyBorder="1" applyAlignment="1">
      <alignment horizontal="left" wrapText="1" indent="1"/>
    </xf>
    <xf numFmtId="49" fontId="116" fillId="0" borderId="155" xfId="0" applyNumberFormat="1" applyFont="1" applyBorder="1" applyAlignment="1">
      <alignment horizontal="left" wrapText="1" indent="3"/>
    </xf>
    <xf numFmtId="49" fontId="116" fillId="0" borderId="154" xfId="0" applyNumberFormat="1" applyFont="1" applyBorder="1" applyAlignment="1">
      <alignment horizontal="left" wrapText="1" indent="3"/>
    </xf>
    <xf numFmtId="49" fontId="116" fillId="0" borderId="155" xfId="0" applyNumberFormat="1" applyFont="1" applyBorder="1" applyAlignment="1">
      <alignment horizontal="left" wrapText="1" indent="2"/>
    </xf>
    <xf numFmtId="49" fontId="116" fillId="0" borderId="154" xfId="0" applyNumberFormat="1" applyFont="1" applyBorder="1" applyAlignment="1">
      <alignment horizontal="left" wrapText="1" indent="2"/>
    </xf>
    <xf numFmtId="49" fontId="116" fillId="0" borderId="154" xfId="0" applyNumberFormat="1" applyFont="1" applyBorder="1" applyAlignment="1">
      <alignment horizontal="left" vertical="top" wrapText="1" indent="2"/>
    </xf>
    <xf numFmtId="49" fontId="116" fillId="0" borderId="154" xfId="0" applyNumberFormat="1" applyFont="1" applyBorder="1" applyAlignment="1">
      <alignment horizontal="left" indent="1"/>
    </xf>
    <xf numFmtId="0" fontId="116" fillId="0" borderId="155" xfId="0" applyFont="1" applyBorder="1" applyAlignment="1">
      <alignment horizontal="left" indent="1"/>
    </xf>
    <xf numFmtId="49" fontId="116" fillId="0" borderId="155" xfId="0" applyNumberFormat="1" applyFont="1" applyBorder="1" applyAlignment="1">
      <alignment horizontal="left" indent="1"/>
    </xf>
    <xf numFmtId="49" fontId="116" fillId="0" borderId="155" xfId="0" applyNumberFormat="1" applyFont="1" applyBorder="1" applyAlignment="1">
      <alignment horizontal="left" indent="3"/>
    </xf>
    <xf numFmtId="49" fontId="116" fillId="0" borderId="154" xfId="0" applyNumberFormat="1" applyFont="1" applyBorder="1" applyAlignment="1">
      <alignment horizontal="left" indent="3"/>
    </xf>
    <xf numFmtId="0" fontId="116" fillId="0" borderId="155" xfId="0" applyFont="1" applyBorder="1" applyAlignment="1">
      <alignment horizontal="left" indent="2"/>
    </xf>
    <xf numFmtId="0" fontId="116" fillId="0" borderId="154" xfId="0" applyFont="1" applyBorder="1" applyAlignment="1">
      <alignment horizontal="left" indent="2"/>
    </xf>
    <xf numFmtId="0" fontId="116" fillId="0" borderId="154" xfId="0" applyFont="1" applyBorder="1" applyAlignment="1">
      <alignment horizontal="left" indent="1"/>
    </xf>
    <xf numFmtId="0" fontId="119" fillId="0" borderId="64" xfId="0" applyFont="1" applyBorder="1"/>
    <xf numFmtId="0" fontId="116" fillId="0" borderId="69" xfId="0" applyFont="1" applyBorder="1"/>
    <xf numFmtId="0" fontId="116" fillId="0" borderId="0" xfId="0" applyFont="1" applyAlignment="1">
      <alignment horizontal="left"/>
    </xf>
    <xf numFmtId="0" fontId="119" fillId="0" borderId="145" xfId="0" applyFont="1" applyBorder="1" applyAlignment="1">
      <alignment horizontal="left" vertical="center" wrapText="1"/>
    </xf>
    <xf numFmtId="0" fontId="9" fillId="0" borderId="0" xfId="0" applyFont="1" applyAlignment="1">
      <alignment wrapText="1"/>
    </xf>
    <xf numFmtId="0" fontId="121" fillId="0" borderId="145" xfId="0" applyFont="1" applyBorder="1"/>
    <xf numFmtId="0" fontId="119" fillId="0" borderId="145" xfId="0" applyFont="1" applyBorder="1" applyAlignment="1">
      <alignment horizontal="center" vertical="center" wrapText="1"/>
    </xf>
    <xf numFmtId="0" fontId="121" fillId="0" borderId="0" xfId="0" applyFont="1" applyAlignment="1">
      <alignment horizontal="center" vertical="center"/>
    </xf>
    <xf numFmtId="0" fontId="121" fillId="0" borderId="0" xfId="0" applyFont="1"/>
    <xf numFmtId="0" fontId="139" fillId="0" borderId="0" xfId="0" applyFont="1"/>
    <xf numFmtId="0" fontId="116" fillId="0" borderId="132" xfId="0" applyFont="1" applyBorder="1" applyAlignment="1">
      <alignment horizontal="left" vertical="center" wrapText="1" indent="1" readingOrder="1"/>
    </xf>
    <xf numFmtId="0" fontId="121" fillId="0" borderId="145" xfId="0" applyFont="1" applyBorder="1" applyAlignment="1">
      <alignment horizontal="left" indent="3"/>
    </xf>
    <xf numFmtId="0" fontId="119" fillId="0" borderId="145" xfId="0" applyFont="1" applyBorder="1" applyAlignment="1">
      <alignment vertical="center" wrapText="1" readingOrder="1"/>
    </xf>
    <xf numFmtId="0" fontId="121" fillId="0" borderId="145" xfId="0" applyFont="1" applyBorder="1" applyAlignment="1">
      <alignment horizontal="left" indent="2"/>
    </xf>
    <xf numFmtId="0" fontId="116" fillId="0" borderId="133" xfId="0" applyFont="1" applyBorder="1" applyAlignment="1">
      <alignment vertical="center" wrapText="1" readingOrder="1"/>
    </xf>
    <xf numFmtId="0" fontId="121" fillId="0" borderId="146" xfId="0" applyFont="1" applyBorder="1" applyAlignment="1">
      <alignment horizontal="left" indent="2"/>
    </xf>
    <xf numFmtId="0" fontId="116" fillId="0" borderId="132" xfId="0" applyFont="1" applyBorder="1" applyAlignment="1">
      <alignment vertical="center" wrapText="1" readingOrder="1"/>
    </xf>
    <xf numFmtId="0" fontId="116" fillId="0" borderId="131" xfId="0" applyFont="1" applyBorder="1" applyAlignment="1">
      <alignment vertical="center" wrapText="1" readingOrder="1"/>
    </xf>
    <xf numFmtId="0" fontId="139" fillId="0" borderId="7" xfId="0" applyFont="1" applyBorder="1"/>
    <xf numFmtId="0" fontId="106" fillId="0" borderId="145" xfId="0" applyFont="1" applyBorder="1" applyAlignment="1">
      <alignment vertical="center" wrapText="1"/>
    </xf>
    <xf numFmtId="0" fontId="106" fillId="0" borderId="145" xfId="0" applyFont="1" applyBorder="1" applyAlignment="1">
      <alignment horizontal="left" vertical="center" wrapText="1"/>
    </xf>
    <xf numFmtId="0" fontId="106" fillId="0" borderId="145" xfId="0" applyFont="1" applyBorder="1" applyAlignment="1">
      <alignment horizontal="left" indent="2"/>
    </xf>
    <xf numFmtId="0" fontId="106" fillId="0" borderId="145" xfId="0" applyFont="1" applyBorder="1" applyAlignment="1">
      <alignment horizontal="left" vertical="center" indent="1"/>
    </xf>
    <xf numFmtId="0" fontId="106" fillId="0" borderId="145" xfId="0" applyFont="1" applyBorder="1" applyAlignment="1">
      <alignment horizontal="left" vertical="center" wrapText="1" indent="1"/>
    </xf>
    <xf numFmtId="0" fontId="106" fillId="0" borderId="145" xfId="0" applyFont="1" applyBorder="1" applyAlignment="1">
      <alignment horizontal="right" vertical="center"/>
    </xf>
    <xf numFmtId="49" fontId="106" fillId="0" borderId="145" xfId="0" applyNumberFormat="1" applyFont="1" applyBorder="1" applyAlignment="1">
      <alignment horizontal="right" vertical="center"/>
    </xf>
    <xf numFmtId="49" fontId="106" fillId="0" borderId="145" xfId="0" applyNumberFormat="1" applyFont="1" applyBorder="1" applyAlignment="1">
      <alignment vertical="top" wrapText="1"/>
    </xf>
    <xf numFmtId="49" fontId="106" fillId="0" borderId="145" xfId="0" applyNumberFormat="1" applyFont="1" applyBorder="1" applyAlignment="1">
      <alignment horizontal="left" vertical="top" wrapText="1" indent="2"/>
    </xf>
    <xf numFmtId="49" fontId="106" fillId="0" borderId="145" xfId="0" applyNumberFormat="1" applyFont="1" applyBorder="1" applyAlignment="1">
      <alignment horizontal="left" vertical="center" wrapText="1" indent="3"/>
    </xf>
    <xf numFmtId="49" fontId="106" fillId="0" borderId="145" xfId="0" applyNumberFormat="1" applyFont="1" applyBorder="1" applyAlignment="1">
      <alignment horizontal="left" wrapText="1" indent="2"/>
    </xf>
    <xf numFmtId="49" fontId="106" fillId="0" borderId="145" xfId="0" applyNumberFormat="1" applyFont="1" applyBorder="1" applyAlignment="1">
      <alignment horizontal="left" vertical="top" wrapText="1"/>
    </xf>
    <xf numFmtId="49" fontId="106" fillId="0" borderId="145" xfId="0" applyNumberFormat="1" applyFont="1" applyBorder="1" applyAlignment="1">
      <alignment horizontal="left" wrapText="1" indent="3"/>
    </xf>
    <xf numFmtId="49" fontId="106" fillId="0" borderId="145" xfId="0" applyNumberFormat="1" applyFont="1" applyBorder="1" applyAlignment="1">
      <alignment vertical="center"/>
    </xf>
    <xf numFmtId="49" fontId="106" fillId="0" borderId="145" xfId="0" applyNumberFormat="1" applyFont="1" applyBorder="1" applyAlignment="1">
      <alignment horizontal="left" indent="3"/>
    </xf>
    <xf numFmtId="0" fontId="106" fillId="0" borderId="145" xfId="0" applyFont="1" applyBorder="1" applyAlignment="1">
      <alignment horizontal="left" indent="1"/>
    </xf>
    <xf numFmtId="0" fontId="106" fillId="0" borderId="145" xfId="0" applyFont="1" applyBorder="1" applyAlignment="1">
      <alignment horizontal="left" wrapText="1" indent="2"/>
    </xf>
    <xf numFmtId="0" fontId="106" fillId="0" borderId="145" xfId="0" applyFont="1" applyBorder="1" applyAlignment="1">
      <alignment horizontal="left" vertical="top" wrapText="1"/>
    </xf>
    <xf numFmtId="0" fontId="105" fillId="0" borderId="7" xfId="0" applyFont="1" applyBorder="1" applyAlignment="1">
      <alignment wrapText="1"/>
    </xf>
    <xf numFmtId="0" fontId="106" fillId="0" borderId="145" xfId="0" applyFont="1" applyBorder="1" applyAlignment="1">
      <alignment horizontal="left" vertical="top" wrapText="1" indent="2"/>
    </xf>
    <xf numFmtId="0" fontId="106" fillId="0" borderId="145" xfId="0" applyFont="1" applyBorder="1" applyAlignment="1">
      <alignment horizontal="left" wrapText="1"/>
    </xf>
    <xf numFmtId="0" fontId="106" fillId="0" borderId="145" xfId="12672" applyFont="1" applyBorder="1" applyAlignment="1">
      <alignment horizontal="left" vertical="center" wrapText="1" indent="2"/>
    </xf>
    <xf numFmtId="0" fontId="106" fillId="0" borderId="145" xfId="0" applyFont="1" applyBorder="1" applyAlignment="1">
      <alignment wrapText="1"/>
    </xf>
    <xf numFmtId="0" fontId="106" fillId="0" borderId="145" xfId="0" applyFont="1" applyBorder="1"/>
    <xf numFmtId="0" fontId="106" fillId="0" borderId="145" xfId="12672" applyFont="1" applyBorder="1" applyAlignment="1">
      <alignment horizontal="left" vertical="center" wrapText="1"/>
    </xf>
    <xf numFmtId="0" fontId="105" fillId="0" borderId="145" xfId="0" applyFont="1" applyBorder="1" applyAlignment="1">
      <alignment wrapText="1"/>
    </xf>
    <xf numFmtId="0" fontId="106" fillId="0" borderId="147" xfId="0" applyFont="1" applyBorder="1" applyAlignment="1">
      <alignment horizontal="left" vertical="center" wrapText="1"/>
    </xf>
    <xf numFmtId="0" fontId="106" fillId="3" borderId="145" xfId="5" applyFont="1" applyFill="1" applyBorder="1" applyAlignment="1" applyProtection="1">
      <alignment horizontal="right" vertical="center"/>
      <protection locked="0"/>
    </xf>
    <xf numFmtId="2" fontId="106" fillId="3" borderId="145" xfId="5" applyNumberFormat="1" applyFont="1" applyFill="1" applyBorder="1" applyAlignment="1" applyProtection="1">
      <alignment horizontal="right" vertical="center"/>
      <protection locked="0"/>
    </xf>
    <xf numFmtId="0" fontId="106" fillId="0" borderId="145" xfId="0" applyFont="1" applyBorder="1" applyAlignment="1">
      <alignment vertical="center"/>
    </xf>
    <xf numFmtId="0" fontId="106" fillId="0" borderId="147" xfId="13" applyFont="1" applyBorder="1" applyAlignment="1" applyProtection="1">
      <alignment horizontal="left" vertical="top" wrapText="1"/>
      <protection locked="0"/>
    </xf>
    <xf numFmtId="0" fontId="106" fillId="0" borderId="148" xfId="13" applyFont="1" applyBorder="1" applyAlignment="1" applyProtection="1">
      <alignment horizontal="left" vertical="top" wrapText="1"/>
      <protection locked="0"/>
    </xf>
    <xf numFmtId="0" fontId="106" fillId="0" borderId="146" xfId="0" applyFont="1" applyBorder="1" applyAlignment="1">
      <alignment vertical="center" wrapText="1"/>
    </xf>
    <xf numFmtId="0" fontId="125" fillId="0" borderId="0" xfId="0" applyFont="1" applyAlignment="1">
      <alignment horizontal="left" indent="2"/>
    </xf>
    <xf numFmtId="0" fontId="116" fillId="0" borderId="0" xfId="0" applyFont="1" applyAlignment="1">
      <alignment horizontal="left" vertical="center" indent="1"/>
    </xf>
    <xf numFmtId="0" fontId="116" fillId="0" borderId="0" xfId="0" applyFont="1" applyAlignment="1">
      <alignment vertical="center" wrapText="1"/>
    </xf>
    <xf numFmtId="0" fontId="127" fillId="0" borderId="0" xfId="0" applyFont="1" applyAlignment="1">
      <alignment horizontal="left" vertical="center" wrapText="1" readingOrder="1"/>
    </xf>
    <xf numFmtId="0" fontId="125" fillId="0" borderId="0" xfId="0" applyFont="1" applyAlignment="1">
      <alignment horizontal="left" vertical="center" wrapText="1"/>
    </xf>
    <xf numFmtId="0" fontId="116" fillId="0" borderId="0" xfId="0" applyFont="1" applyAlignment="1">
      <alignment horizontal="left" vertical="center" wrapText="1"/>
    </xf>
    <xf numFmtId="0" fontId="106" fillId="0" borderId="146" xfId="0" applyFont="1" applyBorder="1" applyAlignment="1">
      <alignment horizontal="left" indent="2"/>
    </xf>
    <xf numFmtId="0" fontId="106" fillId="0" borderId="133" xfId="0" applyFont="1" applyBorder="1" applyAlignment="1">
      <alignment horizontal="left" vertical="center" wrapText="1" readingOrder="1"/>
    </xf>
    <xf numFmtId="0" fontId="106" fillId="0" borderId="145" xfId="0" applyFont="1" applyBorder="1" applyAlignment="1">
      <alignment horizontal="left" vertical="center" wrapText="1" readingOrder="1"/>
    </xf>
    <xf numFmtId="167" fontId="19" fillId="82" borderId="57" xfId="0" applyNumberFormat="1" applyFont="1" applyFill="1" applyBorder="1" applyAlignment="1">
      <alignment horizontal="center"/>
    </xf>
    <xf numFmtId="0" fontId="11" fillId="0" borderId="98" xfId="17" applyFill="1" applyBorder="1" applyAlignment="1" applyProtection="1">
      <alignment horizontal="left" vertical="top" wrapText="1"/>
    </xf>
    <xf numFmtId="0" fontId="106" fillId="0" borderId="0" xfId="0" applyFont="1" applyAlignment="1">
      <alignment wrapText="1"/>
    </xf>
    <xf numFmtId="0" fontId="142" fillId="0" borderId="0" xfId="0" applyFont="1"/>
    <xf numFmtId="0" fontId="143" fillId="0" borderId="0" xfId="0" applyFont="1" applyAlignment="1">
      <alignment vertical="top"/>
    </xf>
    <xf numFmtId="0" fontId="143" fillId="0" borderId="0" xfId="0" applyFont="1" applyAlignment="1">
      <alignment vertical="top" wrapText="1"/>
    </xf>
    <xf numFmtId="0" fontId="150" fillId="0" borderId="0" xfId="0" applyFont="1" applyAlignment="1">
      <alignment vertical="top" wrapText="1"/>
    </xf>
    <xf numFmtId="0" fontId="7" fillId="0" borderId="0" xfId="11" applyFont="1"/>
    <xf numFmtId="0" fontId="149" fillId="0" borderId="0" xfId="11" applyFont="1"/>
    <xf numFmtId="0" fontId="144" fillId="83" borderId="145" xfId="0" applyFont="1" applyFill="1" applyBorder="1" applyAlignment="1">
      <alignment horizontal="left" vertical="center"/>
    </xf>
    <xf numFmtId="49" fontId="145" fillId="0" borderId="145" xfId="0" applyNumberFormat="1" applyFont="1" applyBorder="1" applyAlignment="1">
      <alignment horizontal="left" vertical="center"/>
    </xf>
    <xf numFmtId="0" fontId="145" fillId="0" borderId="145" xfId="0" applyFont="1" applyBorder="1" applyAlignment="1">
      <alignment horizontal="left" vertical="center"/>
    </xf>
    <xf numFmtId="0" fontId="144" fillId="0" borderId="145" xfId="0" applyFont="1" applyBorder="1" applyAlignment="1">
      <alignment horizontal="left" vertical="center"/>
    </xf>
    <xf numFmtId="0" fontId="144" fillId="84" borderId="17" xfId="0" applyFont="1" applyFill="1" applyBorder="1" applyAlignment="1">
      <alignment horizontal="center" vertical="center"/>
    </xf>
    <xf numFmtId="0" fontId="144" fillId="84" borderId="18" xfId="0" applyFont="1" applyFill="1" applyBorder="1" applyAlignment="1">
      <alignment horizontal="center" vertical="center"/>
    </xf>
    <xf numFmtId="194" fontId="144" fillId="83" borderId="154" xfId="7" applyNumberFormat="1" applyFont="1" applyFill="1" applyBorder="1" applyAlignment="1">
      <alignment horizontal="left" vertical="center"/>
    </xf>
    <xf numFmtId="194" fontId="145" fillId="0" borderId="154" xfId="7" applyNumberFormat="1" applyFont="1" applyFill="1" applyBorder="1" applyAlignment="1">
      <alignment horizontal="left" vertical="center"/>
    </xf>
    <xf numFmtId="10" fontId="7" fillId="0" borderId="154" xfId="0" applyNumberFormat="1" applyFont="1" applyBorder="1" applyAlignment="1">
      <alignment horizontal="right" vertical="center" wrapText="1"/>
    </xf>
    <xf numFmtId="0" fontId="148" fillId="85" borderId="152" xfId="0" applyFont="1" applyFill="1" applyBorder="1" applyAlignment="1">
      <alignment horizontal="left" vertical="center"/>
    </xf>
    <xf numFmtId="10" fontId="149" fillId="87" borderId="151" xfId="0" applyNumberFormat="1" applyFont="1" applyFill="1" applyBorder="1" applyAlignment="1">
      <alignment horizontal="right" vertical="center" wrapText="1"/>
    </xf>
    <xf numFmtId="0" fontId="0" fillId="0" borderId="1" xfId="0" applyBorder="1"/>
    <xf numFmtId="0" fontId="4" fillId="86" borderId="145" xfId="0" applyFont="1" applyFill="1" applyBorder="1" applyAlignment="1">
      <alignment horizontal="center" vertical="center" wrapText="1"/>
    </xf>
    <xf numFmtId="0" fontId="6" fillId="87" borderId="145" xfId="0" applyFont="1" applyFill="1" applyBorder="1" applyAlignment="1">
      <alignment vertical="center" wrapText="1"/>
    </xf>
    <xf numFmtId="194" fontId="6" fillId="87" borderId="145" xfId="7" applyNumberFormat="1" applyFont="1" applyFill="1" applyBorder="1" applyAlignment="1">
      <alignment vertical="center"/>
    </xf>
    <xf numFmtId="194" fontId="6" fillId="87" borderId="154" xfId="7" applyNumberFormat="1" applyFont="1" applyFill="1" applyBorder="1" applyAlignment="1">
      <alignment vertical="center"/>
    </xf>
    <xf numFmtId="0" fontId="145" fillId="83" borderId="145" xfId="0" applyFont="1" applyFill="1" applyBorder="1" applyAlignment="1">
      <alignment horizontal="left" vertical="center" wrapText="1" indent="3"/>
    </xf>
    <xf numFmtId="194" fontId="6" fillId="36" borderId="145" xfId="7" applyNumberFormat="1" applyFont="1" applyFill="1" applyBorder="1" applyAlignment="1">
      <alignment vertical="center"/>
    </xf>
    <xf numFmtId="0" fontId="152" fillId="83" borderId="145" xfId="0" applyFont="1" applyFill="1" applyBorder="1" applyAlignment="1">
      <alignment horizontal="left" vertical="center" wrapText="1" indent="5"/>
    </xf>
    <xf numFmtId="0" fontId="153" fillId="84" borderId="145" xfId="0" applyFont="1" applyFill="1" applyBorder="1" applyAlignment="1">
      <alignment horizontal="left" vertical="center" wrapText="1" indent="1"/>
    </xf>
    <xf numFmtId="194" fontId="153" fillId="84" borderId="145" xfId="7" applyNumberFormat="1" applyFont="1" applyFill="1" applyBorder="1" applyAlignment="1">
      <alignment vertical="center"/>
    </xf>
    <xf numFmtId="194" fontId="153" fillId="85" borderId="154" xfId="7" applyNumberFormat="1" applyFont="1" applyFill="1" applyBorder="1" applyAlignment="1">
      <alignment vertical="center"/>
    </xf>
    <xf numFmtId="194" fontId="154" fillId="83" borderId="145" xfId="7" applyNumberFormat="1" applyFont="1" applyFill="1" applyBorder="1" applyAlignment="1">
      <alignment vertical="center"/>
    </xf>
    <xf numFmtId="194" fontId="154" fillId="85" borderId="154" xfId="7" applyNumberFormat="1" applyFont="1" applyFill="1" applyBorder="1" applyAlignment="1">
      <alignment vertical="center"/>
    </xf>
    <xf numFmtId="0" fontId="152" fillId="83" borderId="152" xfId="0" applyFont="1" applyFill="1" applyBorder="1" applyAlignment="1">
      <alignment horizontal="left" vertical="center" wrapText="1" indent="5"/>
    </xf>
    <xf numFmtId="194" fontId="154" fillId="83" borderId="152" xfId="7" applyNumberFormat="1" applyFont="1" applyFill="1" applyBorder="1" applyAlignment="1">
      <alignment vertical="center"/>
    </xf>
    <xf numFmtId="194" fontId="154" fillId="85" borderId="151" xfId="7" applyNumberFormat="1" applyFont="1" applyFill="1" applyBorder="1" applyAlignment="1">
      <alignment vertical="center"/>
    </xf>
    <xf numFmtId="0" fontId="7" fillId="0" borderId="145" xfId="13" applyFont="1" applyBorder="1" applyAlignment="1" applyProtection="1">
      <alignment wrapText="1"/>
      <protection locked="0"/>
    </xf>
    <xf numFmtId="0" fontId="7" fillId="0" borderId="3" xfId="13" applyFont="1" applyBorder="1" applyAlignment="1" applyProtection="1">
      <alignment vertical="center" wrapText="1"/>
      <protection locked="0"/>
    </xf>
    <xf numFmtId="49" fontId="155" fillId="0" borderId="98" xfId="0" applyNumberFormat="1" applyFont="1" applyBorder="1" applyAlignment="1">
      <alignment horizontal="right" vertical="center"/>
    </xf>
    <xf numFmtId="0" fontId="155" fillId="0" borderId="145" xfId="12672" applyFont="1" applyBorder="1" applyAlignment="1">
      <alignment horizontal="left" vertical="center" wrapText="1"/>
    </xf>
    <xf numFmtId="0" fontId="155" fillId="0" borderId="146" xfId="0" applyFont="1" applyBorder="1" applyAlignment="1">
      <alignment horizontal="left" vertical="top" wrapText="1"/>
    </xf>
    <xf numFmtId="0" fontId="155" fillId="0" borderId="145" xfId="0" applyFont="1" applyBorder="1" applyAlignment="1">
      <alignment vertical="center" wrapText="1"/>
    </xf>
    <xf numFmtId="49" fontId="106" fillId="88" borderId="76" xfId="0" applyNumberFormat="1" applyFont="1" applyFill="1" applyBorder="1" applyAlignment="1">
      <alignment horizontal="right" vertical="center"/>
    </xf>
    <xf numFmtId="193" fontId="7" fillId="0" borderId="145" xfId="0" applyNumberFormat="1" applyFont="1" applyBorder="1" applyAlignment="1" applyProtection="1">
      <alignment vertical="center" wrapText="1"/>
      <protection locked="0"/>
    </xf>
    <xf numFmtId="164" fontId="7" fillId="0" borderId="145" xfId="7" applyNumberFormat="1" applyFont="1" applyBorder="1" applyAlignment="1" applyProtection="1">
      <alignment vertical="center" wrapText="1"/>
      <protection locked="0"/>
    </xf>
    <xf numFmtId="164" fontId="4" fillId="0" borderId="145" xfId="7" applyNumberFormat="1" applyFont="1" applyBorder="1" applyAlignment="1" applyProtection="1">
      <alignment vertical="center" wrapText="1"/>
      <protection locked="0"/>
    </xf>
    <xf numFmtId="193" fontId="7" fillId="0" borderId="145" xfId="0" applyNumberFormat="1" applyFont="1" applyBorder="1" applyAlignment="1" applyProtection="1">
      <alignment horizontal="right" vertical="center" wrapText="1"/>
      <protection locked="0"/>
    </xf>
    <xf numFmtId="193" fontId="4" fillId="0" borderId="145" xfId="0" applyNumberFormat="1" applyFont="1" applyBorder="1" applyAlignment="1" applyProtection="1">
      <alignment vertical="center" wrapText="1"/>
      <protection locked="0"/>
    </xf>
    <xf numFmtId="10" fontId="4" fillId="0" borderId="145" xfId="20961" applyNumberFormat="1" applyFont="1" applyFill="1" applyBorder="1" applyAlignment="1" applyProtection="1">
      <alignment horizontal="right" vertical="center" wrapText="1"/>
      <protection locked="0"/>
    </xf>
    <xf numFmtId="10" fontId="4" fillId="0" borderId="145" xfId="20961" applyNumberFormat="1" applyFont="1" applyFill="1" applyBorder="1" applyAlignment="1" applyProtection="1">
      <alignment horizontal="right" vertical="center" wrapText="1"/>
    </xf>
    <xf numFmtId="10" fontId="4" fillId="0" borderId="145" xfId="20961" applyNumberFormat="1" applyFont="1" applyBorder="1" applyAlignment="1" applyProtection="1">
      <alignment vertical="center" wrapText="1"/>
      <protection locked="0"/>
    </xf>
    <xf numFmtId="10" fontId="4" fillId="89" borderId="98" xfId="20961" applyNumberFormat="1" applyFont="1" applyFill="1" applyBorder="1" applyAlignment="1" applyProtection="1">
      <alignment horizontal="right" vertical="center" wrapText="1"/>
      <protection locked="0"/>
    </xf>
    <xf numFmtId="10" fontId="4" fillId="89" borderId="98" xfId="20961" applyNumberFormat="1" applyFont="1" applyFill="1" applyBorder="1" applyAlignment="1" applyProtection="1">
      <alignment vertical="center" wrapText="1"/>
      <protection locked="0"/>
    </xf>
    <xf numFmtId="10" fontId="4" fillId="89" borderId="111" xfId="20961" applyNumberFormat="1" applyFont="1" applyFill="1" applyBorder="1" applyAlignment="1" applyProtection="1">
      <alignment vertical="center" wrapText="1"/>
      <protection locked="0"/>
    </xf>
    <xf numFmtId="10" fontId="9" fillId="0" borderId="145" xfId="20961" applyNumberFormat="1" applyFont="1" applyFill="1" applyBorder="1" applyAlignment="1" applyProtection="1">
      <alignment vertical="center"/>
      <protection locked="0"/>
    </xf>
    <xf numFmtId="10" fontId="17" fillId="2" borderId="145" xfId="20961" applyNumberFormat="1" applyFont="1" applyFill="1" applyBorder="1" applyAlignment="1" applyProtection="1">
      <alignment vertical="center"/>
      <protection locked="0"/>
    </xf>
    <xf numFmtId="10" fontId="9" fillId="2" borderId="145" xfId="20961" applyNumberFormat="1" applyFont="1" applyFill="1" applyBorder="1" applyAlignment="1" applyProtection="1">
      <alignment vertical="center"/>
      <protection locked="0"/>
    </xf>
    <xf numFmtId="10" fontId="17" fillId="2" borderId="145" xfId="20961" applyNumberFormat="1" applyFont="1" applyFill="1" applyBorder="1" applyAlignment="1" applyProtection="1">
      <alignment vertical="center"/>
    </xf>
    <xf numFmtId="193" fontId="9" fillId="0" borderId="145" xfId="0" applyNumberFormat="1" applyFont="1" applyBorder="1" applyAlignment="1" applyProtection="1">
      <alignment vertical="center"/>
      <protection locked="0"/>
    </xf>
    <xf numFmtId="164" fontId="9" fillId="0" borderId="145" xfId="7" applyNumberFormat="1" applyFont="1" applyFill="1" applyBorder="1" applyAlignment="1" applyProtection="1">
      <alignment vertical="center"/>
      <protection locked="0"/>
    </xf>
    <xf numFmtId="164" fontId="9" fillId="2" borderId="145" xfId="7" applyNumberFormat="1" applyFont="1" applyFill="1" applyBorder="1" applyAlignment="1" applyProtection="1">
      <alignment vertical="center"/>
      <protection locked="0"/>
    </xf>
    <xf numFmtId="164" fontId="17" fillId="2" borderId="145" xfId="7" applyNumberFormat="1" applyFont="1" applyFill="1" applyBorder="1" applyAlignment="1" applyProtection="1">
      <alignment vertical="center"/>
      <protection locked="0"/>
    </xf>
    <xf numFmtId="9" fontId="9" fillId="0" borderId="145" xfId="20961" applyFont="1" applyFill="1" applyBorder="1" applyAlignment="1" applyProtection="1">
      <alignment vertical="center"/>
      <protection locked="0"/>
    </xf>
    <xf numFmtId="9" fontId="9" fillId="2" borderId="145" xfId="20961" applyFont="1" applyFill="1" applyBorder="1" applyAlignment="1" applyProtection="1">
      <alignment vertical="center"/>
    </xf>
    <xf numFmtId="193" fontId="9" fillId="2" borderId="146" xfId="0" applyNumberFormat="1" applyFont="1" applyFill="1" applyBorder="1" applyAlignment="1" applyProtection="1">
      <alignment vertical="center"/>
      <protection locked="0"/>
    </xf>
    <xf numFmtId="193" fontId="17" fillId="2" borderId="146" xfId="0" applyNumberFormat="1" applyFont="1" applyFill="1" applyBorder="1" applyAlignment="1" applyProtection="1">
      <alignment vertical="center"/>
      <protection locked="0"/>
    </xf>
    <xf numFmtId="10" fontId="9" fillId="2" borderId="152" xfId="20961" applyNumberFormat="1" applyFont="1" applyFill="1" applyBorder="1" applyAlignment="1" applyProtection="1">
      <alignment vertical="center"/>
      <protection locked="0"/>
    </xf>
    <xf numFmtId="9" fontId="17" fillId="2" borderId="152" xfId="20961" applyFont="1" applyFill="1" applyBorder="1" applyAlignment="1" applyProtection="1">
      <alignment vertical="center"/>
      <protection locked="0"/>
    </xf>
    <xf numFmtId="3" fontId="21" fillId="0" borderId="145" xfId="0" applyNumberFormat="1" applyFont="1" applyBorder="1" applyAlignment="1">
      <alignment vertical="center" wrapText="1"/>
    </xf>
    <xf numFmtId="3" fontId="21" fillId="0" borderId="148" xfId="0" applyNumberFormat="1" applyFont="1" applyBorder="1" applyAlignment="1">
      <alignment vertical="center" wrapText="1"/>
    </xf>
    <xf numFmtId="164" fontId="0" fillId="0" borderId="98" xfId="7" applyNumberFormat="1" applyFont="1" applyBorder="1"/>
    <xf numFmtId="164" fontId="0" fillId="36" borderId="98" xfId="7" applyNumberFormat="1" applyFont="1" applyFill="1" applyBorder="1"/>
    <xf numFmtId="164" fontId="0" fillId="0" borderId="98" xfId="7" applyNumberFormat="1" applyFont="1" applyBorder="1" applyAlignment="1">
      <alignment vertical="center"/>
    </xf>
    <xf numFmtId="164" fontId="0" fillId="36" borderId="98" xfId="7" applyNumberFormat="1" applyFont="1" applyFill="1" applyBorder="1" applyAlignment="1">
      <alignment vertical="center"/>
    </xf>
    <xf numFmtId="164" fontId="0" fillId="0" borderId="137" xfId="7" applyNumberFormat="1" applyFont="1" applyBorder="1"/>
    <xf numFmtId="164" fontId="0" fillId="36" borderId="137" xfId="7" applyNumberFormat="1" applyFont="1" applyFill="1" applyBorder="1"/>
    <xf numFmtId="164" fontId="3" fillId="0" borderId="145" xfId="7" applyNumberFormat="1" applyFont="1" applyBorder="1"/>
    <xf numFmtId="164" fontId="0" fillId="0" borderId="145" xfId="7" applyNumberFormat="1" applyFont="1" applyBorder="1"/>
    <xf numFmtId="164" fontId="0" fillId="0" borderId="145" xfId="7" applyNumberFormat="1" applyFont="1" applyFill="1" applyBorder="1"/>
    <xf numFmtId="164" fontId="3" fillId="0" borderId="137" xfId="7" applyNumberFormat="1" applyFont="1" applyBorder="1"/>
    <xf numFmtId="193" fontId="10" fillId="0" borderId="137" xfId="0" applyNumberFormat="1" applyFont="1" applyBorder="1" applyAlignment="1">
      <alignment horizontal="right"/>
    </xf>
    <xf numFmtId="193" fontId="10" fillId="0" borderId="145" xfId="0" applyNumberFormat="1" applyFont="1" applyBorder="1" applyAlignment="1">
      <alignment horizontal="right"/>
    </xf>
    <xf numFmtId="193" fontId="9" fillId="0" borderId="145" xfId="0" applyNumberFormat="1" applyFont="1" applyBorder="1" applyAlignment="1">
      <alignment horizontal="right"/>
    </xf>
    <xf numFmtId="10" fontId="9" fillId="2" borderId="98" xfId="20961" applyNumberFormat="1" applyFont="1" applyFill="1" applyBorder="1" applyAlignment="1" applyProtection="1">
      <alignment vertical="center"/>
      <protection locked="0"/>
    </xf>
    <xf numFmtId="10" fontId="9" fillId="2" borderId="23" xfId="20961" applyNumberFormat="1" applyFont="1" applyFill="1" applyBorder="1" applyAlignment="1" applyProtection="1">
      <alignment vertical="center"/>
      <protection locked="0"/>
    </xf>
    <xf numFmtId="195" fontId="0" fillId="0" borderId="0" xfId="7" applyNumberFormat="1" applyFont="1"/>
    <xf numFmtId="43" fontId="0" fillId="0" borderId="0" xfId="0" applyNumberFormat="1"/>
    <xf numFmtId="43" fontId="6" fillId="0" borderId="137" xfId="7" applyFont="1" applyFill="1" applyBorder="1" applyAlignment="1">
      <alignment vertical="center" wrapText="1"/>
    </xf>
    <xf numFmtId="43" fontId="6" fillId="0" borderId="137" xfId="7" applyFont="1" applyBorder="1" applyAlignment="1">
      <alignment vertical="center"/>
    </xf>
    <xf numFmtId="164" fontId="4" fillId="0" borderId="111" xfId="7" applyNumberFormat="1" applyFont="1" applyBorder="1" applyAlignment="1">
      <alignment horizontal="right" vertical="center" wrapText="1"/>
    </xf>
    <xf numFmtId="164" fontId="6" fillId="36" borderId="111" xfId="7" applyNumberFormat="1" applyFont="1" applyFill="1" applyBorder="1" applyAlignment="1">
      <alignment horizontal="right" vertical="center" wrapText="1"/>
    </xf>
    <xf numFmtId="164" fontId="109" fillId="0" borderId="111" xfId="7" applyNumberFormat="1" applyFont="1" applyBorder="1" applyAlignment="1">
      <alignment horizontal="right" vertical="center" wrapText="1"/>
    </xf>
    <xf numFmtId="164" fontId="6" fillId="36" borderId="111" xfId="7" applyNumberFormat="1" applyFont="1" applyFill="1" applyBorder="1" applyAlignment="1">
      <alignment horizontal="center" vertical="center" wrapText="1"/>
    </xf>
    <xf numFmtId="164" fontId="7" fillId="0" borderId="24" xfId="7" applyNumberFormat="1" applyFont="1" applyFill="1" applyBorder="1" applyAlignment="1" applyProtection="1">
      <alignment horizontal="right" vertical="center"/>
    </xf>
    <xf numFmtId="164" fontId="23" fillId="0" borderId="137" xfId="7" applyNumberFormat="1" applyFont="1" applyBorder="1" applyAlignment="1">
      <alignment horizontal="center"/>
    </xf>
    <xf numFmtId="164" fontId="22" fillId="0" borderId="137" xfId="7" applyNumberFormat="1" applyFont="1" applyBorder="1" applyAlignment="1">
      <alignment horizontal="center"/>
    </xf>
    <xf numFmtId="164" fontId="22" fillId="0" borderId="137" xfId="7" applyNumberFormat="1" applyFont="1" applyBorder="1" applyAlignment="1">
      <alignment horizontal="center" vertical="center"/>
    </xf>
    <xf numFmtId="164" fontId="23" fillId="0" borderId="137" xfId="7" applyNumberFormat="1" applyFont="1" applyBorder="1" applyAlignment="1">
      <alignment horizontal="center" vertical="center"/>
    </xf>
    <xf numFmtId="164" fontId="22" fillId="0" borderId="30" xfId="7" applyNumberFormat="1" applyFont="1" applyBorder="1" applyAlignment="1">
      <alignment horizontal="center" vertical="center"/>
    </xf>
    <xf numFmtId="164" fontId="23" fillId="0" borderId="12" xfId="7" applyNumberFormat="1" applyFont="1" applyBorder="1" applyAlignment="1">
      <alignment horizontal="center" vertical="center"/>
    </xf>
    <xf numFmtId="164" fontId="22" fillId="0" borderId="12" xfId="7" applyNumberFormat="1" applyFont="1" applyBorder="1" applyAlignment="1">
      <alignment horizontal="center" vertical="center"/>
    </xf>
    <xf numFmtId="164" fontId="19" fillId="0" borderId="12" xfId="7" applyNumberFormat="1" applyFont="1" applyBorder="1" applyAlignment="1">
      <alignment horizontal="center" vertical="center"/>
    </xf>
    <xf numFmtId="164" fontId="104" fillId="0" borderId="12" xfId="7" applyNumberFormat="1" applyFont="1" applyBorder="1" applyAlignment="1">
      <alignment horizontal="center" vertical="center"/>
    </xf>
    <xf numFmtId="164" fontId="23" fillId="0" borderId="13" xfId="7" applyNumberFormat="1" applyFont="1" applyBorder="1" applyAlignment="1">
      <alignment horizontal="center" vertical="center"/>
    </xf>
    <xf numFmtId="164" fontId="22" fillId="0" borderId="14" xfId="7" applyNumberFormat="1" applyFont="1" applyBorder="1" applyAlignment="1">
      <alignment horizontal="center" vertical="center"/>
    </xf>
    <xf numFmtId="164" fontId="22" fillId="0" borderId="15" xfId="7" applyNumberFormat="1" applyFont="1" applyBorder="1" applyAlignment="1">
      <alignment horizontal="center" vertical="center"/>
    </xf>
    <xf numFmtId="164" fontId="22" fillId="0" borderId="13" xfId="7" applyNumberFormat="1" applyFont="1" applyBorder="1" applyAlignment="1">
      <alignment horizontal="center" vertical="center"/>
    </xf>
    <xf numFmtId="164" fontId="19" fillId="0" borderId="13" xfId="7" applyNumberFormat="1" applyFont="1" applyBorder="1" applyAlignment="1">
      <alignment vertical="center"/>
    </xf>
    <xf numFmtId="164" fontId="23" fillId="0" borderId="137" xfId="7" applyNumberFormat="1" applyFont="1" applyBorder="1"/>
    <xf numFmtId="164" fontId="4" fillId="0" borderId="0" xfId="7" applyNumberFormat="1" applyFont="1"/>
    <xf numFmtId="43" fontId="4" fillId="0" borderId="0" xfId="0" applyNumberFormat="1" applyFont="1"/>
    <xf numFmtId="164" fontId="12" fillId="0" borderId="0" xfId="7" applyNumberFormat="1" applyFont="1"/>
    <xf numFmtId="43" fontId="12" fillId="0" borderId="0" xfId="0" applyNumberFormat="1" applyFont="1"/>
    <xf numFmtId="164" fontId="4" fillId="36" borderId="24" xfId="7" applyNumberFormat="1" applyFont="1" applyFill="1" applyBorder="1"/>
    <xf numFmtId="9" fontId="12" fillId="0" borderId="0" xfId="20961" applyFont="1"/>
    <xf numFmtId="164" fontId="4" fillId="0" borderId="99" xfId="7" applyNumberFormat="1" applyFont="1" applyBorder="1" applyAlignment="1">
      <alignment vertical="center"/>
    </xf>
    <xf numFmtId="164" fontId="4" fillId="0" borderId="99" xfId="0" applyNumberFormat="1" applyFont="1" applyBorder="1" applyAlignment="1">
      <alignment vertical="center"/>
    </xf>
    <xf numFmtId="164" fontId="6" fillId="0" borderId="98" xfId="0" applyNumberFormat="1" applyFont="1" applyBorder="1" applyAlignment="1">
      <alignment vertical="center"/>
    </xf>
    <xf numFmtId="164" fontId="6" fillId="0" borderId="99" xfId="0" applyNumberFormat="1" applyFont="1" applyBorder="1" applyAlignment="1">
      <alignment vertical="center"/>
    </xf>
    <xf numFmtId="164" fontId="4" fillId="0" borderId="53" xfId="7" applyNumberFormat="1" applyFont="1" applyBorder="1" applyAlignment="1">
      <alignment vertical="center"/>
    </xf>
    <xf numFmtId="164" fontId="4" fillId="3" borderId="96" xfId="7" applyNumberFormat="1" applyFont="1" applyFill="1" applyBorder="1" applyAlignment="1">
      <alignment vertical="center"/>
    </xf>
    <xf numFmtId="164" fontId="4" fillId="0" borderId="23" xfId="0" applyNumberFormat="1" applyFont="1" applyBorder="1" applyAlignment="1">
      <alignment vertical="center"/>
    </xf>
    <xf numFmtId="164" fontId="6" fillId="0" borderId="23" xfId="0" applyNumberFormat="1" applyFont="1" applyBorder="1" applyAlignment="1">
      <alignment vertical="center"/>
    </xf>
    <xf numFmtId="164" fontId="4" fillId="3" borderId="26" xfId="7" applyNumberFormat="1" applyFont="1" applyFill="1" applyBorder="1" applyAlignment="1">
      <alignment vertical="center"/>
    </xf>
    <xf numFmtId="164" fontId="6" fillId="3" borderId="26" xfId="0" applyNumberFormat="1" applyFont="1" applyFill="1" applyBorder="1" applyAlignment="1">
      <alignment vertical="center"/>
    </xf>
    <xf numFmtId="164" fontId="4" fillId="3" borderId="144" xfId="7" applyNumberFormat="1" applyFont="1" applyFill="1" applyBorder="1" applyAlignment="1">
      <alignment vertical="center"/>
    </xf>
    <xf numFmtId="10" fontId="4" fillId="3" borderId="93" xfId="20961" applyNumberFormat="1" applyFont="1" applyFill="1" applyBorder="1" applyAlignment="1">
      <alignment vertical="center"/>
    </xf>
    <xf numFmtId="164" fontId="6" fillId="3" borderId="144" xfId="7" applyNumberFormat="1" applyFont="1" applyFill="1" applyBorder="1" applyAlignment="1">
      <alignment vertical="center"/>
    </xf>
    <xf numFmtId="10" fontId="6" fillId="3" borderId="93" xfId="20961" applyNumberFormat="1" applyFont="1" applyFill="1" applyBorder="1" applyAlignment="1">
      <alignment vertical="center"/>
    </xf>
    <xf numFmtId="164" fontId="6" fillId="3" borderId="145" xfId="7" applyNumberFormat="1" applyFont="1" applyFill="1" applyBorder="1" applyAlignment="1">
      <alignment vertical="center"/>
    </xf>
    <xf numFmtId="10" fontId="6" fillId="3" borderId="145" xfId="20961" applyNumberFormat="1" applyFont="1" applyFill="1" applyBorder="1" applyAlignment="1">
      <alignment vertical="center"/>
    </xf>
    <xf numFmtId="164" fontId="6" fillId="3" borderId="145" xfId="0" applyNumberFormat="1" applyFont="1" applyFill="1" applyBorder="1" applyAlignment="1">
      <alignment vertical="center"/>
    </xf>
    <xf numFmtId="165" fontId="113" fillId="78" borderId="98" xfId="20961" applyNumberFormat="1" applyFont="1" applyFill="1" applyBorder="1" applyAlignment="1" applyProtection="1">
      <alignment horizontal="right" vertical="center"/>
    </xf>
    <xf numFmtId="164" fontId="120" fillId="0" borderId="137" xfId="7" applyNumberFormat="1" applyFont="1" applyBorder="1"/>
    <xf numFmtId="164" fontId="3" fillId="0" borderId="98" xfId="7" applyNumberFormat="1" applyFont="1" applyBorder="1"/>
    <xf numFmtId="164" fontId="116" fillId="0" borderId="145" xfId="7" applyNumberFormat="1" applyFont="1" applyBorder="1"/>
    <xf numFmtId="164" fontId="119" fillId="0" borderId="145" xfId="7" applyNumberFormat="1" applyFont="1" applyBorder="1"/>
    <xf numFmtId="164" fontId="116" fillId="36" borderId="145" xfId="7" applyNumberFormat="1" applyFont="1" applyFill="1" applyBorder="1"/>
    <xf numFmtId="164" fontId="117" fillId="0" borderId="145" xfId="7" applyNumberFormat="1" applyFont="1" applyBorder="1"/>
    <xf numFmtId="164" fontId="120" fillId="0" borderId="145" xfId="7" applyNumberFormat="1" applyFont="1" applyBorder="1"/>
    <xf numFmtId="164" fontId="119" fillId="0" borderId="145" xfId="0" applyNumberFormat="1" applyFont="1" applyBorder="1" applyAlignment="1">
      <alignment horizontal="left" indent="1"/>
    </xf>
    <xf numFmtId="164" fontId="119" fillId="0" borderId="145" xfId="0" applyNumberFormat="1" applyFont="1" applyBorder="1"/>
    <xf numFmtId="164" fontId="116" fillId="0" borderId="145" xfId="7" applyNumberFormat="1" applyFont="1" applyBorder="1" applyAlignment="1">
      <alignment horizontal="left" indent="1"/>
    </xf>
    <xf numFmtId="164" fontId="116" fillId="0" borderId="145" xfId="7" applyNumberFormat="1" applyFont="1" applyBorder="1" applyAlignment="1">
      <alignment horizontal="center" vertical="center" wrapText="1"/>
    </xf>
    <xf numFmtId="164" fontId="116" fillId="0" borderId="145" xfId="7" applyNumberFormat="1" applyFont="1" applyBorder="1" applyAlignment="1">
      <alignment horizontal="center" vertical="center"/>
    </xf>
    <xf numFmtId="164" fontId="116" fillId="0" borderId="145" xfId="7" applyNumberFormat="1" applyFont="1" applyBorder="1" applyAlignment="1">
      <alignment horizontal="left" vertical="center" wrapText="1"/>
    </xf>
    <xf numFmtId="164" fontId="119" fillId="0" borderId="145" xfId="0" applyNumberFormat="1" applyFont="1" applyBorder="1" applyAlignment="1">
      <alignment horizontal="left" vertical="center" wrapText="1"/>
    </xf>
    <xf numFmtId="164" fontId="119" fillId="0" borderId="69" xfId="0" applyNumberFormat="1" applyFont="1" applyBorder="1"/>
    <xf numFmtId="164" fontId="116" fillId="0" borderId="155" xfId="7" applyNumberFormat="1" applyFont="1" applyBorder="1" applyAlignment="1">
      <alignment horizontal="left" indent="3"/>
    </xf>
    <xf numFmtId="164" fontId="119" fillId="0" borderId="155" xfId="7" applyNumberFormat="1" applyFont="1" applyBorder="1" applyAlignment="1">
      <alignment horizontal="left" indent="2"/>
    </xf>
    <xf numFmtId="164" fontId="119" fillId="0" borderId="155" xfId="7" applyNumberFormat="1" applyFont="1" applyFill="1" applyBorder="1" applyAlignment="1">
      <alignment horizontal="left" indent="2"/>
    </xf>
    <xf numFmtId="164" fontId="116" fillId="80" borderId="155" xfId="7" applyNumberFormat="1" applyFont="1" applyFill="1" applyBorder="1"/>
    <xf numFmtId="164" fontId="116" fillId="80" borderId="145" xfId="7" applyNumberFormat="1" applyFont="1" applyFill="1" applyBorder="1"/>
    <xf numFmtId="164" fontId="116" fillId="80" borderId="154" xfId="7" applyNumberFormat="1" applyFont="1" applyFill="1" applyBorder="1"/>
    <xf numFmtId="164" fontId="119" fillId="0" borderId="155" xfId="7" applyNumberFormat="1" applyFont="1" applyBorder="1" applyAlignment="1">
      <alignment horizontal="left" wrapText="1" indent="3"/>
    </xf>
    <xf numFmtId="164" fontId="116" fillId="0" borderId="145" xfId="7" applyNumberFormat="1" applyFont="1" applyFill="1" applyBorder="1"/>
    <xf numFmtId="43" fontId="121" fillId="0" borderId="145" xfId="7" applyFont="1" applyBorder="1"/>
    <xf numFmtId="164" fontId="121" fillId="0" borderId="145" xfId="7" applyNumberFormat="1" applyFont="1" applyBorder="1"/>
    <xf numFmtId="164" fontId="156" fillId="0" borderId="145" xfId="0" applyNumberFormat="1" applyFont="1" applyBorder="1"/>
    <xf numFmtId="164" fontId="156" fillId="0" borderId="145" xfId="7" applyNumberFormat="1" applyFont="1" applyBorder="1"/>
    <xf numFmtId="164" fontId="121" fillId="0" borderId="145" xfId="0" applyNumberFormat="1" applyFont="1" applyBorder="1"/>
    <xf numFmtId="164" fontId="121" fillId="0" borderId="146" xfId="7" applyNumberFormat="1" applyFont="1" applyBorder="1"/>
    <xf numFmtId="9" fontId="121" fillId="0" borderId="145" xfId="20961" applyFont="1" applyBorder="1"/>
    <xf numFmtId="9" fontId="121" fillId="0" borderId="146" xfId="20961" applyFont="1" applyBorder="1"/>
    <xf numFmtId="43" fontId="121" fillId="0" borderId="146" xfId="7" applyFont="1" applyBorder="1"/>
    <xf numFmtId="43" fontId="156" fillId="0" borderId="145" xfId="7" applyFont="1" applyBorder="1"/>
    <xf numFmtId="0" fontId="11" fillId="0" borderId="3" xfId="17" applyBorder="1" applyAlignment="1" applyProtection="1"/>
    <xf numFmtId="0" fontId="11" fillId="0" borderId="0" xfId="17" applyFill="1" applyAlignment="1" applyProtection="1"/>
    <xf numFmtId="0" fontId="132" fillId="0" borderId="145" xfId="21414" applyFont="1" applyBorder="1" applyAlignment="1">
      <alignment horizontal="left" vertical="center" wrapText="1"/>
    </xf>
    <xf numFmtId="9" fontId="156" fillId="0" borderId="145" xfId="20961" applyFont="1" applyBorder="1"/>
    <xf numFmtId="0" fontId="9" fillId="0" borderId="155" xfId="0" applyFont="1" applyBorder="1" applyAlignment="1">
      <alignment vertical="center"/>
    </xf>
    <xf numFmtId="0" fontId="13" fillId="0" borderId="145" xfId="0" applyFont="1" applyBorder="1" applyAlignment="1">
      <alignment wrapText="1"/>
    </xf>
    <xf numFmtId="10" fontId="4" fillId="0" borderId="21" xfId="20961" applyNumberFormat="1" applyFont="1" applyBorder="1"/>
    <xf numFmtId="10" fontId="4" fillId="0" borderId="21" xfId="0" applyNumberFormat="1" applyFont="1" applyBorder="1"/>
    <xf numFmtId="0" fontId="9" fillId="0" borderId="106" xfId="0" applyFont="1" applyBorder="1" applyAlignment="1">
      <alignment vertical="center"/>
    </xf>
    <xf numFmtId="0" fontId="13" fillId="0" borderId="144" xfId="0" applyFont="1" applyBorder="1" applyAlignment="1">
      <alignment wrapText="1"/>
    </xf>
    <xf numFmtId="10" fontId="4" fillId="0" borderId="111" xfId="20961" applyNumberFormat="1" applyFont="1" applyBorder="1"/>
    <xf numFmtId="10" fontId="4" fillId="0" borderId="67" xfId="20961" applyNumberFormat="1" applyFont="1" applyBorder="1"/>
    <xf numFmtId="10" fontId="4" fillId="0" borderId="24" xfId="20961" applyNumberFormat="1" applyFont="1" applyBorder="1"/>
    <xf numFmtId="164" fontId="4" fillId="0" borderId="98" xfId="7" applyNumberFormat="1" applyFont="1" applyBorder="1" applyAlignment="1">
      <alignment horizontal="center" vertical="center"/>
    </xf>
    <xf numFmtId="164" fontId="0" fillId="0" borderId="0" xfId="7" applyNumberFormat="1" applyFont="1"/>
    <xf numFmtId="164" fontId="0" fillId="0" borderId="0" xfId="0" applyNumberFormat="1"/>
    <xf numFmtId="164" fontId="6" fillId="0" borderId="98" xfId="7" applyNumberFormat="1" applyFont="1" applyFill="1" applyBorder="1"/>
    <xf numFmtId="164" fontId="6" fillId="0" borderId="98" xfId="7" applyNumberFormat="1" applyFont="1" applyFill="1" applyBorder="1" applyAlignment="1">
      <alignment vertical="center"/>
    </xf>
    <xf numFmtId="164" fontId="6" fillId="0" borderId="98" xfId="7" applyNumberFormat="1" applyFont="1" applyBorder="1"/>
    <xf numFmtId="164" fontId="6" fillId="0" borderId="98" xfId="7" applyNumberFormat="1" applyFont="1" applyBorder="1" applyAlignment="1">
      <alignment vertical="center"/>
    </xf>
    <xf numFmtId="164" fontId="0" fillId="0" borderId="137" xfId="7" applyNumberFormat="1" applyFont="1" applyFill="1" applyBorder="1"/>
    <xf numFmtId="164" fontId="4" fillId="0" borderId="0" xfId="0" applyNumberFormat="1" applyFont="1"/>
    <xf numFmtId="10" fontId="4" fillId="0" borderId="98" xfId="20961" applyNumberFormat="1" applyFont="1" applyFill="1" applyBorder="1" applyAlignment="1" applyProtection="1">
      <alignment horizontal="right" vertical="center" wrapText="1"/>
      <protection locked="0"/>
    </xf>
    <xf numFmtId="193" fontId="9" fillId="0" borderId="98" xfId="0" applyNumberFormat="1" applyFont="1" applyBorder="1" applyAlignment="1" applyProtection="1">
      <alignment vertical="center"/>
      <protection locked="0"/>
    </xf>
    <xf numFmtId="9" fontId="9" fillId="0" borderId="98" xfId="20961" applyFont="1" applyFill="1" applyBorder="1" applyAlignment="1" applyProtection="1">
      <alignment vertical="center"/>
      <protection locked="0"/>
    </xf>
    <xf numFmtId="164" fontId="116" fillId="0" borderId="0" xfId="0" applyNumberFormat="1" applyFont="1"/>
    <xf numFmtId="14" fontId="4" fillId="0" borderId="0" xfId="0" applyNumberFormat="1" applyFont="1" applyAlignment="1">
      <alignment horizontal="left" vertical="top"/>
    </xf>
    <xf numFmtId="14" fontId="4" fillId="0" borderId="0" xfId="0" applyNumberFormat="1" applyFont="1" applyAlignment="1">
      <alignment horizontal="left"/>
    </xf>
    <xf numFmtId="0" fontId="104" fillId="0" borderId="66" xfId="0" applyFont="1" applyBorder="1" applyAlignment="1">
      <alignment horizontal="left" vertical="center" wrapText="1"/>
    </xf>
    <xf numFmtId="0" fontId="104" fillId="0" borderId="65" xfId="0" applyFont="1" applyBorder="1" applyAlignment="1">
      <alignment horizontal="left" vertical="center" wrapText="1"/>
    </xf>
    <xf numFmtId="0" fontId="141" fillId="0" borderId="158" xfId="0" applyFont="1" applyBorder="1" applyAlignment="1">
      <alignment horizontal="center" vertical="center"/>
    </xf>
    <xf numFmtId="0" fontId="141" fillId="0" borderId="29" xfId="0" applyFont="1" applyBorder="1" applyAlignment="1">
      <alignment horizontal="center" vertical="center"/>
    </xf>
    <xf numFmtId="0" fontId="141" fillId="0" borderId="159" xfId="0" applyFont="1" applyBorder="1" applyAlignment="1">
      <alignment horizontal="center" vertical="center"/>
    </xf>
    <xf numFmtId="164" fontId="0" fillId="0" borderId="99" xfId="7" applyNumberFormat="1" applyFont="1" applyBorder="1" applyAlignment="1">
      <alignment horizontal="center"/>
    </xf>
    <xf numFmtId="164" fontId="0" fillId="0" borderId="96" xfId="7" applyNumberFormat="1" applyFont="1" applyBorder="1" applyAlignment="1">
      <alignment horizontal="center"/>
    </xf>
    <xf numFmtId="164" fontId="0" fillId="0" borderId="97" xfId="7" applyNumberFormat="1" applyFont="1" applyBorder="1" applyAlignment="1">
      <alignment horizontal="center"/>
    </xf>
    <xf numFmtId="164" fontId="0" fillId="0" borderId="138" xfId="7" applyNumberFormat="1" applyFont="1" applyBorder="1" applyAlignment="1">
      <alignment horizontal="center"/>
    </xf>
    <xf numFmtId="164" fontId="0" fillId="0" borderId="139" xfId="7" applyNumberFormat="1" applyFont="1" applyBorder="1" applyAlignment="1">
      <alignment horizontal="center"/>
    </xf>
    <xf numFmtId="164" fontId="0" fillId="0" borderId="140" xfId="7" applyNumberFormat="1" applyFont="1" applyBorder="1" applyAlignment="1">
      <alignment horizontal="center"/>
    </xf>
    <xf numFmtId="0" fontId="0" fillId="0" borderId="137" xfId="0" applyBorder="1" applyAlignment="1">
      <alignment horizontal="center" vertical="center"/>
    </xf>
    <xf numFmtId="0" fontId="128" fillId="0" borderId="94" xfId="0" applyFont="1" applyBorder="1" applyAlignment="1">
      <alignment horizontal="center" vertical="center"/>
    </xf>
    <xf numFmtId="0" fontId="128" fillId="0" borderId="7" xfId="0" applyFont="1" applyBorder="1" applyAlignment="1">
      <alignment horizontal="center" vertical="center"/>
    </xf>
    <xf numFmtId="0" fontId="10" fillId="0" borderId="17" xfId="0" applyFont="1" applyBorder="1" applyAlignment="1">
      <alignment horizontal="center" vertical="center"/>
    </xf>
    <xf numFmtId="0" fontId="10" fillId="0" borderId="18" xfId="0" applyFont="1" applyBorder="1" applyAlignment="1">
      <alignment horizontal="center" vertical="center"/>
    </xf>
    <xf numFmtId="0" fontId="0" fillId="0" borderId="99" xfId="0" applyBorder="1" applyAlignment="1">
      <alignment horizontal="center"/>
    </xf>
    <xf numFmtId="0" fontId="0" fillId="0" borderId="96" xfId="0" applyBorder="1" applyAlignment="1">
      <alignment horizontal="center"/>
    </xf>
    <xf numFmtId="0" fontId="0" fillId="0" borderId="97" xfId="0" applyBorder="1" applyAlignment="1">
      <alignment horizontal="center"/>
    </xf>
    <xf numFmtId="0" fontId="128" fillId="0" borderId="141" xfId="0" applyFont="1" applyBorder="1" applyAlignment="1">
      <alignment horizontal="center" vertical="center" wrapText="1"/>
    </xf>
    <xf numFmtId="0" fontId="128" fillId="0" borderId="7" xfId="0" applyFont="1" applyBorder="1" applyAlignment="1">
      <alignment horizontal="center" vertical="center" wrapText="1"/>
    </xf>
    <xf numFmtId="0" fontId="0" fillId="0" borderId="127" xfId="0" applyBorder="1" applyAlignment="1">
      <alignment horizontal="center" vertical="center"/>
    </xf>
    <xf numFmtId="0" fontId="0" fillId="0" borderId="11" xfId="0" applyBorder="1" applyAlignment="1">
      <alignment horizontal="center" vertical="center"/>
    </xf>
    <xf numFmtId="0" fontId="0" fillId="0" borderId="137" xfId="0" applyBorder="1" applyAlignment="1">
      <alignment horizontal="center" vertical="center" wrapText="1"/>
    </xf>
    <xf numFmtId="0" fontId="10" fillId="0" borderId="17" xfId="0" applyFont="1" applyBorder="1" applyAlignment="1">
      <alignment horizontal="center"/>
    </xf>
    <xf numFmtId="0" fontId="10" fillId="0" borderId="18" xfId="0" applyFont="1" applyBorder="1" applyAlignment="1">
      <alignment horizontal="center"/>
    </xf>
    <xf numFmtId="0" fontId="13" fillId="0" borderId="3" xfId="0" applyFont="1" applyBorder="1" applyAlignment="1">
      <alignment wrapText="1"/>
    </xf>
    <xf numFmtId="0" fontId="4" fillId="0" borderId="20" xfId="0" applyFont="1" applyBorder="1"/>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4" fillId="0" borderId="98" xfId="0" applyFont="1" applyBorder="1" applyAlignment="1">
      <alignment horizontal="center" vertical="center" wrapText="1"/>
    </xf>
    <xf numFmtId="0" fontId="4" fillId="0" borderId="99" xfId="0" applyFont="1" applyBorder="1" applyAlignment="1">
      <alignment horizontal="center"/>
    </xf>
    <xf numFmtId="0" fontId="4" fillId="0" borderId="21" xfId="0" applyFont="1" applyBorder="1" applyAlignment="1">
      <alignment horizontal="center"/>
    </xf>
    <xf numFmtId="0" fontId="6" fillId="36" borderId="115"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12" xfId="0" applyFont="1" applyFill="1" applyBorder="1" applyAlignment="1">
      <alignment horizontal="center" vertical="center" wrapText="1"/>
    </xf>
    <xf numFmtId="0" fontId="6" fillId="36" borderId="97" xfId="0" applyFont="1" applyFill="1" applyBorder="1" applyAlignment="1">
      <alignment horizontal="center" vertical="center" wrapText="1"/>
    </xf>
    <xf numFmtId="0" fontId="4" fillId="86" borderId="7" xfId="0" applyFont="1" applyFill="1" applyBorder="1" applyAlignment="1">
      <alignment horizontal="center" vertical="center" wrapText="1"/>
    </xf>
    <xf numFmtId="0" fontId="4" fillId="86" borderId="145" xfId="0" applyFont="1" applyFill="1" applyBorder="1" applyAlignment="1">
      <alignment horizontal="center" vertical="center" wrapText="1"/>
    </xf>
    <xf numFmtId="0" fontId="4" fillId="86" borderId="7" xfId="11" applyFont="1" applyFill="1" applyBorder="1" applyAlignment="1">
      <alignment horizontal="center" vertical="top"/>
    </xf>
    <xf numFmtId="0" fontId="6" fillId="87" borderId="64" xfId="0" applyFont="1" applyFill="1" applyBorder="1" applyAlignment="1">
      <alignment horizontal="center" vertical="center" wrapText="1"/>
    </xf>
    <xf numFmtId="0" fontId="6" fillId="87" borderId="154" xfId="0" applyFont="1" applyFill="1" applyBorder="1" applyAlignment="1">
      <alignment horizontal="center" vertical="center" wrapText="1"/>
    </xf>
    <xf numFmtId="0" fontId="101" fillId="3" borderId="67" xfId="13" applyFont="1" applyFill="1" applyBorder="1" applyAlignment="1" applyProtection="1">
      <alignment horizontal="center" vertical="center" wrapText="1"/>
      <protection locked="0"/>
    </xf>
    <xf numFmtId="0" fontId="101" fillId="3" borderId="64"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4" fontId="15" fillId="3" borderId="16" xfId="1" applyNumberFormat="1" applyFont="1" applyFill="1" applyBorder="1" applyAlignment="1" applyProtection="1">
      <alignment horizontal="center"/>
      <protection locked="0"/>
    </xf>
    <xf numFmtId="164" fontId="15" fillId="3" borderId="17" xfId="1" applyNumberFormat="1" applyFont="1" applyFill="1" applyBorder="1" applyAlignment="1" applyProtection="1">
      <alignment horizontal="center"/>
      <protection locked="0"/>
    </xf>
    <xf numFmtId="164" fontId="15" fillId="3" borderId="18" xfId="1" applyNumberFormat="1" applyFont="1" applyFill="1" applyBorder="1" applyAlignment="1" applyProtection="1">
      <alignment horizontal="center"/>
      <protection locked="0"/>
    </xf>
    <xf numFmtId="0" fontId="6" fillId="0" borderId="50" xfId="0" applyFont="1" applyBorder="1" applyAlignment="1">
      <alignment horizontal="center" vertical="center" wrapText="1"/>
    </xf>
    <xf numFmtId="0" fontId="6" fillId="0" borderId="51" xfId="0" applyFont="1" applyBorder="1" applyAlignment="1">
      <alignment horizontal="center" vertical="center" wrapText="1"/>
    </xf>
    <xf numFmtId="164" fontId="15" fillId="0" borderId="90" xfId="1" applyNumberFormat="1" applyFont="1" applyFill="1" applyBorder="1" applyAlignment="1" applyProtection="1">
      <alignment horizontal="center" vertical="center" wrapText="1"/>
      <protection locked="0"/>
    </xf>
    <xf numFmtId="164" fontId="15" fillId="0" borderId="91" xfId="1" applyNumberFormat="1" applyFont="1" applyFill="1" applyBorder="1" applyAlignment="1" applyProtection="1">
      <alignment horizontal="center" vertical="center" wrapText="1"/>
      <protection locked="0"/>
    </xf>
    <xf numFmtId="0" fontId="4" fillId="0" borderId="67" xfId="0" applyFont="1" applyBorder="1" applyAlignment="1">
      <alignment horizontal="center" vertical="center" wrapText="1"/>
    </xf>
    <xf numFmtId="0" fontId="4" fillId="0" borderId="64" xfId="0" applyFont="1" applyBorder="1" applyAlignment="1">
      <alignment horizontal="center" vertical="center" wrapText="1"/>
    </xf>
    <xf numFmtId="0" fontId="4" fillId="0" borderId="8" xfId="0" applyFont="1" applyBorder="1" applyAlignment="1">
      <alignment horizontal="center" wrapText="1"/>
    </xf>
    <xf numFmtId="0" fontId="4" fillId="0" borderId="10" xfId="0" applyFont="1" applyBorder="1" applyAlignment="1">
      <alignment horizontal="center" wrapText="1"/>
    </xf>
    <xf numFmtId="0" fontId="4" fillId="0" borderId="59"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105" xfId="0" applyFont="1" applyBorder="1" applyAlignment="1">
      <alignment horizontal="center" vertical="center" wrapText="1"/>
    </xf>
    <xf numFmtId="0" fontId="14" fillId="0" borderId="54" xfId="0" applyFont="1" applyBorder="1" applyAlignment="1">
      <alignment horizontal="left" vertical="center"/>
    </xf>
    <xf numFmtId="0" fontId="14" fillId="0" borderId="55" xfId="0" applyFont="1" applyBorder="1" applyAlignment="1">
      <alignment horizontal="left" vertical="center"/>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11" xfId="0" applyFont="1" applyBorder="1" applyAlignment="1">
      <alignment horizontal="center" vertical="center" wrapText="1"/>
    </xf>
    <xf numFmtId="0" fontId="119" fillId="0" borderId="118" xfId="0" applyFont="1" applyBorder="1" applyAlignment="1">
      <alignment horizontal="left" vertical="center" wrapText="1"/>
    </xf>
    <xf numFmtId="0" fontId="119" fillId="0" borderId="119" xfId="0" applyFont="1" applyBorder="1" applyAlignment="1">
      <alignment horizontal="left" vertical="center" wrapText="1"/>
    </xf>
    <xf numFmtId="0" fontId="119" fillId="0" borderId="121" xfId="0" applyFont="1" applyBorder="1" applyAlignment="1">
      <alignment horizontal="left" vertical="center" wrapText="1"/>
    </xf>
    <xf numFmtId="0" fontId="119" fillId="0" borderId="122" xfId="0" applyFont="1" applyBorder="1" applyAlignment="1">
      <alignment horizontal="left" vertical="center" wrapText="1"/>
    </xf>
    <xf numFmtId="0" fontId="119" fillId="0" borderId="124" xfId="0" applyFont="1" applyBorder="1" applyAlignment="1">
      <alignment horizontal="left" vertical="center" wrapText="1"/>
    </xf>
    <xf numFmtId="0" fontId="119" fillId="0" borderId="125" xfId="0" applyFont="1" applyBorder="1" applyAlignment="1">
      <alignment horizontal="left" vertical="center" wrapText="1"/>
    </xf>
    <xf numFmtId="0" fontId="120" fillId="0" borderId="144" xfId="0" applyFont="1" applyBorder="1" applyAlignment="1">
      <alignment horizontal="center" vertical="center" wrapText="1"/>
    </xf>
    <xf numFmtId="0" fontId="120" fillId="0" borderId="143" xfId="0" applyFont="1" applyBorder="1" applyAlignment="1">
      <alignment horizontal="center" vertical="center" wrapText="1"/>
    </xf>
    <xf numFmtId="0" fontId="120" fillId="0" borderId="120" xfId="0" applyFont="1" applyBorder="1" applyAlignment="1">
      <alignment horizontal="center" vertical="center" wrapText="1"/>
    </xf>
    <xf numFmtId="0" fontId="120" fillId="0" borderId="53" xfId="0" applyFont="1" applyBorder="1" applyAlignment="1">
      <alignment horizontal="center" vertical="center" wrapText="1"/>
    </xf>
    <xf numFmtId="0" fontId="120" fillId="0" borderId="123" xfId="0" applyFont="1" applyBorder="1" applyAlignment="1">
      <alignment horizontal="center" vertical="center" wrapText="1"/>
    </xf>
    <xf numFmtId="0" fontId="120" fillId="0" borderId="11" xfId="0" applyFont="1" applyBorder="1" applyAlignment="1">
      <alignment horizontal="center" vertical="center" wrapText="1"/>
    </xf>
    <xf numFmtId="0" fontId="116" fillId="0" borderId="146" xfId="0" applyFont="1" applyBorder="1" applyAlignment="1">
      <alignment horizontal="center" vertical="center" wrapText="1"/>
    </xf>
    <xf numFmtId="0" fontId="116" fillId="0" borderId="7" xfId="0" applyFont="1" applyBorder="1" applyAlignment="1">
      <alignment horizontal="center" vertical="center" wrapText="1"/>
    </xf>
    <xf numFmtId="0" fontId="116" fillId="0" borderId="145" xfId="0" applyFont="1" applyBorder="1" applyAlignment="1">
      <alignment horizontal="center" vertical="center" wrapText="1"/>
    </xf>
    <xf numFmtId="0" fontId="116" fillId="0" borderId="148" xfId="0" applyFont="1" applyBorder="1" applyAlignment="1">
      <alignment horizontal="center" vertical="center" wrapText="1"/>
    </xf>
    <xf numFmtId="0" fontId="116" fillId="0" borderId="147" xfId="0" applyFont="1" applyBorder="1" applyAlignment="1">
      <alignment horizontal="center" vertical="center" wrapText="1"/>
    </xf>
    <xf numFmtId="0" fontId="124" fillId="0" borderId="145" xfId="0" applyFont="1" applyBorder="1" applyAlignment="1">
      <alignment horizontal="center" vertical="center"/>
    </xf>
    <xf numFmtId="0" fontId="118" fillId="0" borderId="144" xfId="0" applyFont="1" applyBorder="1" applyAlignment="1">
      <alignment horizontal="center" vertical="center"/>
    </xf>
    <xf numFmtId="0" fontId="118" fillId="0" borderId="149" xfId="0" applyFont="1" applyBorder="1" applyAlignment="1">
      <alignment horizontal="center" vertical="center"/>
    </xf>
    <xf numFmtId="0" fontId="118" fillId="0" borderId="53" xfId="0" applyFont="1" applyBorder="1" applyAlignment="1">
      <alignment horizontal="center" vertical="center"/>
    </xf>
    <xf numFmtId="0" fontId="118" fillId="0" borderId="11" xfId="0" applyFont="1" applyBorder="1" applyAlignment="1">
      <alignment horizontal="center" vertical="center"/>
    </xf>
    <xf numFmtId="0" fontId="119" fillId="0" borderId="145" xfId="0" applyFont="1" applyBorder="1" applyAlignment="1">
      <alignment horizontal="center" vertical="center" wrapText="1"/>
    </xf>
    <xf numFmtId="0" fontId="119" fillId="0" borderId="144" xfId="0" applyFont="1" applyBorder="1" applyAlignment="1">
      <alignment horizontal="center" vertical="center" wrapText="1"/>
    </xf>
    <xf numFmtId="0" fontId="119" fillId="0" borderId="149" xfId="0" applyFont="1" applyBorder="1" applyAlignment="1">
      <alignment horizontal="center" vertical="center" wrapText="1"/>
    </xf>
    <xf numFmtId="0" fontId="119" fillId="0" borderId="126" xfId="0" applyFont="1" applyBorder="1" applyAlignment="1">
      <alignment horizontal="center" vertical="center" wrapText="1"/>
    </xf>
    <xf numFmtId="0" fontId="119" fillId="0" borderId="127" xfId="0" applyFont="1" applyBorder="1" applyAlignment="1">
      <alignment horizontal="center" vertical="center" wrapText="1"/>
    </xf>
    <xf numFmtId="0" fontId="119" fillId="0" borderId="53" xfId="0" applyFont="1" applyBorder="1" applyAlignment="1">
      <alignment horizontal="center" vertical="center" wrapText="1"/>
    </xf>
    <xf numFmtId="0" fontId="119" fillId="0" borderId="11" xfId="0" applyFont="1" applyBorder="1" applyAlignment="1">
      <alignment horizontal="center" vertical="center" wrapText="1"/>
    </xf>
    <xf numFmtId="0" fontId="116" fillId="0" borderId="150" xfId="0" applyFont="1" applyBorder="1" applyAlignment="1">
      <alignment horizontal="center" vertical="center" wrapText="1"/>
    </xf>
    <xf numFmtId="0" fontId="119" fillId="0" borderId="128" xfId="0" applyFont="1" applyBorder="1" applyAlignment="1">
      <alignment horizontal="center" vertical="center" wrapText="1"/>
    </xf>
    <xf numFmtId="0" fontId="119" fillId="0" borderId="7" xfId="0" applyFont="1" applyBorder="1" applyAlignment="1">
      <alignment horizontal="center" vertical="center" wrapText="1"/>
    </xf>
    <xf numFmtId="0" fontId="116" fillId="0" borderId="128" xfId="0" applyFont="1" applyBorder="1" applyAlignment="1">
      <alignment horizontal="center" vertical="center" wrapText="1"/>
    </xf>
    <xf numFmtId="0" fontId="116" fillId="0" borderId="144" xfId="0" applyFont="1" applyBorder="1" applyAlignment="1">
      <alignment horizontal="center" vertical="center" wrapText="1"/>
    </xf>
    <xf numFmtId="0" fontId="116" fillId="0" borderId="143" xfId="0" applyFont="1" applyBorder="1" applyAlignment="1">
      <alignment horizontal="center" vertical="center" wrapText="1"/>
    </xf>
    <xf numFmtId="0" fontId="116" fillId="0" borderId="149" xfId="0" applyFont="1" applyBorder="1" applyAlignment="1">
      <alignment horizontal="center" vertical="center" wrapText="1"/>
    </xf>
    <xf numFmtId="0" fontId="116" fillId="0" borderId="11" xfId="0" applyFont="1" applyBorder="1" applyAlignment="1">
      <alignment horizontal="center" vertical="center" wrapText="1"/>
    </xf>
    <xf numFmtId="0" fontId="116" fillId="0" borderId="154" xfId="0" applyFont="1" applyBorder="1" applyAlignment="1">
      <alignment horizontal="center" vertical="center" wrapText="1"/>
    </xf>
    <xf numFmtId="0" fontId="116" fillId="0" borderId="54" xfId="0" applyFont="1" applyBorder="1" applyAlignment="1">
      <alignment horizontal="center" vertical="center" wrapText="1"/>
    </xf>
    <xf numFmtId="0" fontId="116" fillId="0" borderId="55" xfId="0" applyFont="1" applyBorder="1" applyAlignment="1">
      <alignment horizontal="center" vertical="center" wrapText="1"/>
    </xf>
    <xf numFmtId="0" fontId="116" fillId="0" borderId="105" xfId="0" applyFont="1" applyBorder="1" applyAlignment="1">
      <alignment horizontal="center" vertical="center" wrapText="1"/>
    </xf>
    <xf numFmtId="0" fontId="119" fillId="0" borderId="54" xfId="0" applyFont="1" applyBorder="1" applyAlignment="1">
      <alignment horizontal="left" vertical="top" wrapText="1"/>
    </xf>
    <xf numFmtId="0" fontId="119" fillId="0" borderId="105" xfId="0" applyFont="1" applyBorder="1" applyAlignment="1">
      <alignment horizontal="left" vertical="top" wrapText="1"/>
    </xf>
    <xf numFmtId="0" fontId="119" fillId="0" borderId="63" xfId="0" applyFont="1" applyBorder="1" applyAlignment="1">
      <alignment horizontal="left" vertical="top" wrapText="1"/>
    </xf>
    <xf numFmtId="0" fontId="119" fillId="0" borderId="92" xfId="0" applyFont="1" applyBorder="1" applyAlignment="1">
      <alignment horizontal="left" vertical="top" wrapText="1"/>
    </xf>
    <xf numFmtId="0" fontId="119" fillId="0" borderId="117" xfId="0" applyFont="1" applyBorder="1" applyAlignment="1">
      <alignment horizontal="left" vertical="top" wrapText="1"/>
    </xf>
    <xf numFmtId="0" fontId="119" fillId="0" borderId="156" xfId="0" applyFont="1" applyBorder="1" applyAlignment="1">
      <alignment horizontal="left" vertical="top" wrapText="1"/>
    </xf>
    <xf numFmtId="0" fontId="119" fillId="0" borderId="157" xfId="0" applyFont="1" applyBorder="1" applyAlignment="1">
      <alignment horizontal="center" vertical="center" wrapText="1"/>
    </xf>
    <xf numFmtId="0" fontId="119" fillId="0" borderId="69" xfId="0" applyFont="1" applyBorder="1" applyAlignment="1">
      <alignment horizontal="center" vertical="center" wrapText="1"/>
    </xf>
    <xf numFmtId="0" fontId="116" fillId="0" borderId="144" xfId="0" applyFont="1" applyBorder="1" applyAlignment="1">
      <alignment horizontal="center" vertical="top" wrapText="1"/>
    </xf>
    <xf numFmtId="0" fontId="116" fillId="0" borderId="143" xfId="0" applyFont="1" applyBorder="1" applyAlignment="1">
      <alignment horizontal="center" vertical="top" wrapText="1"/>
    </xf>
    <xf numFmtId="0" fontId="116" fillId="0" borderId="150" xfId="0" applyFont="1" applyBorder="1" applyAlignment="1">
      <alignment horizontal="center" vertical="top" wrapText="1"/>
    </xf>
    <xf numFmtId="0" fontId="116" fillId="0" borderId="147" xfId="0" applyFont="1" applyBorder="1" applyAlignment="1">
      <alignment horizontal="center" vertical="top" wrapText="1"/>
    </xf>
    <xf numFmtId="0" fontId="105" fillId="0" borderId="129" xfId="0" applyFont="1" applyBorder="1" applyAlignment="1">
      <alignment horizontal="left" vertical="top" wrapText="1"/>
    </xf>
    <xf numFmtId="0" fontId="105" fillId="0" borderId="130" xfId="0" applyFont="1" applyBorder="1" applyAlignment="1">
      <alignment horizontal="left" vertical="top" wrapText="1"/>
    </xf>
    <xf numFmtId="0" fontId="122" fillId="0" borderId="145" xfId="0" applyFont="1" applyBorder="1" applyAlignment="1">
      <alignment horizontal="center" vertical="center"/>
    </xf>
    <xf numFmtId="0" fontId="121" fillId="0" borderId="145" xfId="0" applyFont="1" applyBorder="1" applyAlignment="1">
      <alignment horizontal="center" vertical="center" wrapText="1"/>
    </xf>
    <xf numFmtId="0" fontId="121" fillId="0" borderId="146" xfId="0" applyFont="1" applyBorder="1" applyAlignment="1">
      <alignment horizontal="center" vertical="center" wrapText="1"/>
    </xf>
    <xf numFmtId="0" fontId="105" fillId="76" borderId="148" xfId="0" applyFont="1" applyFill="1" applyBorder="1" applyAlignment="1">
      <alignment horizontal="center" vertical="center" wrapText="1"/>
    </xf>
    <xf numFmtId="0" fontId="105" fillId="76" borderId="147" xfId="0" applyFont="1" applyFill="1" applyBorder="1" applyAlignment="1">
      <alignment horizontal="center" vertical="center" wrapText="1"/>
    </xf>
    <xf numFmtId="0" fontId="106" fillId="0" borderId="148" xfId="0" applyFont="1" applyBorder="1" applyAlignment="1">
      <alignment horizontal="left" vertical="center" wrapText="1"/>
    </xf>
    <xf numFmtId="0" fontId="106" fillId="0" borderId="147" xfId="0" applyFont="1" applyBorder="1" applyAlignment="1">
      <alignment horizontal="left" vertical="center" wrapText="1"/>
    </xf>
    <xf numFmtId="0" fontId="106" fillId="0" borderId="148" xfId="13" applyFont="1" applyBorder="1" applyAlignment="1" applyProtection="1">
      <alignment horizontal="left" vertical="top" wrapText="1"/>
      <protection locked="0"/>
    </xf>
    <xf numFmtId="0" fontId="106" fillId="0" borderId="147" xfId="13" applyFont="1" applyBorder="1" applyAlignment="1" applyProtection="1">
      <alignment horizontal="left" vertical="top" wrapText="1"/>
      <protection locked="0"/>
    </xf>
    <xf numFmtId="0" fontId="106" fillId="0" borderId="148" xfId="0" applyFont="1" applyBorder="1" applyAlignment="1">
      <alignment horizontal="left" vertical="top" wrapText="1"/>
    </xf>
    <xf numFmtId="0" fontId="106" fillId="0" borderId="147" xfId="0" applyFont="1" applyBorder="1" applyAlignment="1">
      <alignment horizontal="left" vertical="top" wrapText="1"/>
    </xf>
    <xf numFmtId="49" fontId="106" fillId="0" borderId="0" xfId="0" applyNumberFormat="1" applyFont="1" applyAlignment="1">
      <alignment horizontal="center" vertical="center"/>
    </xf>
    <xf numFmtId="0" fontId="106" fillId="0" borderId="145" xfId="0" applyFont="1" applyBorder="1" applyAlignment="1">
      <alignment horizontal="left" vertical="top" wrapText="1"/>
    </xf>
    <xf numFmtId="0" fontId="106" fillId="0" borderId="145" xfId="0" applyFont="1" applyBorder="1" applyAlignment="1">
      <alignment horizontal="left" vertical="center" wrapText="1"/>
    </xf>
    <xf numFmtId="0" fontId="105" fillId="76" borderId="145" xfId="0" applyFont="1" applyFill="1" applyBorder="1" applyAlignment="1">
      <alignment horizontal="center" vertical="center" wrapText="1"/>
    </xf>
    <xf numFmtId="0" fontId="106" fillId="0" borderId="145" xfId="0" applyFont="1" applyBorder="1" applyAlignment="1">
      <alignment horizontal="center"/>
    </xf>
    <xf numFmtId="0" fontId="106" fillId="0" borderId="99" xfId="0" applyFont="1" applyBorder="1" applyAlignment="1">
      <alignment horizontal="left" vertical="center" wrapText="1"/>
    </xf>
    <xf numFmtId="0" fontId="106" fillId="0" borderId="97" xfId="0" applyFont="1" applyBorder="1" applyAlignment="1">
      <alignment horizontal="left" vertical="center" wrapText="1"/>
    </xf>
    <xf numFmtId="0" fontId="105" fillId="0" borderId="145" xfId="0" applyFont="1" applyBorder="1" applyAlignment="1">
      <alignment horizontal="center" vertical="center"/>
    </xf>
    <xf numFmtId="0" fontId="106" fillId="3" borderId="148" xfId="13" applyFont="1" applyFill="1" applyBorder="1" applyAlignment="1" applyProtection="1">
      <alignment horizontal="left" vertical="top" wrapText="1"/>
      <protection locked="0"/>
    </xf>
    <xf numFmtId="0" fontId="106" fillId="3" borderId="147" xfId="13" applyFont="1" applyFill="1" applyBorder="1" applyAlignment="1" applyProtection="1">
      <alignment horizontal="left" vertical="top" wrapText="1"/>
      <protection locked="0"/>
    </xf>
    <xf numFmtId="0" fontId="105" fillId="0" borderId="85" xfId="0" applyFont="1" applyBorder="1" applyAlignment="1">
      <alignment horizontal="center" vertical="center"/>
    </xf>
    <xf numFmtId="0" fontId="105" fillId="76" borderId="82" xfId="0" applyFont="1" applyFill="1" applyBorder="1" applyAlignment="1">
      <alignment horizontal="center" vertical="center" wrapText="1"/>
    </xf>
    <xf numFmtId="0" fontId="105" fillId="76" borderId="0" xfId="0" applyFont="1" applyFill="1" applyAlignment="1">
      <alignment horizontal="center" vertical="center" wrapText="1"/>
    </xf>
    <xf numFmtId="0" fontId="105" fillId="76" borderId="83" xfId="0" applyFont="1" applyFill="1" applyBorder="1" applyAlignment="1">
      <alignment horizontal="center" vertical="center" wrapText="1"/>
    </xf>
    <xf numFmtId="0" fontId="106" fillId="0" borderId="99" xfId="0" applyFont="1" applyBorder="1" applyAlignment="1">
      <alignment vertical="center" wrapText="1"/>
    </xf>
    <xf numFmtId="0" fontId="106" fillId="0" borderId="97" xfId="0" applyFont="1" applyBorder="1" applyAlignment="1">
      <alignment vertical="center" wrapText="1"/>
    </xf>
    <xf numFmtId="0" fontId="105" fillId="76" borderId="87" xfId="0" applyFont="1" applyFill="1" applyBorder="1" applyAlignment="1">
      <alignment horizontal="center" vertical="center"/>
    </xf>
    <xf numFmtId="0" fontId="105" fillId="76" borderId="88" xfId="0" applyFont="1" applyFill="1" applyBorder="1" applyAlignment="1">
      <alignment horizontal="center" vertical="center"/>
    </xf>
    <xf numFmtId="0" fontId="105" fillId="76" borderId="89" xfId="0" applyFont="1" applyFill="1" applyBorder="1" applyAlignment="1">
      <alignment horizontal="center" vertical="center"/>
    </xf>
    <xf numFmtId="0" fontId="106" fillId="3" borderId="99" xfId="0" applyFont="1" applyFill="1" applyBorder="1" applyAlignment="1">
      <alignment horizontal="left" vertical="center" wrapText="1"/>
    </xf>
    <xf numFmtId="0" fontId="106" fillId="3" borderId="97" xfId="0" applyFont="1" applyFill="1" applyBorder="1" applyAlignment="1">
      <alignment horizontal="left" vertical="center" wrapText="1"/>
    </xf>
    <xf numFmtId="0" fontId="106" fillId="0" borderId="77" xfId="0" applyFont="1" applyBorder="1" applyAlignment="1">
      <alignment horizontal="left" vertical="center" wrapText="1"/>
    </xf>
    <xf numFmtId="0" fontId="106" fillId="0" borderId="78" xfId="0" applyFont="1" applyBorder="1" applyAlignment="1">
      <alignment horizontal="left" vertical="center" wrapText="1"/>
    </xf>
    <xf numFmtId="0" fontId="105" fillId="76" borderId="73" xfId="0" applyFont="1" applyFill="1" applyBorder="1" applyAlignment="1">
      <alignment horizontal="center" vertical="center" wrapText="1"/>
    </xf>
    <xf numFmtId="0" fontId="105" fillId="76" borderId="74" xfId="0" applyFont="1" applyFill="1" applyBorder="1" applyAlignment="1">
      <alignment horizontal="center" vertical="center" wrapText="1"/>
    </xf>
    <xf numFmtId="0" fontId="105" fillId="76" borderId="75" xfId="0" applyFont="1" applyFill="1" applyBorder="1" applyAlignment="1">
      <alignment horizontal="center" vertical="center" wrapText="1"/>
    </xf>
    <xf numFmtId="0" fontId="106" fillId="0" borderId="53" xfId="0" applyFont="1" applyBorder="1" applyAlignment="1">
      <alignment horizontal="left" vertical="center" wrapText="1"/>
    </xf>
    <xf numFmtId="0" fontId="106" fillId="0" borderId="11" xfId="0" applyFont="1" applyBorder="1" applyAlignment="1">
      <alignment horizontal="left" vertical="center" wrapText="1"/>
    </xf>
    <xf numFmtId="0" fontId="155" fillId="3" borderId="99" xfId="0" applyFont="1" applyFill="1" applyBorder="1" applyAlignment="1">
      <alignment horizontal="left" vertical="center" wrapText="1"/>
    </xf>
    <xf numFmtId="0" fontId="155" fillId="3" borderId="97" xfId="0" applyFont="1" applyFill="1" applyBorder="1" applyAlignment="1">
      <alignment horizontal="left" vertical="center" wrapText="1"/>
    </xf>
    <xf numFmtId="0" fontId="105" fillId="88" borderId="82" xfId="0" applyFont="1" applyFill="1" applyBorder="1" applyAlignment="1">
      <alignment horizontal="center" vertical="center" wrapText="1"/>
    </xf>
    <xf numFmtId="0" fontId="105" fillId="88" borderId="0" xfId="0" applyFont="1" applyFill="1" applyAlignment="1">
      <alignment horizontal="center" vertical="center" wrapText="1"/>
    </xf>
    <xf numFmtId="0" fontId="105" fillId="88" borderId="83" xfId="0" applyFont="1" applyFill="1" applyBorder="1" applyAlignment="1">
      <alignment horizontal="center" vertical="center" wrapText="1"/>
    </xf>
    <xf numFmtId="0" fontId="106" fillId="88" borderId="77" xfId="0" applyFont="1" applyFill="1" applyBorder="1" applyAlignment="1">
      <alignment horizontal="left" vertical="center" wrapText="1"/>
    </xf>
    <xf numFmtId="0" fontId="106" fillId="88" borderId="78" xfId="0" applyFont="1" applyFill="1" applyBorder="1" applyAlignment="1">
      <alignment horizontal="left" vertical="center" wrapText="1"/>
    </xf>
    <xf numFmtId="0" fontId="106" fillId="0" borderId="138" xfId="0" applyFont="1" applyBorder="1" applyAlignment="1">
      <alignment horizontal="left" vertical="center" wrapText="1"/>
    </xf>
    <xf numFmtId="0" fontId="106" fillId="0" borderId="139" xfId="0" applyFont="1" applyBorder="1" applyAlignment="1">
      <alignment horizontal="left" vertical="center" wrapText="1"/>
    </xf>
    <xf numFmtId="0" fontId="106" fillId="0" borderId="140" xfId="0" applyFont="1" applyBorder="1" applyAlignment="1">
      <alignment horizontal="left" vertical="center" wrapText="1"/>
    </xf>
    <xf numFmtId="0" fontId="106" fillId="3" borderId="77" xfId="0" applyFont="1" applyFill="1" applyBorder="1" applyAlignment="1">
      <alignment horizontal="left" vertical="center" wrapText="1"/>
    </xf>
    <xf numFmtId="0" fontId="106" fillId="3" borderId="78" xfId="0" applyFont="1" applyFill="1" applyBorder="1" applyAlignment="1">
      <alignment horizontal="left" vertical="center" wrapText="1"/>
    </xf>
    <xf numFmtId="0" fontId="106" fillId="0" borderId="80" xfId="0" applyFont="1" applyBorder="1" applyAlignment="1">
      <alignment horizontal="left" vertical="center" wrapText="1"/>
    </xf>
    <xf numFmtId="0" fontId="106" fillId="0" borderId="81" xfId="0" applyFont="1" applyBorder="1" applyAlignment="1">
      <alignment horizontal="left" vertical="center" wrapText="1"/>
    </xf>
    <xf numFmtId="0" fontId="106" fillId="0" borderId="53" xfId="0" applyFont="1" applyBorder="1" applyAlignment="1">
      <alignment vertical="center" wrapText="1"/>
    </xf>
    <xf numFmtId="0" fontId="106" fillId="0" borderId="11" xfId="0" applyFont="1" applyBorder="1" applyAlignment="1">
      <alignment vertical="center" wrapText="1"/>
    </xf>
    <xf numFmtId="0" fontId="106" fillId="3" borderId="99" xfId="0" applyFont="1" applyFill="1" applyBorder="1" applyAlignment="1">
      <alignment vertical="center" wrapText="1"/>
    </xf>
    <xf numFmtId="0" fontId="106" fillId="3" borderId="97" xfId="0" applyFont="1" applyFill="1" applyBorder="1" applyAlignment="1">
      <alignment vertical="center" wrapText="1"/>
    </xf>
    <xf numFmtId="0" fontId="105" fillId="0" borderId="70" xfId="0" applyFont="1" applyBorder="1" applyAlignment="1">
      <alignment horizontal="center" vertical="center"/>
    </xf>
    <xf numFmtId="0" fontId="105" fillId="0" borderId="71" xfId="0" applyFont="1" applyBorder="1" applyAlignment="1">
      <alignment horizontal="center" vertical="center"/>
    </xf>
    <xf numFmtId="0" fontId="105" fillId="0" borderId="72" xfId="0" applyFont="1" applyBorder="1" applyAlignment="1">
      <alignment horizontal="center" vertical="center"/>
    </xf>
    <xf numFmtId="0" fontId="106" fillId="0" borderId="98" xfId="0" applyFont="1" applyBorder="1" applyAlignment="1">
      <alignment horizontal="left" vertical="center" wrapText="1"/>
    </xf>
    <xf numFmtId="0" fontId="155" fillId="3" borderId="99" xfId="0" applyFont="1" applyFill="1" applyBorder="1" applyAlignment="1">
      <alignment vertical="center" wrapText="1"/>
    </xf>
    <xf numFmtId="0" fontId="155" fillId="3" borderId="97" xfId="0" applyFont="1" applyFill="1" applyBorder="1" applyAlignment="1">
      <alignment vertical="center" wrapText="1"/>
    </xf>
    <xf numFmtId="0" fontId="106" fillId="0" borderId="99" xfId="0" applyFont="1" applyBorder="1" applyAlignment="1">
      <alignment horizontal="left"/>
    </xf>
    <xf numFmtId="0" fontId="106" fillId="0" borderId="97" xfId="0" applyFont="1" applyBorder="1" applyAlignment="1">
      <alignment horizontal="left"/>
    </xf>
  </cellXfs>
  <cellStyles count="21415">
    <cellStyle name="_RC VALUTEBIS WRILSI " xfId="18" xr:uid="{00000000-0005-0000-0000-000000000000}"/>
    <cellStyle name="=C:\WINNT35\SYSTEM32\COMMAND.COM" xfId="21412"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1408" xr:uid="{00000000-0005-0000-0000-0000C3020000}"/>
    <cellStyle name="Calculation 2 10 3" xfId="724" xr:uid="{00000000-0005-0000-0000-0000C4020000}"/>
    <cellStyle name="Calculation 2 10 3 2" xfId="21407" xr:uid="{00000000-0005-0000-0000-0000C5020000}"/>
    <cellStyle name="Calculation 2 10 4" xfId="725" xr:uid="{00000000-0005-0000-0000-0000C6020000}"/>
    <cellStyle name="Calculation 2 10 4 2" xfId="21406" xr:uid="{00000000-0005-0000-0000-0000C7020000}"/>
    <cellStyle name="Calculation 2 10 5" xfId="726" xr:uid="{00000000-0005-0000-0000-0000C8020000}"/>
    <cellStyle name="Calculation 2 10 5 2" xfId="21405" xr:uid="{00000000-0005-0000-0000-0000C9020000}"/>
    <cellStyle name="Calculation 2 11" xfId="727" xr:uid="{00000000-0005-0000-0000-0000CA020000}"/>
    <cellStyle name="Calculation 2 11 2" xfId="728" xr:uid="{00000000-0005-0000-0000-0000CB020000}"/>
    <cellStyle name="Calculation 2 11 2 2" xfId="21403" xr:uid="{00000000-0005-0000-0000-0000CC020000}"/>
    <cellStyle name="Calculation 2 11 3" xfId="729" xr:uid="{00000000-0005-0000-0000-0000CD020000}"/>
    <cellStyle name="Calculation 2 11 3 2" xfId="21402" xr:uid="{00000000-0005-0000-0000-0000CE020000}"/>
    <cellStyle name="Calculation 2 11 4" xfId="730" xr:uid="{00000000-0005-0000-0000-0000CF020000}"/>
    <cellStyle name="Calculation 2 11 4 2" xfId="21401" xr:uid="{00000000-0005-0000-0000-0000D0020000}"/>
    <cellStyle name="Calculation 2 11 5" xfId="731" xr:uid="{00000000-0005-0000-0000-0000D1020000}"/>
    <cellStyle name="Calculation 2 11 5 2" xfId="21400" xr:uid="{00000000-0005-0000-0000-0000D2020000}"/>
    <cellStyle name="Calculation 2 11 6" xfId="21404" xr:uid="{00000000-0005-0000-0000-0000D3020000}"/>
    <cellStyle name="Calculation 2 12" xfId="732" xr:uid="{00000000-0005-0000-0000-0000D4020000}"/>
    <cellStyle name="Calculation 2 12 2" xfId="733" xr:uid="{00000000-0005-0000-0000-0000D5020000}"/>
    <cellStyle name="Calculation 2 12 2 2" xfId="21398" xr:uid="{00000000-0005-0000-0000-0000D6020000}"/>
    <cellStyle name="Calculation 2 12 3" xfId="734" xr:uid="{00000000-0005-0000-0000-0000D7020000}"/>
    <cellStyle name="Calculation 2 12 3 2" xfId="21397" xr:uid="{00000000-0005-0000-0000-0000D8020000}"/>
    <cellStyle name="Calculation 2 12 4" xfId="735" xr:uid="{00000000-0005-0000-0000-0000D9020000}"/>
    <cellStyle name="Calculation 2 12 4 2" xfId="21396" xr:uid="{00000000-0005-0000-0000-0000DA020000}"/>
    <cellStyle name="Calculation 2 12 5" xfId="736" xr:uid="{00000000-0005-0000-0000-0000DB020000}"/>
    <cellStyle name="Calculation 2 12 5 2" xfId="21395" xr:uid="{00000000-0005-0000-0000-0000DC020000}"/>
    <cellStyle name="Calculation 2 12 6" xfId="21399" xr:uid="{00000000-0005-0000-0000-0000DD020000}"/>
    <cellStyle name="Calculation 2 13" xfId="737" xr:uid="{00000000-0005-0000-0000-0000DE020000}"/>
    <cellStyle name="Calculation 2 13 2" xfId="738" xr:uid="{00000000-0005-0000-0000-0000DF020000}"/>
    <cellStyle name="Calculation 2 13 2 2" xfId="21393" xr:uid="{00000000-0005-0000-0000-0000E0020000}"/>
    <cellStyle name="Calculation 2 13 3" xfId="739" xr:uid="{00000000-0005-0000-0000-0000E1020000}"/>
    <cellStyle name="Calculation 2 13 3 2" xfId="21392" xr:uid="{00000000-0005-0000-0000-0000E2020000}"/>
    <cellStyle name="Calculation 2 13 4" xfId="740" xr:uid="{00000000-0005-0000-0000-0000E3020000}"/>
    <cellStyle name="Calculation 2 13 4 2" xfId="21391" xr:uid="{00000000-0005-0000-0000-0000E4020000}"/>
    <cellStyle name="Calculation 2 13 5" xfId="21394" xr:uid="{00000000-0005-0000-0000-0000E5020000}"/>
    <cellStyle name="Calculation 2 14" xfId="741" xr:uid="{00000000-0005-0000-0000-0000E6020000}"/>
    <cellStyle name="Calculation 2 14 2" xfId="21390" xr:uid="{00000000-0005-0000-0000-0000E7020000}"/>
    <cellStyle name="Calculation 2 15" xfId="742" xr:uid="{00000000-0005-0000-0000-0000E8020000}"/>
    <cellStyle name="Calculation 2 15 2" xfId="21389" xr:uid="{00000000-0005-0000-0000-0000E9020000}"/>
    <cellStyle name="Calculation 2 16" xfId="743" xr:uid="{00000000-0005-0000-0000-0000EA020000}"/>
    <cellStyle name="Calculation 2 16 2" xfId="21388" xr:uid="{00000000-0005-0000-0000-0000EB020000}"/>
    <cellStyle name="Calculation 2 17" xfId="21409" xr:uid="{00000000-0005-0000-0000-0000EC020000}"/>
    <cellStyle name="Calculation 2 2" xfId="744" xr:uid="{00000000-0005-0000-0000-0000ED020000}"/>
    <cellStyle name="Calculation 2 2 10" xfId="21387" xr:uid="{00000000-0005-0000-0000-0000EE020000}"/>
    <cellStyle name="Calculation 2 2 2" xfId="745" xr:uid="{00000000-0005-0000-0000-0000EF020000}"/>
    <cellStyle name="Calculation 2 2 2 2" xfId="746" xr:uid="{00000000-0005-0000-0000-0000F0020000}"/>
    <cellStyle name="Calculation 2 2 2 2 2" xfId="21385" xr:uid="{00000000-0005-0000-0000-0000F1020000}"/>
    <cellStyle name="Calculation 2 2 2 3" xfId="747" xr:uid="{00000000-0005-0000-0000-0000F2020000}"/>
    <cellStyle name="Calculation 2 2 2 3 2" xfId="21384" xr:uid="{00000000-0005-0000-0000-0000F3020000}"/>
    <cellStyle name="Calculation 2 2 2 4" xfId="748" xr:uid="{00000000-0005-0000-0000-0000F4020000}"/>
    <cellStyle name="Calculation 2 2 2 4 2" xfId="21383" xr:uid="{00000000-0005-0000-0000-0000F5020000}"/>
    <cellStyle name="Calculation 2 2 2 5" xfId="21386" xr:uid="{00000000-0005-0000-0000-0000F6020000}"/>
    <cellStyle name="Calculation 2 2 3" xfId="749" xr:uid="{00000000-0005-0000-0000-0000F7020000}"/>
    <cellStyle name="Calculation 2 2 3 2" xfId="750" xr:uid="{00000000-0005-0000-0000-0000F8020000}"/>
    <cellStyle name="Calculation 2 2 3 2 2" xfId="21381" xr:uid="{00000000-0005-0000-0000-0000F9020000}"/>
    <cellStyle name="Calculation 2 2 3 3" xfId="751" xr:uid="{00000000-0005-0000-0000-0000FA020000}"/>
    <cellStyle name="Calculation 2 2 3 3 2" xfId="21380" xr:uid="{00000000-0005-0000-0000-0000FB020000}"/>
    <cellStyle name="Calculation 2 2 3 4" xfId="752" xr:uid="{00000000-0005-0000-0000-0000FC020000}"/>
    <cellStyle name="Calculation 2 2 3 4 2" xfId="21379" xr:uid="{00000000-0005-0000-0000-0000FD020000}"/>
    <cellStyle name="Calculation 2 2 3 5" xfId="21382" xr:uid="{00000000-0005-0000-0000-0000FE020000}"/>
    <cellStyle name="Calculation 2 2 4" xfId="753" xr:uid="{00000000-0005-0000-0000-0000FF020000}"/>
    <cellStyle name="Calculation 2 2 4 2" xfId="754" xr:uid="{00000000-0005-0000-0000-000000030000}"/>
    <cellStyle name="Calculation 2 2 4 2 2" xfId="21377" xr:uid="{00000000-0005-0000-0000-000001030000}"/>
    <cellStyle name="Calculation 2 2 4 3" xfId="755" xr:uid="{00000000-0005-0000-0000-000002030000}"/>
    <cellStyle name="Calculation 2 2 4 3 2" xfId="21376" xr:uid="{00000000-0005-0000-0000-000003030000}"/>
    <cellStyle name="Calculation 2 2 4 4" xfId="756" xr:uid="{00000000-0005-0000-0000-000004030000}"/>
    <cellStyle name="Calculation 2 2 4 4 2" xfId="21375" xr:uid="{00000000-0005-0000-0000-000005030000}"/>
    <cellStyle name="Calculation 2 2 4 5" xfId="21378" xr:uid="{00000000-0005-0000-0000-000006030000}"/>
    <cellStyle name="Calculation 2 2 5" xfId="757" xr:uid="{00000000-0005-0000-0000-000007030000}"/>
    <cellStyle name="Calculation 2 2 5 2" xfId="758" xr:uid="{00000000-0005-0000-0000-000008030000}"/>
    <cellStyle name="Calculation 2 2 5 2 2" xfId="21373" xr:uid="{00000000-0005-0000-0000-000009030000}"/>
    <cellStyle name="Calculation 2 2 5 3" xfId="759" xr:uid="{00000000-0005-0000-0000-00000A030000}"/>
    <cellStyle name="Calculation 2 2 5 3 2" xfId="21372" xr:uid="{00000000-0005-0000-0000-00000B030000}"/>
    <cellStyle name="Calculation 2 2 5 4" xfId="760" xr:uid="{00000000-0005-0000-0000-00000C030000}"/>
    <cellStyle name="Calculation 2 2 5 4 2" xfId="21371" xr:uid="{00000000-0005-0000-0000-00000D030000}"/>
    <cellStyle name="Calculation 2 2 5 5" xfId="21374" xr:uid="{00000000-0005-0000-0000-00000E030000}"/>
    <cellStyle name="Calculation 2 2 6" xfId="761" xr:uid="{00000000-0005-0000-0000-00000F030000}"/>
    <cellStyle name="Calculation 2 2 6 2" xfId="21370" xr:uid="{00000000-0005-0000-0000-000010030000}"/>
    <cellStyle name="Calculation 2 2 7" xfId="762" xr:uid="{00000000-0005-0000-0000-000011030000}"/>
    <cellStyle name="Calculation 2 2 7 2" xfId="21369" xr:uid="{00000000-0005-0000-0000-000012030000}"/>
    <cellStyle name="Calculation 2 2 8" xfId="763" xr:uid="{00000000-0005-0000-0000-000013030000}"/>
    <cellStyle name="Calculation 2 2 8 2" xfId="21368" xr:uid="{00000000-0005-0000-0000-000014030000}"/>
    <cellStyle name="Calculation 2 2 9" xfId="764" xr:uid="{00000000-0005-0000-0000-000015030000}"/>
    <cellStyle name="Calculation 2 2 9 2" xfId="21367" xr:uid="{00000000-0005-0000-0000-000016030000}"/>
    <cellStyle name="Calculation 2 3" xfId="765" xr:uid="{00000000-0005-0000-0000-000017030000}"/>
    <cellStyle name="Calculation 2 3 2" xfId="766" xr:uid="{00000000-0005-0000-0000-000018030000}"/>
    <cellStyle name="Calculation 2 3 2 2" xfId="21366" xr:uid="{00000000-0005-0000-0000-000019030000}"/>
    <cellStyle name="Calculation 2 3 3" xfId="767" xr:uid="{00000000-0005-0000-0000-00001A030000}"/>
    <cellStyle name="Calculation 2 3 3 2" xfId="21365" xr:uid="{00000000-0005-0000-0000-00001B030000}"/>
    <cellStyle name="Calculation 2 3 4" xfId="768" xr:uid="{00000000-0005-0000-0000-00001C030000}"/>
    <cellStyle name="Calculation 2 3 4 2" xfId="21364" xr:uid="{00000000-0005-0000-0000-00001D030000}"/>
    <cellStyle name="Calculation 2 3 5" xfId="769" xr:uid="{00000000-0005-0000-0000-00001E030000}"/>
    <cellStyle name="Calculation 2 3 5 2" xfId="21363" xr:uid="{00000000-0005-0000-0000-00001F030000}"/>
    <cellStyle name="Calculation 2 4" xfId="770" xr:uid="{00000000-0005-0000-0000-000020030000}"/>
    <cellStyle name="Calculation 2 4 2" xfId="771" xr:uid="{00000000-0005-0000-0000-000021030000}"/>
    <cellStyle name="Calculation 2 4 2 2" xfId="21362" xr:uid="{00000000-0005-0000-0000-000022030000}"/>
    <cellStyle name="Calculation 2 4 3" xfId="772" xr:uid="{00000000-0005-0000-0000-000023030000}"/>
    <cellStyle name="Calculation 2 4 3 2" xfId="21361" xr:uid="{00000000-0005-0000-0000-000024030000}"/>
    <cellStyle name="Calculation 2 4 4" xfId="773" xr:uid="{00000000-0005-0000-0000-000025030000}"/>
    <cellStyle name="Calculation 2 4 4 2" xfId="21360" xr:uid="{00000000-0005-0000-0000-000026030000}"/>
    <cellStyle name="Calculation 2 4 5" xfId="774" xr:uid="{00000000-0005-0000-0000-000027030000}"/>
    <cellStyle name="Calculation 2 4 5 2" xfId="21359" xr:uid="{00000000-0005-0000-0000-000028030000}"/>
    <cellStyle name="Calculation 2 5" xfId="775" xr:uid="{00000000-0005-0000-0000-000029030000}"/>
    <cellStyle name="Calculation 2 5 2" xfId="776" xr:uid="{00000000-0005-0000-0000-00002A030000}"/>
    <cellStyle name="Calculation 2 5 2 2" xfId="21358" xr:uid="{00000000-0005-0000-0000-00002B030000}"/>
    <cellStyle name="Calculation 2 5 3" xfId="777" xr:uid="{00000000-0005-0000-0000-00002C030000}"/>
    <cellStyle name="Calculation 2 5 3 2" xfId="21357" xr:uid="{00000000-0005-0000-0000-00002D030000}"/>
    <cellStyle name="Calculation 2 5 4" xfId="778" xr:uid="{00000000-0005-0000-0000-00002E030000}"/>
    <cellStyle name="Calculation 2 5 4 2" xfId="21356" xr:uid="{00000000-0005-0000-0000-00002F030000}"/>
    <cellStyle name="Calculation 2 5 5" xfId="779" xr:uid="{00000000-0005-0000-0000-000030030000}"/>
    <cellStyle name="Calculation 2 5 5 2" xfId="21355" xr:uid="{00000000-0005-0000-0000-000031030000}"/>
    <cellStyle name="Calculation 2 6" xfId="780" xr:uid="{00000000-0005-0000-0000-000032030000}"/>
    <cellStyle name="Calculation 2 6 2" xfId="781" xr:uid="{00000000-0005-0000-0000-000033030000}"/>
    <cellStyle name="Calculation 2 6 2 2" xfId="21354" xr:uid="{00000000-0005-0000-0000-000034030000}"/>
    <cellStyle name="Calculation 2 6 3" xfId="782" xr:uid="{00000000-0005-0000-0000-000035030000}"/>
    <cellStyle name="Calculation 2 6 3 2" xfId="21353" xr:uid="{00000000-0005-0000-0000-000036030000}"/>
    <cellStyle name="Calculation 2 6 4" xfId="783" xr:uid="{00000000-0005-0000-0000-000037030000}"/>
    <cellStyle name="Calculation 2 6 4 2" xfId="21352" xr:uid="{00000000-0005-0000-0000-000038030000}"/>
    <cellStyle name="Calculation 2 6 5" xfId="784" xr:uid="{00000000-0005-0000-0000-000039030000}"/>
    <cellStyle name="Calculation 2 6 5 2" xfId="21351" xr:uid="{00000000-0005-0000-0000-00003A030000}"/>
    <cellStyle name="Calculation 2 7" xfId="785" xr:uid="{00000000-0005-0000-0000-00003B030000}"/>
    <cellStyle name="Calculation 2 7 2" xfId="786" xr:uid="{00000000-0005-0000-0000-00003C030000}"/>
    <cellStyle name="Calculation 2 7 2 2" xfId="21350" xr:uid="{00000000-0005-0000-0000-00003D030000}"/>
    <cellStyle name="Calculation 2 7 3" xfId="787" xr:uid="{00000000-0005-0000-0000-00003E030000}"/>
    <cellStyle name="Calculation 2 7 3 2" xfId="21349" xr:uid="{00000000-0005-0000-0000-00003F030000}"/>
    <cellStyle name="Calculation 2 7 4" xfId="788" xr:uid="{00000000-0005-0000-0000-000040030000}"/>
    <cellStyle name="Calculation 2 7 4 2" xfId="21348" xr:uid="{00000000-0005-0000-0000-000041030000}"/>
    <cellStyle name="Calculation 2 7 5" xfId="789" xr:uid="{00000000-0005-0000-0000-000042030000}"/>
    <cellStyle name="Calculation 2 7 5 2" xfId="21347" xr:uid="{00000000-0005-0000-0000-000043030000}"/>
    <cellStyle name="Calculation 2 8" xfId="790" xr:uid="{00000000-0005-0000-0000-000044030000}"/>
    <cellStyle name="Calculation 2 8 2" xfId="791" xr:uid="{00000000-0005-0000-0000-000045030000}"/>
    <cellStyle name="Calculation 2 8 2 2" xfId="21346" xr:uid="{00000000-0005-0000-0000-000046030000}"/>
    <cellStyle name="Calculation 2 8 3" xfId="792" xr:uid="{00000000-0005-0000-0000-000047030000}"/>
    <cellStyle name="Calculation 2 8 3 2" xfId="21345" xr:uid="{00000000-0005-0000-0000-000048030000}"/>
    <cellStyle name="Calculation 2 8 4" xfId="793" xr:uid="{00000000-0005-0000-0000-000049030000}"/>
    <cellStyle name="Calculation 2 8 4 2" xfId="21344" xr:uid="{00000000-0005-0000-0000-00004A030000}"/>
    <cellStyle name="Calculation 2 8 5" xfId="794" xr:uid="{00000000-0005-0000-0000-00004B030000}"/>
    <cellStyle name="Calculation 2 8 5 2" xfId="21343" xr:uid="{00000000-0005-0000-0000-00004C030000}"/>
    <cellStyle name="Calculation 2 9" xfId="795" xr:uid="{00000000-0005-0000-0000-00004D030000}"/>
    <cellStyle name="Calculation 2 9 2" xfId="796" xr:uid="{00000000-0005-0000-0000-00004E030000}"/>
    <cellStyle name="Calculation 2 9 2 2" xfId="21342" xr:uid="{00000000-0005-0000-0000-00004F030000}"/>
    <cellStyle name="Calculation 2 9 3" xfId="797" xr:uid="{00000000-0005-0000-0000-000050030000}"/>
    <cellStyle name="Calculation 2 9 3 2" xfId="21341" xr:uid="{00000000-0005-0000-0000-000051030000}"/>
    <cellStyle name="Calculation 2 9 4" xfId="798" xr:uid="{00000000-0005-0000-0000-000052030000}"/>
    <cellStyle name="Calculation 2 9 4 2" xfId="21340" xr:uid="{00000000-0005-0000-0000-000053030000}"/>
    <cellStyle name="Calculation 2 9 5" xfId="799" xr:uid="{00000000-0005-0000-0000-000054030000}"/>
    <cellStyle name="Calculation 2 9 5 2" xfId="21339" xr:uid="{00000000-0005-0000-0000-000055030000}"/>
    <cellStyle name="Calculation 3" xfId="800" xr:uid="{00000000-0005-0000-0000-000056030000}"/>
    <cellStyle name="Calculation 3 2" xfId="801" xr:uid="{00000000-0005-0000-0000-000057030000}"/>
    <cellStyle name="Calculation 3 2 2" xfId="21337" xr:uid="{00000000-0005-0000-0000-000058030000}"/>
    <cellStyle name="Calculation 3 3" xfId="802" xr:uid="{00000000-0005-0000-0000-000059030000}"/>
    <cellStyle name="Calculation 3 3 2" xfId="21336" xr:uid="{00000000-0005-0000-0000-00005A030000}"/>
    <cellStyle name="Calculation 3 4" xfId="21338" xr:uid="{00000000-0005-0000-0000-00005B030000}"/>
    <cellStyle name="Calculation 4" xfId="803" xr:uid="{00000000-0005-0000-0000-00005C030000}"/>
    <cellStyle name="Calculation 4 2" xfId="804" xr:uid="{00000000-0005-0000-0000-00005D030000}"/>
    <cellStyle name="Calculation 4 2 2" xfId="21334" xr:uid="{00000000-0005-0000-0000-00005E030000}"/>
    <cellStyle name="Calculation 4 3" xfId="805" xr:uid="{00000000-0005-0000-0000-00005F030000}"/>
    <cellStyle name="Calculation 4 3 2" xfId="21333" xr:uid="{00000000-0005-0000-0000-000060030000}"/>
    <cellStyle name="Calculation 4 4" xfId="21335" xr:uid="{00000000-0005-0000-0000-000061030000}"/>
    <cellStyle name="Calculation 5" xfId="806" xr:uid="{00000000-0005-0000-0000-000062030000}"/>
    <cellStyle name="Calculation 5 2" xfId="807" xr:uid="{00000000-0005-0000-0000-000063030000}"/>
    <cellStyle name="Calculation 5 2 2" xfId="21331" xr:uid="{00000000-0005-0000-0000-000064030000}"/>
    <cellStyle name="Calculation 5 3" xfId="808" xr:uid="{00000000-0005-0000-0000-000065030000}"/>
    <cellStyle name="Calculation 5 3 2" xfId="21330" xr:uid="{00000000-0005-0000-0000-000066030000}"/>
    <cellStyle name="Calculation 5 4" xfId="21332" xr:uid="{00000000-0005-0000-0000-000067030000}"/>
    <cellStyle name="Calculation 6" xfId="809" xr:uid="{00000000-0005-0000-0000-000068030000}"/>
    <cellStyle name="Calculation 6 2" xfId="810" xr:uid="{00000000-0005-0000-0000-000069030000}"/>
    <cellStyle name="Calculation 6 2 2" xfId="21328" xr:uid="{00000000-0005-0000-0000-00006A030000}"/>
    <cellStyle name="Calculation 6 3" xfId="811" xr:uid="{00000000-0005-0000-0000-00006B030000}"/>
    <cellStyle name="Calculation 6 3 2" xfId="21327" xr:uid="{00000000-0005-0000-0000-00006C030000}"/>
    <cellStyle name="Calculation 6 4" xfId="21329" xr:uid="{00000000-0005-0000-0000-00006D030000}"/>
    <cellStyle name="Calculation 7" xfId="812" xr:uid="{00000000-0005-0000-0000-00006E030000}"/>
    <cellStyle name="Calculation 7 2" xfId="21326" xr:uid="{00000000-0005-0000-0000-00006F030000}"/>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1" xfId="924" xr:uid="{00000000-0005-0000-0000-0000E0030000}"/>
    <cellStyle name="Comma [0] 2" xfId="925" xr:uid="{00000000-0005-0000-0000-0000E1030000}"/>
    <cellStyle name="Comma [0] 2 2" xfId="926" xr:uid="{00000000-0005-0000-0000-0000E2030000}"/>
    <cellStyle name="Comma [0] 2 2 2" xfId="927" xr:uid="{00000000-0005-0000-0000-0000E3030000}"/>
    <cellStyle name="Comma [0] 2 3" xfId="928" xr:uid="{00000000-0005-0000-0000-0000E4030000}"/>
    <cellStyle name="Comma [0] 3" xfId="929" xr:uid="{00000000-0005-0000-0000-0000E5030000}"/>
    <cellStyle name="Comma [0] 3 2" xfId="930" xr:uid="{00000000-0005-0000-0000-0000E6030000}"/>
    <cellStyle name="Comma [0] 3 2 2" xfId="931" xr:uid="{00000000-0005-0000-0000-0000E7030000}"/>
    <cellStyle name="Comma [0] 3 3" xfId="932" xr:uid="{00000000-0005-0000-0000-0000E8030000}"/>
    <cellStyle name="Comma [0] 3 4" xfId="933" xr:uid="{00000000-0005-0000-0000-0000E9030000}"/>
    <cellStyle name="Comma [0] 4" xfId="934" xr:uid="{00000000-0005-0000-0000-0000EA030000}"/>
    <cellStyle name="Comma [0] 4 2" xfId="935" xr:uid="{00000000-0005-0000-0000-0000EB030000}"/>
    <cellStyle name="Comma [0] 4 2 2" xfId="936" xr:uid="{00000000-0005-0000-0000-0000EC030000}"/>
    <cellStyle name="Comma [0] 4 3" xfId="937" xr:uid="{00000000-0005-0000-0000-0000ED030000}"/>
    <cellStyle name="Comma [0] 5" xfId="938" xr:uid="{00000000-0005-0000-0000-0000EE030000}"/>
    <cellStyle name="Comma [0] 5 2" xfId="939" xr:uid="{00000000-0005-0000-0000-0000EF030000}"/>
    <cellStyle name="Comma [0] 5 2 2" xfId="940" xr:uid="{00000000-0005-0000-0000-0000F0030000}"/>
    <cellStyle name="Comma [0] 6" xfId="941" xr:uid="{00000000-0005-0000-0000-0000F1030000}"/>
    <cellStyle name="Comma [0] 6 2" xfId="942" xr:uid="{00000000-0005-0000-0000-0000F2030000}"/>
    <cellStyle name="Comma [0] 7" xfId="943" xr:uid="{00000000-0005-0000-0000-0000F3030000}"/>
    <cellStyle name="Comma [0] 7 2" xfId="944" xr:uid="{00000000-0005-0000-0000-0000F4030000}"/>
    <cellStyle name="Comma [0] 8" xfId="945" xr:uid="{00000000-0005-0000-0000-0000F5030000}"/>
    <cellStyle name="Comma [0] 9" xfId="946" xr:uid="{00000000-0005-0000-0000-0000F6030000}"/>
    <cellStyle name="Comma [00]" xfId="947" xr:uid="{00000000-0005-0000-0000-0000F7030000}"/>
    <cellStyle name="Comma 10" xfId="948" xr:uid="{00000000-0005-0000-0000-0000F8030000}"/>
    <cellStyle name="Comma 10 10" xfId="949" xr:uid="{00000000-0005-0000-0000-0000F9030000}"/>
    <cellStyle name="Comma 10 11" xfId="950" xr:uid="{00000000-0005-0000-0000-0000FA030000}"/>
    <cellStyle name="Comma 10 12" xfId="951" xr:uid="{00000000-0005-0000-0000-0000FB030000}"/>
    <cellStyle name="Comma 10 12 2" xfId="952" xr:uid="{00000000-0005-0000-0000-0000FC030000}"/>
    <cellStyle name="Comma 10 13" xfId="953" xr:uid="{00000000-0005-0000-0000-0000FD030000}"/>
    <cellStyle name="Comma 10 14" xfId="954" xr:uid="{00000000-0005-0000-0000-0000FE030000}"/>
    <cellStyle name="Comma 10 2" xfId="955" xr:uid="{00000000-0005-0000-0000-0000FF030000}"/>
    <cellStyle name="Comma 10 2 2" xfId="956" xr:uid="{00000000-0005-0000-0000-000000040000}"/>
    <cellStyle name="Comma 10 2 2 2" xfId="957" xr:uid="{00000000-0005-0000-0000-000001040000}"/>
    <cellStyle name="Comma 10 2 3" xfId="958" xr:uid="{00000000-0005-0000-0000-000002040000}"/>
    <cellStyle name="Comma 10 2 4" xfId="959" xr:uid="{00000000-0005-0000-0000-000003040000}"/>
    <cellStyle name="Comma 10 2 5" xfId="960" xr:uid="{00000000-0005-0000-0000-000004040000}"/>
    <cellStyle name="Comma 10 2 6" xfId="961" xr:uid="{00000000-0005-0000-0000-000005040000}"/>
    <cellStyle name="Comma 10 2 7" xfId="962" xr:uid="{00000000-0005-0000-0000-000006040000}"/>
    <cellStyle name="Comma 10 3" xfId="963" xr:uid="{00000000-0005-0000-0000-000007040000}"/>
    <cellStyle name="Comma 10 4" xfId="964" xr:uid="{00000000-0005-0000-0000-000008040000}"/>
    <cellStyle name="Comma 10 5" xfId="965" xr:uid="{00000000-0005-0000-0000-000009040000}"/>
    <cellStyle name="Comma 10 6" xfId="966" xr:uid="{00000000-0005-0000-0000-00000A040000}"/>
    <cellStyle name="Comma 10 7" xfId="967" xr:uid="{00000000-0005-0000-0000-00000B040000}"/>
    <cellStyle name="Comma 10 8" xfId="968" xr:uid="{00000000-0005-0000-0000-00000C040000}"/>
    <cellStyle name="Comma 10 9" xfId="969" xr:uid="{00000000-0005-0000-0000-00000D040000}"/>
    <cellStyle name="Comma 100" xfId="970" xr:uid="{00000000-0005-0000-0000-00000E040000}"/>
    <cellStyle name="Comma 101" xfId="971" xr:uid="{00000000-0005-0000-0000-00000F040000}"/>
    <cellStyle name="Comma 102" xfId="972" xr:uid="{00000000-0005-0000-0000-000010040000}"/>
    <cellStyle name="Comma 103" xfId="973" xr:uid="{00000000-0005-0000-0000-000011040000}"/>
    <cellStyle name="Comma 104" xfId="974" xr:uid="{00000000-0005-0000-0000-000012040000}"/>
    <cellStyle name="Comma 105" xfId="975" xr:uid="{00000000-0005-0000-0000-000013040000}"/>
    <cellStyle name="Comma 106" xfId="976" xr:uid="{00000000-0005-0000-0000-000014040000}"/>
    <cellStyle name="Comma 107" xfId="977" xr:uid="{00000000-0005-0000-0000-000015040000}"/>
    <cellStyle name="Comma 107 2" xfId="978" xr:uid="{00000000-0005-0000-0000-000016040000}"/>
    <cellStyle name="Comma 107 2 2" xfId="979" xr:uid="{00000000-0005-0000-0000-000017040000}"/>
    <cellStyle name="Comma 107 2 3" xfId="980" xr:uid="{00000000-0005-0000-0000-000018040000}"/>
    <cellStyle name="Comma 107 2 4" xfId="981" xr:uid="{00000000-0005-0000-0000-000019040000}"/>
    <cellStyle name="Comma 107 3" xfId="982" xr:uid="{00000000-0005-0000-0000-00001A040000}"/>
    <cellStyle name="Comma 107 4" xfId="983" xr:uid="{00000000-0005-0000-0000-00001B040000}"/>
    <cellStyle name="Comma 107 5" xfId="984" xr:uid="{00000000-0005-0000-0000-00001C040000}"/>
    <cellStyle name="Comma 108" xfId="985" xr:uid="{00000000-0005-0000-0000-00001D040000}"/>
    <cellStyle name="Comma 109" xfId="986" xr:uid="{00000000-0005-0000-0000-00001E040000}"/>
    <cellStyle name="Comma 109 2" xfId="987" xr:uid="{00000000-0005-0000-0000-00001F040000}"/>
    <cellStyle name="Comma 109 3" xfId="988" xr:uid="{00000000-0005-0000-0000-000020040000}"/>
    <cellStyle name="Comma 109 4" xfId="989" xr:uid="{00000000-0005-0000-0000-000021040000}"/>
    <cellStyle name="Comma 11" xfId="990" xr:uid="{00000000-0005-0000-0000-000022040000}"/>
    <cellStyle name="Comma 11 2" xfId="991" xr:uid="{00000000-0005-0000-0000-000023040000}"/>
    <cellStyle name="Comma 11 2 2" xfId="992" xr:uid="{00000000-0005-0000-0000-000024040000}"/>
    <cellStyle name="Comma 11 2 3" xfId="993" xr:uid="{00000000-0005-0000-0000-000025040000}"/>
    <cellStyle name="Comma 11 2 4" xfId="994" xr:uid="{00000000-0005-0000-0000-000026040000}"/>
    <cellStyle name="Comma 11 2 5" xfId="995" xr:uid="{00000000-0005-0000-0000-000027040000}"/>
    <cellStyle name="Comma 11 2 6" xfId="996" xr:uid="{00000000-0005-0000-0000-000028040000}"/>
    <cellStyle name="Comma 11 2 7" xfId="997" xr:uid="{00000000-0005-0000-0000-000029040000}"/>
    <cellStyle name="Comma 11 2 8" xfId="998" xr:uid="{00000000-0005-0000-0000-00002A040000}"/>
    <cellStyle name="Comma 11 2 9" xfId="999" xr:uid="{00000000-0005-0000-0000-00002B040000}"/>
    <cellStyle name="Comma 11 3" xfId="1000" xr:uid="{00000000-0005-0000-0000-00002C040000}"/>
    <cellStyle name="Comma 11 3 2" xfId="1001" xr:uid="{00000000-0005-0000-0000-00002D040000}"/>
    <cellStyle name="Comma 11 3 3" xfId="1002" xr:uid="{00000000-0005-0000-0000-00002E040000}"/>
    <cellStyle name="Comma 11 4" xfId="1003" xr:uid="{00000000-0005-0000-0000-00002F040000}"/>
    <cellStyle name="Comma 11 4 2" xfId="1004" xr:uid="{00000000-0005-0000-0000-000030040000}"/>
    <cellStyle name="Comma 11 5" xfId="1005" xr:uid="{00000000-0005-0000-0000-000031040000}"/>
    <cellStyle name="Comma 110" xfId="1006" xr:uid="{00000000-0005-0000-0000-000032040000}"/>
    <cellStyle name="Comma 110 2" xfId="1007" xr:uid="{00000000-0005-0000-0000-000033040000}"/>
    <cellStyle name="Comma 111" xfId="21413" xr:uid="{00000000-0005-0000-0000-000034040000}"/>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3" xfId="1012" xr:uid="{00000000-0005-0000-0000-000039040000}"/>
    <cellStyle name="Comma 12 2 4" xfId="1013" xr:uid="{00000000-0005-0000-0000-00003A040000}"/>
    <cellStyle name="Comma 12 2 5" xfId="1014" xr:uid="{00000000-0005-0000-0000-00003B040000}"/>
    <cellStyle name="Comma 12 2 6" xfId="1015" xr:uid="{00000000-0005-0000-0000-00003C040000}"/>
    <cellStyle name="Comma 12 2 7" xfId="1016" xr:uid="{00000000-0005-0000-0000-00003D040000}"/>
    <cellStyle name="Comma 12 3" xfId="1017" xr:uid="{00000000-0005-0000-0000-00003E040000}"/>
    <cellStyle name="Comma 12 3 2" xfId="1018" xr:uid="{00000000-0005-0000-0000-00003F040000}"/>
    <cellStyle name="Comma 12 4" xfId="1019" xr:uid="{00000000-0005-0000-0000-000040040000}"/>
    <cellStyle name="Comma 12 4 2" xfId="1020" xr:uid="{00000000-0005-0000-0000-000041040000}"/>
    <cellStyle name="Comma 13" xfId="1021" xr:uid="{00000000-0005-0000-0000-000042040000}"/>
    <cellStyle name="Comma 13 2" xfId="1022" xr:uid="{00000000-0005-0000-0000-000043040000}"/>
    <cellStyle name="Comma 13 2 2" xfId="1023" xr:uid="{00000000-0005-0000-0000-000044040000}"/>
    <cellStyle name="Comma 13 2 3" xfId="1024" xr:uid="{00000000-0005-0000-0000-000045040000}"/>
    <cellStyle name="Comma 13 2 4" xfId="1025" xr:uid="{00000000-0005-0000-0000-000046040000}"/>
    <cellStyle name="Comma 13 2 5" xfId="1026" xr:uid="{00000000-0005-0000-0000-000047040000}"/>
    <cellStyle name="Comma 13 2 6" xfId="1027" xr:uid="{00000000-0005-0000-0000-000048040000}"/>
    <cellStyle name="Comma 13 2 7" xfId="1028" xr:uid="{00000000-0005-0000-0000-000049040000}"/>
    <cellStyle name="Comma 13 3" xfId="1029" xr:uid="{00000000-0005-0000-0000-00004A040000}"/>
    <cellStyle name="Comma 13 3 2" xfId="1030" xr:uid="{00000000-0005-0000-0000-00004B040000}"/>
    <cellStyle name="Comma 14" xfId="1031" xr:uid="{00000000-0005-0000-0000-00004C040000}"/>
    <cellStyle name="Comma 14 2" xfId="1032" xr:uid="{00000000-0005-0000-0000-00004D040000}"/>
    <cellStyle name="Comma 14 2 2" xfId="1033" xr:uid="{00000000-0005-0000-0000-00004E040000}"/>
    <cellStyle name="Comma 14 3" xfId="1034" xr:uid="{00000000-0005-0000-0000-00004F040000}"/>
    <cellStyle name="Comma 15" xfId="1035" xr:uid="{00000000-0005-0000-0000-000050040000}"/>
    <cellStyle name="Comma 15 2" xfId="1036" xr:uid="{00000000-0005-0000-0000-000051040000}"/>
    <cellStyle name="Comma 15 2 2" xfId="1037" xr:uid="{00000000-0005-0000-0000-000052040000}"/>
    <cellStyle name="Comma 15 2 3" xfId="1038" xr:uid="{00000000-0005-0000-0000-000053040000}"/>
    <cellStyle name="Comma 15 2 4" xfId="1039" xr:uid="{00000000-0005-0000-0000-000054040000}"/>
    <cellStyle name="Comma 15 2 5" xfId="1040" xr:uid="{00000000-0005-0000-0000-000055040000}"/>
    <cellStyle name="Comma 15 2 6" xfId="1041" xr:uid="{00000000-0005-0000-0000-000056040000}"/>
    <cellStyle name="Comma 15 2 7" xfId="1042" xr:uid="{00000000-0005-0000-0000-000057040000}"/>
    <cellStyle name="Comma 15 3" xfId="1043" xr:uid="{00000000-0005-0000-0000-000058040000}"/>
    <cellStyle name="Comma 16" xfId="1044" xr:uid="{00000000-0005-0000-0000-000059040000}"/>
    <cellStyle name="Comma 16 10" xfId="1045" xr:uid="{00000000-0005-0000-0000-00005A040000}"/>
    <cellStyle name="Comma 16 11" xfId="1046" xr:uid="{00000000-0005-0000-0000-00005B040000}"/>
    <cellStyle name="Comma 16 2" xfId="1047" xr:uid="{00000000-0005-0000-0000-00005C040000}"/>
    <cellStyle name="Comma 16 3" xfId="1048" xr:uid="{00000000-0005-0000-0000-00005D040000}"/>
    <cellStyle name="Comma 16 4" xfId="1049" xr:uid="{00000000-0005-0000-0000-00005E040000}"/>
    <cellStyle name="Comma 16 5" xfId="1050" xr:uid="{00000000-0005-0000-0000-00005F040000}"/>
    <cellStyle name="Comma 16 6" xfId="1051" xr:uid="{00000000-0005-0000-0000-000060040000}"/>
    <cellStyle name="Comma 16 7" xfId="1052" xr:uid="{00000000-0005-0000-0000-000061040000}"/>
    <cellStyle name="Comma 16 8" xfId="1053" xr:uid="{00000000-0005-0000-0000-000062040000}"/>
    <cellStyle name="Comma 16 9" xfId="1054" xr:uid="{00000000-0005-0000-0000-000063040000}"/>
    <cellStyle name="Comma 17" xfId="1055" xr:uid="{00000000-0005-0000-0000-000064040000}"/>
    <cellStyle name="Comma 17 2" xfId="1056" xr:uid="{00000000-0005-0000-0000-000065040000}"/>
    <cellStyle name="Comma 17 2 2" xfId="1057" xr:uid="{00000000-0005-0000-0000-000066040000}"/>
    <cellStyle name="Comma 18" xfId="1058" xr:uid="{00000000-0005-0000-0000-000067040000}"/>
    <cellStyle name="Comma 18 2" xfId="1059" xr:uid="{00000000-0005-0000-0000-000068040000}"/>
    <cellStyle name="Comma 18 2 2" xfId="1060" xr:uid="{00000000-0005-0000-0000-000069040000}"/>
    <cellStyle name="Comma 19" xfId="1061" xr:uid="{00000000-0005-0000-0000-00006A040000}"/>
    <cellStyle name="Comma 19 10" xfId="1062" xr:uid="{00000000-0005-0000-0000-00006B040000}"/>
    <cellStyle name="Comma 19 11" xfId="1063" xr:uid="{00000000-0005-0000-0000-00006C040000}"/>
    <cellStyle name="Comma 19 2" xfId="1064" xr:uid="{00000000-0005-0000-0000-00006D040000}"/>
    <cellStyle name="Comma 19 3" xfId="1065" xr:uid="{00000000-0005-0000-0000-00006E040000}"/>
    <cellStyle name="Comma 19 4" xfId="1066" xr:uid="{00000000-0005-0000-0000-00006F040000}"/>
    <cellStyle name="Comma 19 5" xfId="1067" xr:uid="{00000000-0005-0000-0000-000070040000}"/>
    <cellStyle name="Comma 19 6" xfId="1068" xr:uid="{00000000-0005-0000-0000-000071040000}"/>
    <cellStyle name="Comma 19 7" xfId="1069" xr:uid="{00000000-0005-0000-0000-000072040000}"/>
    <cellStyle name="Comma 19 8" xfId="1070" xr:uid="{00000000-0005-0000-0000-000073040000}"/>
    <cellStyle name="Comma 19 9" xfId="1071" xr:uid="{00000000-0005-0000-0000-000074040000}"/>
    <cellStyle name="Comma 2" xfId="1" xr:uid="{00000000-0005-0000-0000-000075040000}"/>
    <cellStyle name="Comma 2 10" xfId="1072" xr:uid="{00000000-0005-0000-0000-000076040000}"/>
    <cellStyle name="Comma 2 10 10" xfId="1073" xr:uid="{00000000-0005-0000-0000-000077040000}"/>
    <cellStyle name="Comma 2 10 2" xfId="1074" xr:uid="{00000000-0005-0000-0000-000078040000}"/>
    <cellStyle name="Comma 2 10 2 10" xfId="1075" xr:uid="{00000000-0005-0000-0000-00007904000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3" xfId="1080" xr:uid="{00000000-0005-0000-0000-00007E040000}"/>
    <cellStyle name="Comma 2 10 2 2 2 2 4" xfId="1081" xr:uid="{00000000-0005-0000-0000-00007F040000}"/>
    <cellStyle name="Comma 2 10 2 2 2 3" xfId="1082" xr:uid="{00000000-0005-0000-0000-000080040000}"/>
    <cellStyle name="Comma 2 10 2 2 2 4" xfId="1083" xr:uid="{00000000-0005-0000-0000-000081040000}"/>
    <cellStyle name="Comma 2 10 2 2 2 5" xfId="1084" xr:uid="{00000000-0005-0000-0000-000082040000}"/>
    <cellStyle name="Comma 2 10 2 2 3" xfId="1085" xr:uid="{00000000-0005-0000-0000-000083040000}"/>
    <cellStyle name="Comma 2 10 2 2 3 2" xfId="1086" xr:uid="{00000000-0005-0000-0000-000084040000}"/>
    <cellStyle name="Comma 2 10 2 2 3 3" xfId="1087" xr:uid="{00000000-0005-0000-0000-000085040000}"/>
    <cellStyle name="Comma 2 10 2 2 3 4" xfId="1088" xr:uid="{00000000-0005-0000-0000-000086040000}"/>
    <cellStyle name="Comma 2 10 2 2 4" xfId="1089" xr:uid="{00000000-0005-0000-0000-000087040000}"/>
    <cellStyle name="Comma 2 10 2 2 5" xfId="1090" xr:uid="{00000000-0005-0000-0000-000088040000}"/>
    <cellStyle name="Comma 2 10 2 2 6" xfId="1091" xr:uid="{00000000-0005-0000-0000-000089040000}"/>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3" xfId="1096" xr:uid="{00000000-0005-0000-0000-00008E040000}"/>
    <cellStyle name="Comma 2 10 2 3 2 2 4" xfId="1097" xr:uid="{00000000-0005-0000-0000-00008F040000}"/>
    <cellStyle name="Comma 2 10 2 3 2 3" xfId="1098" xr:uid="{00000000-0005-0000-0000-000090040000}"/>
    <cellStyle name="Comma 2 10 2 3 2 4" xfId="1099" xr:uid="{00000000-0005-0000-0000-000091040000}"/>
    <cellStyle name="Comma 2 10 2 3 2 5" xfId="1100" xr:uid="{00000000-0005-0000-0000-000092040000}"/>
    <cellStyle name="Comma 2 10 2 3 3" xfId="1101" xr:uid="{00000000-0005-0000-0000-000093040000}"/>
    <cellStyle name="Comma 2 10 2 3 3 2" xfId="1102" xr:uid="{00000000-0005-0000-0000-000094040000}"/>
    <cellStyle name="Comma 2 10 2 3 3 3" xfId="1103" xr:uid="{00000000-0005-0000-0000-000095040000}"/>
    <cellStyle name="Comma 2 10 2 3 3 4" xfId="1104" xr:uid="{00000000-0005-0000-0000-000096040000}"/>
    <cellStyle name="Comma 2 10 2 3 4" xfId="1105" xr:uid="{00000000-0005-0000-0000-000097040000}"/>
    <cellStyle name="Comma 2 10 2 3 5" xfId="1106" xr:uid="{00000000-0005-0000-0000-000098040000}"/>
    <cellStyle name="Comma 2 10 2 3 6" xfId="1107" xr:uid="{00000000-0005-0000-0000-000099040000}"/>
    <cellStyle name="Comma 2 10 2 4" xfId="1108" xr:uid="{00000000-0005-0000-0000-00009A040000}"/>
    <cellStyle name="Comma 2 10 2 5" xfId="1109" xr:uid="{00000000-0005-0000-0000-00009B040000}"/>
    <cellStyle name="Comma 2 10 2 5 2" xfId="1110" xr:uid="{00000000-0005-0000-0000-00009C040000}"/>
    <cellStyle name="Comma 2 10 2 5 2 2" xfId="1111" xr:uid="{00000000-0005-0000-0000-00009D040000}"/>
    <cellStyle name="Comma 2 10 2 5 2 3" xfId="1112" xr:uid="{00000000-0005-0000-0000-00009E040000}"/>
    <cellStyle name="Comma 2 10 2 5 2 4" xfId="1113" xr:uid="{00000000-0005-0000-0000-00009F040000}"/>
    <cellStyle name="Comma 2 10 2 5 3" xfId="1114" xr:uid="{00000000-0005-0000-0000-0000A0040000}"/>
    <cellStyle name="Comma 2 10 2 5 4" xfId="1115" xr:uid="{00000000-0005-0000-0000-0000A1040000}"/>
    <cellStyle name="Comma 2 10 2 5 5" xfId="1116" xr:uid="{00000000-0005-0000-0000-0000A2040000}"/>
    <cellStyle name="Comma 2 10 2 6" xfId="1117" xr:uid="{00000000-0005-0000-0000-0000A3040000}"/>
    <cellStyle name="Comma 2 10 2 7" xfId="1118" xr:uid="{00000000-0005-0000-0000-0000A4040000}"/>
    <cellStyle name="Comma 2 10 2 7 2" xfId="1119" xr:uid="{00000000-0005-0000-0000-0000A5040000}"/>
    <cellStyle name="Comma 2 10 2 7 3" xfId="1120" xr:uid="{00000000-0005-0000-0000-0000A6040000}"/>
    <cellStyle name="Comma 2 10 2 7 4" xfId="1121" xr:uid="{00000000-0005-0000-0000-0000A7040000}"/>
    <cellStyle name="Comma 2 10 2 8" xfId="1122" xr:uid="{00000000-0005-0000-0000-0000A8040000}"/>
    <cellStyle name="Comma 2 10 2 9" xfId="1123" xr:uid="{00000000-0005-0000-0000-0000A9040000}"/>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3" xfId="1128" xr:uid="{00000000-0005-0000-0000-0000AE040000}"/>
    <cellStyle name="Comma 2 10 3 2 2 4" xfId="1129" xr:uid="{00000000-0005-0000-0000-0000AF040000}"/>
    <cellStyle name="Comma 2 10 3 2 3" xfId="1130" xr:uid="{00000000-0005-0000-0000-0000B0040000}"/>
    <cellStyle name="Comma 2 10 3 2 4" xfId="1131" xr:uid="{00000000-0005-0000-0000-0000B1040000}"/>
    <cellStyle name="Comma 2 10 3 2 5" xfId="1132" xr:uid="{00000000-0005-0000-0000-0000B2040000}"/>
    <cellStyle name="Comma 2 10 3 3" xfId="1133" xr:uid="{00000000-0005-0000-0000-0000B3040000}"/>
    <cellStyle name="Comma 2 10 3 3 2" xfId="1134" xr:uid="{00000000-0005-0000-0000-0000B4040000}"/>
    <cellStyle name="Comma 2 10 3 3 3" xfId="1135" xr:uid="{00000000-0005-0000-0000-0000B5040000}"/>
    <cellStyle name="Comma 2 10 3 3 4" xfId="1136" xr:uid="{00000000-0005-0000-0000-0000B6040000}"/>
    <cellStyle name="Comma 2 10 3 4" xfId="1137" xr:uid="{00000000-0005-0000-0000-0000B7040000}"/>
    <cellStyle name="Comma 2 10 3 5" xfId="1138" xr:uid="{00000000-0005-0000-0000-0000B8040000}"/>
    <cellStyle name="Comma 2 10 3 6" xfId="1139" xr:uid="{00000000-0005-0000-0000-0000B9040000}"/>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3" xfId="1144" xr:uid="{00000000-0005-0000-0000-0000BE040000}"/>
    <cellStyle name="Comma 2 10 4 2 2 4" xfId="1145" xr:uid="{00000000-0005-0000-0000-0000BF040000}"/>
    <cellStyle name="Comma 2 10 4 2 3" xfId="1146" xr:uid="{00000000-0005-0000-0000-0000C0040000}"/>
    <cellStyle name="Comma 2 10 4 2 4" xfId="1147" xr:uid="{00000000-0005-0000-0000-0000C1040000}"/>
    <cellStyle name="Comma 2 10 4 2 5" xfId="1148" xr:uid="{00000000-0005-0000-0000-0000C2040000}"/>
    <cellStyle name="Comma 2 10 4 3" xfId="1149" xr:uid="{00000000-0005-0000-0000-0000C3040000}"/>
    <cellStyle name="Comma 2 10 4 3 2" xfId="1150" xr:uid="{00000000-0005-0000-0000-0000C4040000}"/>
    <cellStyle name="Comma 2 10 4 3 3" xfId="1151" xr:uid="{00000000-0005-0000-0000-0000C5040000}"/>
    <cellStyle name="Comma 2 10 4 3 4" xfId="1152" xr:uid="{00000000-0005-0000-0000-0000C6040000}"/>
    <cellStyle name="Comma 2 10 4 4" xfId="1153" xr:uid="{00000000-0005-0000-0000-0000C7040000}"/>
    <cellStyle name="Comma 2 10 4 5" xfId="1154" xr:uid="{00000000-0005-0000-0000-0000C8040000}"/>
    <cellStyle name="Comma 2 10 4 6" xfId="1155" xr:uid="{00000000-0005-0000-0000-0000C9040000}"/>
    <cellStyle name="Comma 2 10 5" xfId="1156" xr:uid="{00000000-0005-0000-0000-0000CA040000}"/>
    <cellStyle name="Comma 2 10 6" xfId="1157" xr:uid="{00000000-0005-0000-0000-0000CB040000}"/>
    <cellStyle name="Comma 2 10 6 2" xfId="1158" xr:uid="{00000000-0005-0000-0000-0000CC040000}"/>
    <cellStyle name="Comma 2 10 6 2 2" xfId="1159" xr:uid="{00000000-0005-0000-0000-0000CD040000}"/>
    <cellStyle name="Comma 2 10 6 2 3" xfId="1160" xr:uid="{00000000-0005-0000-0000-0000CE040000}"/>
    <cellStyle name="Comma 2 10 6 2 4" xfId="1161" xr:uid="{00000000-0005-0000-0000-0000CF040000}"/>
    <cellStyle name="Comma 2 10 6 3" xfId="1162" xr:uid="{00000000-0005-0000-0000-0000D0040000}"/>
    <cellStyle name="Comma 2 10 6 4" xfId="1163" xr:uid="{00000000-0005-0000-0000-0000D1040000}"/>
    <cellStyle name="Comma 2 10 6 5" xfId="1164" xr:uid="{00000000-0005-0000-0000-0000D2040000}"/>
    <cellStyle name="Comma 2 10 7" xfId="1165" xr:uid="{00000000-0005-0000-0000-0000D3040000}"/>
    <cellStyle name="Comma 2 10 7 2" xfId="1166" xr:uid="{00000000-0005-0000-0000-0000D4040000}"/>
    <cellStyle name="Comma 2 10 7 3" xfId="1167" xr:uid="{00000000-0005-0000-0000-0000D5040000}"/>
    <cellStyle name="Comma 2 10 7 4" xfId="1168" xr:uid="{00000000-0005-0000-0000-0000D6040000}"/>
    <cellStyle name="Comma 2 10 8" xfId="1169" xr:uid="{00000000-0005-0000-0000-0000D7040000}"/>
    <cellStyle name="Comma 2 10 9" xfId="1170" xr:uid="{00000000-0005-0000-0000-0000D8040000}"/>
    <cellStyle name="Comma 2 100" xfId="1171" xr:uid="{00000000-0005-0000-0000-0000D9040000}"/>
    <cellStyle name="Comma 2 101" xfId="1172" xr:uid="{00000000-0005-0000-0000-0000DA040000}"/>
    <cellStyle name="Comma 2 102" xfId="1173" xr:uid="{00000000-0005-0000-0000-0000DB040000}"/>
    <cellStyle name="Comma 2 103" xfId="1174" xr:uid="{00000000-0005-0000-0000-0000DC040000}"/>
    <cellStyle name="Comma 2 104" xfId="1175" xr:uid="{00000000-0005-0000-0000-0000DD040000}"/>
    <cellStyle name="Comma 2 105" xfId="1176" xr:uid="{00000000-0005-0000-0000-0000DE040000}"/>
    <cellStyle name="Comma 2 106" xfId="1177" xr:uid="{00000000-0005-0000-0000-0000DF040000}"/>
    <cellStyle name="Comma 2 107" xfId="1178" xr:uid="{00000000-0005-0000-0000-0000E0040000}"/>
    <cellStyle name="Comma 2 107 2" xfId="1179" xr:uid="{00000000-0005-0000-0000-0000E1040000}"/>
    <cellStyle name="Comma 2 107 3" xfId="1180" xr:uid="{00000000-0005-0000-0000-0000E2040000}"/>
    <cellStyle name="Comma 2 108" xfId="1181" xr:uid="{00000000-0005-0000-0000-0000E3040000}"/>
    <cellStyle name="Comma 2 109" xfId="1182" xr:uid="{00000000-0005-0000-0000-0000E4040000}"/>
    <cellStyle name="Comma 2 11" xfId="1183" xr:uid="{00000000-0005-0000-0000-0000E5040000}"/>
    <cellStyle name="Comma 2 11 2" xfId="1184" xr:uid="{00000000-0005-0000-0000-0000E6040000}"/>
    <cellStyle name="Comma 2 11 2 2" xfId="1185" xr:uid="{00000000-0005-0000-0000-0000E7040000}"/>
    <cellStyle name="Comma 2 11 2 3" xfId="1186" xr:uid="{00000000-0005-0000-0000-0000E8040000}"/>
    <cellStyle name="Comma 2 11 2 3 2" xfId="1187" xr:uid="{00000000-0005-0000-0000-0000E9040000}"/>
    <cellStyle name="Comma 2 11 2 3 2 2" xfId="1188" xr:uid="{00000000-0005-0000-0000-0000EA040000}"/>
    <cellStyle name="Comma 2 11 2 3 2 3" xfId="1189" xr:uid="{00000000-0005-0000-0000-0000EB040000}"/>
    <cellStyle name="Comma 2 11 2 3 2 4" xfId="1190" xr:uid="{00000000-0005-0000-0000-0000EC040000}"/>
    <cellStyle name="Comma 2 11 2 3 3" xfId="1191" xr:uid="{00000000-0005-0000-0000-0000ED040000}"/>
    <cellStyle name="Comma 2 11 2 3 4" xfId="1192" xr:uid="{00000000-0005-0000-0000-0000EE040000}"/>
    <cellStyle name="Comma 2 11 2 3 5" xfId="1193" xr:uid="{00000000-0005-0000-0000-0000EF040000}"/>
    <cellStyle name="Comma 2 11 2 4" xfId="1194" xr:uid="{00000000-0005-0000-0000-0000F0040000}"/>
    <cellStyle name="Comma 2 11 2 5" xfId="1195" xr:uid="{00000000-0005-0000-0000-0000F1040000}"/>
    <cellStyle name="Comma 2 11 2 5 2" xfId="1196" xr:uid="{00000000-0005-0000-0000-0000F2040000}"/>
    <cellStyle name="Comma 2 11 2 5 3" xfId="1197" xr:uid="{00000000-0005-0000-0000-0000F3040000}"/>
    <cellStyle name="Comma 2 11 2 5 4" xfId="1198" xr:uid="{00000000-0005-0000-0000-0000F4040000}"/>
    <cellStyle name="Comma 2 11 2 6" xfId="1199" xr:uid="{00000000-0005-0000-0000-0000F5040000}"/>
    <cellStyle name="Comma 2 11 2 7" xfId="1200" xr:uid="{00000000-0005-0000-0000-0000F6040000}"/>
    <cellStyle name="Comma 2 11 2 8" xfId="1201" xr:uid="{00000000-0005-0000-0000-0000F7040000}"/>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3" xfId="1206" xr:uid="{00000000-0005-0000-0000-0000FC040000}"/>
    <cellStyle name="Comma 2 11 3 2 2 4" xfId="1207" xr:uid="{00000000-0005-0000-0000-0000FD040000}"/>
    <cellStyle name="Comma 2 11 3 2 3" xfId="1208" xr:uid="{00000000-0005-0000-0000-0000FE040000}"/>
    <cellStyle name="Comma 2 11 3 2 4" xfId="1209" xr:uid="{00000000-0005-0000-0000-0000FF040000}"/>
    <cellStyle name="Comma 2 11 3 2 5" xfId="1210" xr:uid="{00000000-0005-0000-0000-000000050000}"/>
    <cellStyle name="Comma 2 11 3 3" xfId="1211" xr:uid="{00000000-0005-0000-0000-000001050000}"/>
    <cellStyle name="Comma 2 11 3 3 2" xfId="1212" xr:uid="{00000000-0005-0000-0000-000002050000}"/>
    <cellStyle name="Comma 2 11 3 3 3" xfId="1213" xr:uid="{00000000-0005-0000-0000-000003050000}"/>
    <cellStyle name="Comma 2 11 3 3 4" xfId="1214" xr:uid="{00000000-0005-0000-0000-000004050000}"/>
    <cellStyle name="Comma 2 11 3 4" xfId="1215" xr:uid="{00000000-0005-0000-0000-000005050000}"/>
    <cellStyle name="Comma 2 11 3 5" xfId="1216" xr:uid="{00000000-0005-0000-0000-000006050000}"/>
    <cellStyle name="Comma 2 11 3 6" xfId="1217" xr:uid="{00000000-0005-0000-0000-000007050000}"/>
    <cellStyle name="Comma 2 11 4" xfId="1218" xr:uid="{00000000-0005-0000-0000-000008050000}"/>
    <cellStyle name="Comma 2 11 5" xfId="1219" xr:uid="{00000000-0005-0000-0000-000009050000}"/>
    <cellStyle name="Comma 2 11 5 2" xfId="1220" xr:uid="{00000000-0005-0000-0000-00000A050000}"/>
    <cellStyle name="Comma 2 11 5 2 2" xfId="1221" xr:uid="{00000000-0005-0000-0000-00000B050000}"/>
    <cellStyle name="Comma 2 11 5 2 3" xfId="1222" xr:uid="{00000000-0005-0000-0000-00000C050000}"/>
    <cellStyle name="Comma 2 11 5 2 4" xfId="1223" xr:uid="{00000000-0005-0000-0000-00000D050000}"/>
    <cellStyle name="Comma 2 11 5 3" xfId="1224" xr:uid="{00000000-0005-0000-0000-00000E050000}"/>
    <cellStyle name="Comma 2 11 5 4" xfId="1225" xr:uid="{00000000-0005-0000-0000-00000F050000}"/>
    <cellStyle name="Comma 2 11 5 5" xfId="1226" xr:uid="{00000000-0005-0000-0000-000010050000}"/>
    <cellStyle name="Comma 2 11 6" xfId="1227" xr:uid="{00000000-0005-0000-0000-000011050000}"/>
    <cellStyle name="Comma 2 11 6 2" xfId="1228" xr:uid="{00000000-0005-0000-0000-000012050000}"/>
    <cellStyle name="Comma 2 11 6 3" xfId="1229" xr:uid="{00000000-0005-0000-0000-000013050000}"/>
    <cellStyle name="Comma 2 11 6 4" xfId="1230" xr:uid="{00000000-0005-0000-0000-000014050000}"/>
    <cellStyle name="Comma 2 11 7" xfId="1231" xr:uid="{00000000-0005-0000-0000-000015050000}"/>
    <cellStyle name="Comma 2 11 8" xfId="1232" xr:uid="{00000000-0005-0000-0000-000016050000}"/>
    <cellStyle name="Comma 2 11 9" xfId="1233" xr:uid="{00000000-0005-0000-0000-000017050000}"/>
    <cellStyle name="Comma 2 110" xfId="1234" xr:uid="{00000000-0005-0000-0000-000018050000}"/>
    <cellStyle name="Comma 2 12" xfId="1235" xr:uid="{00000000-0005-0000-0000-000019050000}"/>
    <cellStyle name="Comma 2 12 2" xfId="1236" xr:uid="{00000000-0005-0000-0000-00001A050000}"/>
    <cellStyle name="Comma 2 12 2 2" xfId="1237" xr:uid="{00000000-0005-0000-0000-00001B050000}"/>
    <cellStyle name="Comma 2 12 2 3" xfId="1238" xr:uid="{00000000-0005-0000-0000-00001C050000}"/>
    <cellStyle name="Comma 2 12 2 3 2" xfId="1239" xr:uid="{00000000-0005-0000-0000-00001D050000}"/>
    <cellStyle name="Comma 2 12 2 3 2 2" xfId="1240" xr:uid="{00000000-0005-0000-0000-00001E050000}"/>
    <cellStyle name="Comma 2 12 2 3 2 3" xfId="1241" xr:uid="{00000000-0005-0000-0000-00001F050000}"/>
    <cellStyle name="Comma 2 12 2 3 2 4" xfId="1242" xr:uid="{00000000-0005-0000-0000-000020050000}"/>
    <cellStyle name="Comma 2 12 2 3 3" xfId="1243" xr:uid="{00000000-0005-0000-0000-000021050000}"/>
    <cellStyle name="Comma 2 12 2 3 4" xfId="1244" xr:uid="{00000000-0005-0000-0000-000022050000}"/>
    <cellStyle name="Comma 2 12 2 3 5" xfId="1245" xr:uid="{00000000-0005-0000-0000-000023050000}"/>
    <cellStyle name="Comma 2 12 2 4" xfId="1246" xr:uid="{00000000-0005-0000-0000-000024050000}"/>
    <cellStyle name="Comma 2 12 2 5" xfId="1247" xr:uid="{00000000-0005-0000-0000-000025050000}"/>
    <cellStyle name="Comma 2 12 2 5 2" xfId="1248" xr:uid="{00000000-0005-0000-0000-000026050000}"/>
    <cellStyle name="Comma 2 12 2 5 3" xfId="1249" xr:uid="{00000000-0005-0000-0000-000027050000}"/>
    <cellStyle name="Comma 2 12 2 5 4" xfId="1250" xr:uid="{00000000-0005-0000-0000-000028050000}"/>
    <cellStyle name="Comma 2 12 2 6" xfId="1251" xr:uid="{00000000-0005-0000-0000-000029050000}"/>
    <cellStyle name="Comma 2 12 2 7" xfId="1252" xr:uid="{00000000-0005-0000-0000-00002A050000}"/>
    <cellStyle name="Comma 2 12 2 8" xfId="1253" xr:uid="{00000000-0005-0000-0000-00002B050000}"/>
    <cellStyle name="Comma 2 12 3" xfId="1254" xr:uid="{00000000-0005-0000-0000-00002C050000}"/>
    <cellStyle name="Comma 2 12 3 2" xfId="1255" xr:uid="{00000000-0005-0000-0000-00002D050000}"/>
    <cellStyle name="Comma 2 12 3 3" xfId="1256" xr:uid="{00000000-0005-0000-0000-00002E050000}"/>
    <cellStyle name="Comma 2 12 3 3 2" xfId="1257" xr:uid="{00000000-0005-0000-0000-00002F050000}"/>
    <cellStyle name="Comma 2 12 3 3 2 2" xfId="1258" xr:uid="{00000000-0005-0000-0000-000030050000}"/>
    <cellStyle name="Comma 2 12 3 3 2 3" xfId="1259" xr:uid="{00000000-0005-0000-0000-000031050000}"/>
    <cellStyle name="Comma 2 12 3 3 2 4" xfId="1260" xr:uid="{00000000-0005-0000-0000-000032050000}"/>
    <cellStyle name="Comma 2 12 3 3 3" xfId="1261" xr:uid="{00000000-0005-0000-0000-000033050000}"/>
    <cellStyle name="Comma 2 12 3 3 4" xfId="1262" xr:uid="{00000000-0005-0000-0000-000034050000}"/>
    <cellStyle name="Comma 2 12 3 3 5" xfId="1263" xr:uid="{00000000-0005-0000-0000-000035050000}"/>
    <cellStyle name="Comma 2 12 3 4" xfId="1264" xr:uid="{00000000-0005-0000-0000-000036050000}"/>
    <cellStyle name="Comma 2 12 3 4 2" xfId="1265" xr:uid="{00000000-0005-0000-0000-000037050000}"/>
    <cellStyle name="Comma 2 12 3 4 3" xfId="1266" xr:uid="{00000000-0005-0000-0000-000038050000}"/>
    <cellStyle name="Comma 2 12 3 4 4" xfId="1267" xr:uid="{00000000-0005-0000-0000-000039050000}"/>
    <cellStyle name="Comma 2 12 3 5" xfId="1268" xr:uid="{00000000-0005-0000-0000-00003A050000}"/>
    <cellStyle name="Comma 2 12 3 6" xfId="1269" xr:uid="{00000000-0005-0000-0000-00003B050000}"/>
    <cellStyle name="Comma 2 12 3 7" xfId="1270" xr:uid="{00000000-0005-0000-0000-00003C050000}"/>
    <cellStyle name="Comma 2 12 4" xfId="1271" xr:uid="{00000000-0005-0000-0000-00003D050000}"/>
    <cellStyle name="Comma 2 12 5" xfId="1272" xr:uid="{00000000-0005-0000-0000-00003E050000}"/>
    <cellStyle name="Comma 2 12 5 2" xfId="1273" xr:uid="{00000000-0005-0000-0000-00003F050000}"/>
    <cellStyle name="Comma 2 12 5 2 2" xfId="1274" xr:uid="{00000000-0005-0000-0000-000040050000}"/>
    <cellStyle name="Comma 2 12 5 2 3" xfId="1275" xr:uid="{00000000-0005-0000-0000-000041050000}"/>
    <cellStyle name="Comma 2 12 5 2 4" xfId="1276" xr:uid="{00000000-0005-0000-0000-000042050000}"/>
    <cellStyle name="Comma 2 12 5 3" xfId="1277" xr:uid="{00000000-0005-0000-0000-000043050000}"/>
    <cellStyle name="Comma 2 12 5 4" xfId="1278" xr:uid="{00000000-0005-0000-0000-000044050000}"/>
    <cellStyle name="Comma 2 12 5 5" xfId="1279" xr:uid="{00000000-0005-0000-0000-000045050000}"/>
    <cellStyle name="Comma 2 12 6" xfId="1280" xr:uid="{00000000-0005-0000-0000-000046050000}"/>
    <cellStyle name="Comma 2 12 6 2" xfId="1281" xr:uid="{00000000-0005-0000-0000-000047050000}"/>
    <cellStyle name="Comma 2 12 6 3" xfId="1282" xr:uid="{00000000-0005-0000-0000-000048050000}"/>
    <cellStyle name="Comma 2 12 6 4" xfId="1283" xr:uid="{00000000-0005-0000-0000-000049050000}"/>
    <cellStyle name="Comma 2 12 7" xfId="1284" xr:uid="{00000000-0005-0000-0000-00004A050000}"/>
    <cellStyle name="Comma 2 12 8" xfId="1285" xr:uid="{00000000-0005-0000-0000-00004B050000}"/>
    <cellStyle name="Comma 2 12 9" xfId="1286" xr:uid="{00000000-0005-0000-0000-00004C050000}"/>
    <cellStyle name="Comma 2 13" xfId="1287" xr:uid="{00000000-0005-0000-0000-00004D050000}"/>
    <cellStyle name="Comma 2 13 10" xfId="1288" xr:uid="{00000000-0005-0000-0000-00004E050000}"/>
    <cellStyle name="Comma 2 13 2" xfId="1289" xr:uid="{00000000-0005-0000-0000-00004F050000}"/>
    <cellStyle name="Comma 2 13 2 2" xfId="1290" xr:uid="{00000000-0005-0000-0000-000050050000}"/>
    <cellStyle name="Comma 2 13 3" xfId="1291" xr:uid="{00000000-0005-0000-0000-000051050000}"/>
    <cellStyle name="Comma 2 13 4" xfId="1292" xr:uid="{00000000-0005-0000-0000-000052050000}"/>
    <cellStyle name="Comma 2 13 5" xfId="1293" xr:uid="{00000000-0005-0000-0000-000053050000}"/>
    <cellStyle name="Comma 2 13 6" xfId="1294" xr:uid="{00000000-0005-0000-0000-000054050000}"/>
    <cellStyle name="Comma 2 13 6 2" xfId="1295" xr:uid="{00000000-0005-0000-0000-000055050000}"/>
    <cellStyle name="Comma 2 13 6 2 2" xfId="1296" xr:uid="{00000000-0005-0000-0000-000056050000}"/>
    <cellStyle name="Comma 2 13 6 2 3" xfId="1297" xr:uid="{00000000-0005-0000-0000-000057050000}"/>
    <cellStyle name="Comma 2 13 6 2 4" xfId="1298" xr:uid="{00000000-0005-0000-0000-000058050000}"/>
    <cellStyle name="Comma 2 13 6 3" xfId="1299" xr:uid="{00000000-0005-0000-0000-000059050000}"/>
    <cellStyle name="Comma 2 13 6 4" xfId="1300" xr:uid="{00000000-0005-0000-0000-00005A050000}"/>
    <cellStyle name="Comma 2 13 6 5" xfId="1301" xr:uid="{00000000-0005-0000-0000-00005B050000}"/>
    <cellStyle name="Comma 2 13 7" xfId="1302" xr:uid="{00000000-0005-0000-0000-00005C050000}"/>
    <cellStyle name="Comma 2 13 7 2" xfId="1303" xr:uid="{00000000-0005-0000-0000-00005D050000}"/>
    <cellStyle name="Comma 2 13 7 3" xfId="1304" xr:uid="{00000000-0005-0000-0000-00005E050000}"/>
    <cellStyle name="Comma 2 13 7 4" xfId="1305" xr:uid="{00000000-0005-0000-0000-00005F050000}"/>
    <cellStyle name="Comma 2 13 8" xfId="1306" xr:uid="{00000000-0005-0000-0000-000060050000}"/>
    <cellStyle name="Comma 2 13 9" xfId="1307" xr:uid="{00000000-0005-0000-0000-000061050000}"/>
    <cellStyle name="Comma 2 14" xfId="1308" xr:uid="{00000000-0005-0000-0000-000062050000}"/>
    <cellStyle name="Comma 2 14 2" xfId="1309" xr:uid="{00000000-0005-0000-0000-000063050000}"/>
    <cellStyle name="Comma 2 14 2 2" xfId="1310" xr:uid="{00000000-0005-0000-0000-000064050000}"/>
    <cellStyle name="Comma 2 14 3" xfId="1311" xr:uid="{00000000-0005-0000-0000-000065050000}"/>
    <cellStyle name="Comma 2 14 3 2" xfId="1312" xr:uid="{00000000-0005-0000-0000-000066050000}"/>
    <cellStyle name="Comma 2 14 4" xfId="1313" xr:uid="{00000000-0005-0000-0000-000067050000}"/>
    <cellStyle name="Comma 2 14 5" xfId="1314" xr:uid="{00000000-0005-0000-0000-000068050000}"/>
    <cellStyle name="Comma 2 14 5 2" xfId="1315" xr:uid="{00000000-0005-0000-0000-000069050000}"/>
    <cellStyle name="Comma 2 14 5 2 2" xfId="1316" xr:uid="{00000000-0005-0000-0000-00006A050000}"/>
    <cellStyle name="Comma 2 14 5 2 3" xfId="1317" xr:uid="{00000000-0005-0000-0000-00006B050000}"/>
    <cellStyle name="Comma 2 14 5 2 4" xfId="1318" xr:uid="{00000000-0005-0000-0000-00006C050000}"/>
    <cellStyle name="Comma 2 14 5 3" xfId="1319" xr:uid="{00000000-0005-0000-0000-00006D050000}"/>
    <cellStyle name="Comma 2 14 5 4" xfId="1320" xr:uid="{00000000-0005-0000-0000-00006E050000}"/>
    <cellStyle name="Comma 2 14 5 5" xfId="1321" xr:uid="{00000000-0005-0000-0000-00006F050000}"/>
    <cellStyle name="Comma 2 14 6" xfId="1322" xr:uid="{00000000-0005-0000-0000-000070050000}"/>
    <cellStyle name="Comma 2 14 6 2" xfId="1323" xr:uid="{00000000-0005-0000-0000-000071050000}"/>
    <cellStyle name="Comma 2 14 6 3" xfId="1324" xr:uid="{00000000-0005-0000-0000-000072050000}"/>
    <cellStyle name="Comma 2 14 6 4" xfId="1325" xr:uid="{00000000-0005-0000-0000-000073050000}"/>
    <cellStyle name="Comma 2 14 7" xfId="1326" xr:uid="{00000000-0005-0000-0000-000074050000}"/>
    <cellStyle name="Comma 2 14 8" xfId="1327" xr:uid="{00000000-0005-0000-0000-000075050000}"/>
    <cellStyle name="Comma 2 14 9" xfId="1328" xr:uid="{00000000-0005-0000-0000-000076050000}"/>
    <cellStyle name="Comma 2 15" xfId="1329" xr:uid="{00000000-0005-0000-0000-000077050000}"/>
    <cellStyle name="Comma 2 15 2" xfId="1330" xr:uid="{00000000-0005-0000-0000-000078050000}"/>
    <cellStyle name="Comma 2 15 3" xfId="1331" xr:uid="{00000000-0005-0000-0000-000079050000}"/>
    <cellStyle name="Comma 2 15 3 2" xfId="1332" xr:uid="{00000000-0005-0000-0000-00007A050000}"/>
    <cellStyle name="Comma 2 15 3 3" xfId="1333" xr:uid="{00000000-0005-0000-0000-00007B050000}"/>
    <cellStyle name="Comma 2 15 3 4" xfId="1334" xr:uid="{00000000-0005-0000-0000-00007C050000}"/>
    <cellStyle name="Comma 2 16" xfId="1335" xr:uid="{00000000-0005-0000-0000-00007D050000}"/>
    <cellStyle name="Comma 2 16 2" xfId="1336" xr:uid="{00000000-0005-0000-0000-00007E050000}"/>
    <cellStyle name="Comma 2 16 2 2" xfId="1337" xr:uid="{00000000-0005-0000-0000-00007F050000}"/>
    <cellStyle name="Comma 2 17" xfId="1338" xr:uid="{00000000-0005-0000-0000-000080050000}"/>
    <cellStyle name="Comma 2 17 2" xfId="1339" xr:uid="{00000000-0005-0000-0000-000081050000}"/>
    <cellStyle name="Comma 2 17 3" xfId="1340" xr:uid="{00000000-0005-0000-0000-000082050000}"/>
    <cellStyle name="Comma 2 17 3 2" xfId="1341" xr:uid="{00000000-0005-0000-0000-000083050000}"/>
    <cellStyle name="Comma 2 17 3 3" xfId="1342" xr:uid="{00000000-0005-0000-0000-000084050000}"/>
    <cellStyle name="Comma 2 17 3 4" xfId="1343" xr:uid="{00000000-0005-0000-0000-000085050000}"/>
    <cellStyle name="Comma 2 18" xfId="1344" xr:uid="{00000000-0005-0000-0000-000086050000}"/>
    <cellStyle name="Comma 2 18 2" xfId="1345" xr:uid="{00000000-0005-0000-0000-000087050000}"/>
    <cellStyle name="Comma 2 18 3" xfId="1346" xr:uid="{00000000-0005-0000-0000-000088050000}"/>
    <cellStyle name="Comma 2 18 3 2" xfId="1347" xr:uid="{00000000-0005-0000-0000-000089050000}"/>
    <cellStyle name="Comma 2 18 3 3" xfId="1348" xr:uid="{00000000-0005-0000-0000-00008A050000}"/>
    <cellStyle name="Comma 2 18 3 4" xfId="1349" xr:uid="{00000000-0005-0000-0000-00008B050000}"/>
    <cellStyle name="Comma 2 19" xfId="1350" xr:uid="{00000000-0005-0000-0000-00008C050000}"/>
    <cellStyle name="Comma 2 19 2" xfId="1351" xr:uid="{00000000-0005-0000-0000-00008D050000}"/>
    <cellStyle name="Comma 2 19 3" xfId="1352" xr:uid="{00000000-0005-0000-0000-00008E050000}"/>
    <cellStyle name="Comma 2 19 3 2" xfId="1353" xr:uid="{00000000-0005-0000-0000-00008F050000}"/>
    <cellStyle name="Comma 2 19 3 3" xfId="1354" xr:uid="{00000000-0005-0000-0000-000090050000}"/>
    <cellStyle name="Comma 2 19 3 4" xfId="1355" xr:uid="{00000000-0005-0000-0000-000091050000}"/>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3" xfId="1362" xr:uid="{00000000-0005-0000-0000-000098050000}"/>
    <cellStyle name="Comma 2 2 10 3 2 4" xfId="1363" xr:uid="{00000000-0005-0000-0000-000099050000}"/>
    <cellStyle name="Comma 2 2 10 3 3" xfId="1364" xr:uid="{00000000-0005-0000-0000-00009A050000}"/>
    <cellStyle name="Comma 2 2 10 3 4" xfId="1365" xr:uid="{00000000-0005-0000-0000-00009B050000}"/>
    <cellStyle name="Comma 2 2 10 3 5" xfId="1366" xr:uid="{00000000-0005-0000-0000-00009C050000}"/>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3" xfId="1373" xr:uid="{00000000-0005-0000-0000-0000A3050000}"/>
    <cellStyle name="Comma 2 2 10 5 4" xfId="1374" xr:uid="{00000000-0005-0000-0000-0000A4050000}"/>
    <cellStyle name="Comma 2 2 10 6" xfId="1375" xr:uid="{00000000-0005-0000-0000-0000A5050000}"/>
    <cellStyle name="Comma 2 2 10 7" xfId="1376" xr:uid="{00000000-0005-0000-0000-0000A6050000}"/>
    <cellStyle name="Comma 2 2 10 8" xfId="1377" xr:uid="{00000000-0005-0000-0000-0000A7050000}"/>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3" xfId="1383" xr:uid="{00000000-0005-0000-0000-0000AD050000}"/>
    <cellStyle name="Comma 2 2 11 3 2 4" xfId="1384" xr:uid="{00000000-0005-0000-0000-0000AE050000}"/>
    <cellStyle name="Comma 2 2 11 3 3" xfId="1385" xr:uid="{00000000-0005-0000-0000-0000AF050000}"/>
    <cellStyle name="Comma 2 2 11 3 4" xfId="1386" xr:uid="{00000000-0005-0000-0000-0000B0050000}"/>
    <cellStyle name="Comma 2 2 11 3 5" xfId="1387" xr:uid="{00000000-0005-0000-0000-0000B1050000}"/>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3" xfId="1394" xr:uid="{00000000-0005-0000-0000-0000B8050000}"/>
    <cellStyle name="Comma 2 2 11 5 4" xfId="1395" xr:uid="{00000000-0005-0000-0000-0000B9050000}"/>
    <cellStyle name="Comma 2 2 11 6" xfId="1396" xr:uid="{00000000-0005-0000-0000-0000BA050000}"/>
    <cellStyle name="Comma 2 2 11 7" xfId="1397" xr:uid="{00000000-0005-0000-0000-0000BB050000}"/>
    <cellStyle name="Comma 2 2 11 8" xfId="1398" xr:uid="{00000000-0005-0000-0000-0000BC05000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8" xfId="1429" xr:uid="{00000000-0005-0000-0000-0000DB050000}"/>
    <cellStyle name="Comma 2 2 18 2" xfId="1430" xr:uid="{00000000-0005-0000-0000-0000DC050000}"/>
    <cellStyle name="Comma 2 2 18 3" xfId="1431" xr:uid="{00000000-0005-0000-0000-0000DD050000}"/>
    <cellStyle name="Comma 2 2 18 3 2" xfId="1432" xr:uid="{00000000-0005-0000-0000-0000DE050000}"/>
    <cellStyle name="Comma 2 2 18 3 3" xfId="1433" xr:uid="{00000000-0005-0000-0000-0000DF050000}"/>
    <cellStyle name="Comma 2 2 18 3 4" xfId="1434" xr:uid="{00000000-0005-0000-0000-0000E0050000}"/>
    <cellStyle name="Comma 2 2 18 4" xfId="1435" xr:uid="{00000000-0005-0000-0000-0000E1050000}"/>
    <cellStyle name="Comma 2 2 18 5" xfId="1436" xr:uid="{00000000-0005-0000-0000-0000E2050000}"/>
    <cellStyle name="Comma 2 2 18 6" xfId="1437" xr:uid="{00000000-0005-0000-0000-0000E3050000}"/>
    <cellStyle name="Comma 2 2 19" xfId="1438" xr:uid="{00000000-0005-0000-0000-0000E4050000}"/>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3" xfId="1445" xr:uid="{00000000-0005-0000-0000-0000EB050000}"/>
    <cellStyle name="Comma 2 2 2 10 3 2 4" xfId="1446" xr:uid="{00000000-0005-0000-0000-0000EC050000}"/>
    <cellStyle name="Comma 2 2 2 10 3 3" xfId="1447" xr:uid="{00000000-0005-0000-0000-0000ED050000}"/>
    <cellStyle name="Comma 2 2 2 10 3 4" xfId="1448" xr:uid="{00000000-0005-0000-0000-0000EE050000}"/>
    <cellStyle name="Comma 2 2 2 10 3 5" xfId="1449" xr:uid="{00000000-0005-0000-0000-0000EF050000}"/>
    <cellStyle name="Comma 2 2 2 10 4" xfId="1450" xr:uid="{00000000-0005-0000-0000-0000F0050000}"/>
    <cellStyle name="Comma 2 2 2 10 4 2" xfId="1451" xr:uid="{00000000-0005-0000-0000-0000F1050000}"/>
    <cellStyle name="Comma 2 2 2 10 4 3" xfId="1452" xr:uid="{00000000-0005-0000-0000-0000F2050000}"/>
    <cellStyle name="Comma 2 2 2 10 4 4" xfId="1453" xr:uid="{00000000-0005-0000-0000-0000F3050000}"/>
    <cellStyle name="Comma 2 2 2 10 5" xfId="1454" xr:uid="{00000000-0005-0000-0000-0000F4050000}"/>
    <cellStyle name="Comma 2 2 2 10 6" xfId="1455" xr:uid="{00000000-0005-0000-0000-0000F5050000}"/>
    <cellStyle name="Comma 2 2 2 10 7" xfId="1456" xr:uid="{00000000-0005-0000-0000-0000F6050000}"/>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3" xfId="1469" xr:uid="{00000000-0005-0000-0000-000003060000}"/>
    <cellStyle name="Comma 2 2 2 18 3 2" xfId="1470" xr:uid="{00000000-0005-0000-0000-000004060000}"/>
    <cellStyle name="Comma 2 2 2 18 3 3" xfId="1471" xr:uid="{00000000-0005-0000-0000-000005060000}"/>
    <cellStyle name="Comma 2 2 2 18 3 4" xfId="1472" xr:uid="{00000000-0005-0000-0000-000006060000}"/>
    <cellStyle name="Comma 2 2 2 18 4" xfId="1473" xr:uid="{00000000-0005-0000-0000-000007060000}"/>
    <cellStyle name="Comma 2 2 2 18 5" xfId="1474" xr:uid="{00000000-0005-0000-0000-000008060000}"/>
    <cellStyle name="Comma 2 2 2 18 6" xfId="1475" xr:uid="{00000000-0005-0000-0000-000009060000}"/>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3" xfId="1513" xr:uid="{00000000-0005-0000-0000-00002F060000}"/>
    <cellStyle name="Comma 2 2 2 2 15 3 4" xfId="1514" xr:uid="{00000000-0005-0000-0000-000030060000}"/>
    <cellStyle name="Comma 2 2 2 2 15 4" xfId="1515" xr:uid="{00000000-0005-0000-0000-000031060000}"/>
    <cellStyle name="Comma 2 2 2 2 15 5" xfId="1516" xr:uid="{00000000-0005-0000-0000-000032060000}"/>
    <cellStyle name="Comma 2 2 2 2 15 6" xfId="1517" xr:uid="{00000000-0005-0000-0000-000033060000}"/>
    <cellStyle name="Comma 2 2 2 2 16" xfId="1518" xr:uid="{00000000-0005-0000-0000-000034060000}"/>
    <cellStyle name="Comma 2 2 2 2 17" xfId="1519" xr:uid="{00000000-0005-0000-0000-000035060000}"/>
    <cellStyle name="Comma 2 2 2 2 17 2" xfId="1520" xr:uid="{00000000-0005-0000-0000-000036060000}"/>
    <cellStyle name="Comma 2 2 2 2 17 3" xfId="1521" xr:uid="{00000000-0005-0000-0000-000037060000}"/>
    <cellStyle name="Comma 2 2 2 2 17 4" xfId="1522" xr:uid="{00000000-0005-0000-0000-000038060000}"/>
    <cellStyle name="Comma 2 2 2 2 18" xfId="1523" xr:uid="{00000000-0005-0000-0000-000039060000}"/>
    <cellStyle name="Comma 2 2 2 2 19" xfId="1524" xr:uid="{00000000-0005-0000-0000-00003A060000}"/>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3" xfId="1537" xr:uid="{00000000-0005-0000-0000-000047060000}"/>
    <cellStyle name="Comma 2 2 2 2 2 15 3 4" xfId="1538" xr:uid="{00000000-0005-0000-0000-000048060000}"/>
    <cellStyle name="Comma 2 2 2 2 2 15 4" xfId="1539" xr:uid="{00000000-0005-0000-0000-000049060000}"/>
    <cellStyle name="Comma 2 2 2 2 2 15 5" xfId="1540" xr:uid="{00000000-0005-0000-0000-00004A060000}"/>
    <cellStyle name="Comma 2 2 2 2 2 15 6" xfId="1541" xr:uid="{00000000-0005-0000-0000-00004B060000}"/>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3" xfId="1548" xr:uid="{00000000-0005-0000-0000-000052060000}"/>
    <cellStyle name="Comma 2 2 2 2 2 17 4" xfId="1549" xr:uid="{00000000-0005-0000-0000-000053060000}"/>
    <cellStyle name="Comma 2 2 2 2 2 18" xfId="1550" xr:uid="{00000000-0005-0000-0000-000054060000}"/>
    <cellStyle name="Comma 2 2 2 2 2 19" xfId="1551" xr:uid="{00000000-0005-0000-0000-000055060000}"/>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0" xfId="1572" xr:uid="{00000000-0005-0000-0000-00006A060000}"/>
    <cellStyle name="Comma 2 2 2 2 2 3" xfId="1573" xr:uid="{00000000-0005-0000-0000-00006B060000}"/>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3" xfId="1578" xr:uid="{00000000-0005-0000-0000-000070060000}"/>
    <cellStyle name="Comma 2 2 2 2 2 3 2 2 2 4" xfId="1579" xr:uid="{00000000-0005-0000-0000-000071060000}"/>
    <cellStyle name="Comma 2 2 2 2 2 3 2 2 3" xfId="1580" xr:uid="{00000000-0005-0000-0000-000072060000}"/>
    <cellStyle name="Comma 2 2 2 2 2 3 2 2 4" xfId="1581" xr:uid="{00000000-0005-0000-0000-000073060000}"/>
    <cellStyle name="Comma 2 2 2 2 2 3 2 2 5" xfId="1582" xr:uid="{00000000-0005-0000-0000-000074060000}"/>
    <cellStyle name="Comma 2 2 2 2 2 3 2 3" xfId="1583" xr:uid="{00000000-0005-0000-0000-000075060000}"/>
    <cellStyle name="Comma 2 2 2 2 2 3 2 3 2" xfId="1584" xr:uid="{00000000-0005-0000-0000-000076060000}"/>
    <cellStyle name="Comma 2 2 2 2 2 3 2 3 3" xfId="1585" xr:uid="{00000000-0005-0000-0000-000077060000}"/>
    <cellStyle name="Comma 2 2 2 2 2 3 2 3 4" xfId="1586" xr:uid="{00000000-0005-0000-0000-000078060000}"/>
    <cellStyle name="Comma 2 2 2 2 2 3 2 4" xfId="1587" xr:uid="{00000000-0005-0000-0000-000079060000}"/>
    <cellStyle name="Comma 2 2 2 2 2 3 2 5" xfId="1588" xr:uid="{00000000-0005-0000-0000-00007A060000}"/>
    <cellStyle name="Comma 2 2 2 2 2 3 2 6" xfId="1589" xr:uid="{00000000-0005-0000-0000-00007B060000}"/>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3" xfId="1594" xr:uid="{00000000-0005-0000-0000-000080060000}"/>
    <cellStyle name="Comma 2 2 2 2 2 3 3 2 2 4" xfId="1595" xr:uid="{00000000-0005-0000-0000-000081060000}"/>
    <cellStyle name="Comma 2 2 2 2 2 3 3 2 3" xfId="1596" xr:uid="{00000000-0005-0000-0000-000082060000}"/>
    <cellStyle name="Comma 2 2 2 2 2 3 3 2 4" xfId="1597" xr:uid="{00000000-0005-0000-0000-000083060000}"/>
    <cellStyle name="Comma 2 2 2 2 2 3 3 2 5" xfId="1598" xr:uid="{00000000-0005-0000-0000-000084060000}"/>
    <cellStyle name="Comma 2 2 2 2 2 3 3 3" xfId="1599" xr:uid="{00000000-0005-0000-0000-000085060000}"/>
    <cellStyle name="Comma 2 2 2 2 2 3 3 3 2" xfId="1600" xr:uid="{00000000-0005-0000-0000-000086060000}"/>
    <cellStyle name="Comma 2 2 2 2 2 3 3 3 3" xfId="1601" xr:uid="{00000000-0005-0000-0000-000087060000}"/>
    <cellStyle name="Comma 2 2 2 2 2 3 3 3 4" xfId="1602" xr:uid="{00000000-0005-0000-0000-000088060000}"/>
    <cellStyle name="Comma 2 2 2 2 2 3 3 4" xfId="1603" xr:uid="{00000000-0005-0000-0000-000089060000}"/>
    <cellStyle name="Comma 2 2 2 2 2 3 3 5" xfId="1604" xr:uid="{00000000-0005-0000-0000-00008A060000}"/>
    <cellStyle name="Comma 2 2 2 2 2 3 3 6" xfId="1605" xr:uid="{00000000-0005-0000-0000-00008B060000}"/>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3" xfId="1610" xr:uid="{00000000-0005-0000-0000-000090060000}"/>
    <cellStyle name="Comma 2 2 2 2 2 3 5 2 4" xfId="1611" xr:uid="{00000000-0005-0000-0000-000091060000}"/>
    <cellStyle name="Comma 2 2 2 2 2 3 5 3" xfId="1612" xr:uid="{00000000-0005-0000-0000-000092060000}"/>
    <cellStyle name="Comma 2 2 2 2 2 3 5 4" xfId="1613" xr:uid="{00000000-0005-0000-0000-000093060000}"/>
    <cellStyle name="Comma 2 2 2 2 2 3 5 5" xfId="1614" xr:uid="{00000000-0005-0000-0000-000094060000}"/>
    <cellStyle name="Comma 2 2 2 2 2 3 6" xfId="1615" xr:uid="{00000000-0005-0000-0000-000095060000}"/>
    <cellStyle name="Comma 2 2 2 2 2 3 6 2" xfId="1616" xr:uid="{00000000-0005-0000-0000-000096060000}"/>
    <cellStyle name="Comma 2 2 2 2 2 3 6 3" xfId="1617" xr:uid="{00000000-0005-0000-0000-000097060000}"/>
    <cellStyle name="Comma 2 2 2 2 2 3 6 4" xfId="1618" xr:uid="{00000000-0005-0000-0000-000098060000}"/>
    <cellStyle name="Comma 2 2 2 2 2 3 7" xfId="1619" xr:uid="{00000000-0005-0000-0000-000099060000}"/>
    <cellStyle name="Comma 2 2 2 2 2 3 8" xfId="1620" xr:uid="{00000000-0005-0000-0000-00009A060000}"/>
    <cellStyle name="Comma 2 2 2 2 2 3 9" xfId="1621" xr:uid="{00000000-0005-0000-0000-00009B06000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3" xfId="1627" xr:uid="{00000000-0005-0000-0000-0000A1060000}"/>
    <cellStyle name="Comma 2 2 2 2 2 4 3 2 4" xfId="1628" xr:uid="{00000000-0005-0000-0000-0000A2060000}"/>
    <cellStyle name="Comma 2 2 2 2 2 4 3 3" xfId="1629" xr:uid="{00000000-0005-0000-0000-0000A3060000}"/>
    <cellStyle name="Comma 2 2 2 2 2 4 3 4" xfId="1630" xr:uid="{00000000-0005-0000-0000-0000A4060000}"/>
    <cellStyle name="Comma 2 2 2 2 2 4 3 5" xfId="1631" xr:uid="{00000000-0005-0000-0000-0000A5060000}"/>
    <cellStyle name="Comma 2 2 2 2 2 4 4" xfId="1632" xr:uid="{00000000-0005-0000-0000-0000A6060000}"/>
    <cellStyle name="Comma 2 2 2 2 2 4 4 2" xfId="1633" xr:uid="{00000000-0005-0000-0000-0000A7060000}"/>
    <cellStyle name="Comma 2 2 2 2 2 4 4 3" xfId="1634" xr:uid="{00000000-0005-0000-0000-0000A8060000}"/>
    <cellStyle name="Comma 2 2 2 2 2 4 4 4" xfId="1635" xr:uid="{00000000-0005-0000-0000-0000A9060000}"/>
    <cellStyle name="Comma 2 2 2 2 2 4 5" xfId="1636" xr:uid="{00000000-0005-0000-0000-0000AA060000}"/>
    <cellStyle name="Comma 2 2 2 2 2 4 6" xfId="1637" xr:uid="{00000000-0005-0000-0000-0000AB060000}"/>
    <cellStyle name="Comma 2 2 2 2 2 4 7" xfId="1638" xr:uid="{00000000-0005-0000-0000-0000AC060000}"/>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3" xfId="1644" xr:uid="{00000000-0005-0000-0000-0000B2060000}"/>
    <cellStyle name="Comma 2 2 2 2 2 5 3 2 4" xfId="1645" xr:uid="{00000000-0005-0000-0000-0000B3060000}"/>
    <cellStyle name="Comma 2 2 2 2 2 5 3 3" xfId="1646" xr:uid="{00000000-0005-0000-0000-0000B4060000}"/>
    <cellStyle name="Comma 2 2 2 2 2 5 3 4" xfId="1647" xr:uid="{00000000-0005-0000-0000-0000B5060000}"/>
    <cellStyle name="Comma 2 2 2 2 2 5 3 5" xfId="1648" xr:uid="{00000000-0005-0000-0000-0000B6060000}"/>
    <cellStyle name="Comma 2 2 2 2 2 5 4" xfId="1649" xr:uid="{00000000-0005-0000-0000-0000B7060000}"/>
    <cellStyle name="Comma 2 2 2 2 2 5 4 2" xfId="1650" xr:uid="{00000000-0005-0000-0000-0000B8060000}"/>
    <cellStyle name="Comma 2 2 2 2 2 5 4 3" xfId="1651" xr:uid="{00000000-0005-0000-0000-0000B9060000}"/>
    <cellStyle name="Comma 2 2 2 2 2 5 4 4" xfId="1652" xr:uid="{00000000-0005-0000-0000-0000BA060000}"/>
    <cellStyle name="Comma 2 2 2 2 2 5 5" xfId="1653" xr:uid="{00000000-0005-0000-0000-0000BB060000}"/>
    <cellStyle name="Comma 2 2 2 2 2 5 6" xfId="1654" xr:uid="{00000000-0005-0000-0000-0000BC060000}"/>
    <cellStyle name="Comma 2 2 2 2 2 5 7" xfId="1655" xr:uid="{00000000-0005-0000-0000-0000BD060000}"/>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3" xfId="1661" xr:uid="{00000000-0005-0000-0000-0000C3060000}"/>
    <cellStyle name="Comma 2 2 2 2 3 10" xfId="1662" xr:uid="{00000000-0005-0000-0000-0000C4060000}"/>
    <cellStyle name="Comma 2 2 2 2 3 11" xfId="1663" xr:uid="{00000000-0005-0000-0000-0000C5060000}"/>
    <cellStyle name="Comma 2 2 2 2 3 2" xfId="1664" xr:uid="{00000000-0005-0000-0000-0000C6060000}"/>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3" xfId="1669" xr:uid="{00000000-0005-0000-0000-0000CB060000}"/>
    <cellStyle name="Comma 2 2 2 2 3 2 2 2 2 4" xfId="1670" xr:uid="{00000000-0005-0000-0000-0000CC060000}"/>
    <cellStyle name="Comma 2 2 2 2 3 2 2 2 3" xfId="1671" xr:uid="{00000000-0005-0000-0000-0000CD060000}"/>
    <cellStyle name="Comma 2 2 2 2 3 2 2 2 4" xfId="1672" xr:uid="{00000000-0005-0000-0000-0000CE060000}"/>
    <cellStyle name="Comma 2 2 2 2 3 2 2 2 5" xfId="1673" xr:uid="{00000000-0005-0000-0000-0000CF060000}"/>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3" xfId="1680" xr:uid="{00000000-0005-0000-0000-0000D6060000}"/>
    <cellStyle name="Comma 2 2 2 2 3 2 2 4 4" xfId="1681" xr:uid="{00000000-0005-0000-0000-0000D7060000}"/>
    <cellStyle name="Comma 2 2 2 2 3 2 2 5" xfId="1682" xr:uid="{00000000-0005-0000-0000-0000D8060000}"/>
    <cellStyle name="Comma 2 2 2 2 3 2 2 6" xfId="1683" xr:uid="{00000000-0005-0000-0000-0000D9060000}"/>
    <cellStyle name="Comma 2 2 2 2 3 2 2 7" xfId="1684" xr:uid="{00000000-0005-0000-0000-0000DA060000}"/>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3" xfId="1689" xr:uid="{00000000-0005-0000-0000-0000DF060000}"/>
    <cellStyle name="Comma 2 2 2 2 3 2 3 2 2 4" xfId="1690" xr:uid="{00000000-0005-0000-0000-0000E0060000}"/>
    <cellStyle name="Comma 2 2 2 2 3 2 3 2 3" xfId="1691" xr:uid="{00000000-0005-0000-0000-0000E1060000}"/>
    <cellStyle name="Comma 2 2 2 2 3 2 3 2 4" xfId="1692" xr:uid="{00000000-0005-0000-0000-0000E2060000}"/>
    <cellStyle name="Comma 2 2 2 2 3 2 3 2 5" xfId="1693" xr:uid="{00000000-0005-0000-0000-0000E3060000}"/>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3" xfId="1700" xr:uid="{00000000-0005-0000-0000-0000EA060000}"/>
    <cellStyle name="Comma 2 2 2 2 3 2 3 4 4" xfId="1701" xr:uid="{00000000-0005-0000-0000-0000EB060000}"/>
    <cellStyle name="Comma 2 2 2 2 3 2 3 5" xfId="1702" xr:uid="{00000000-0005-0000-0000-0000EC060000}"/>
    <cellStyle name="Comma 2 2 2 2 3 2 3 6" xfId="1703" xr:uid="{00000000-0005-0000-0000-0000ED060000}"/>
    <cellStyle name="Comma 2 2 2 2 3 2 3 7" xfId="1704" xr:uid="{00000000-0005-0000-0000-0000EE060000}"/>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3" xfId="1712" xr:uid="{00000000-0005-0000-0000-0000F6060000}"/>
    <cellStyle name="Comma 2 2 2 2 3 2 4 3 4" xfId="1713" xr:uid="{00000000-0005-0000-0000-0000F7060000}"/>
    <cellStyle name="Comma 2 2 2 2 3 2 4 4" xfId="1714" xr:uid="{00000000-0005-0000-0000-0000F8060000}"/>
    <cellStyle name="Comma 2 2 2 2 3 2 4 5" xfId="1715" xr:uid="{00000000-0005-0000-0000-0000F9060000}"/>
    <cellStyle name="Comma 2 2 2 2 3 2 4 6" xfId="1716" xr:uid="{00000000-0005-0000-0000-0000FA060000}"/>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3" xfId="1720" xr:uid="{00000000-0005-0000-0000-0000FE060000}"/>
    <cellStyle name="Comma 2 2 2 2 3 2 6 4" xfId="1721" xr:uid="{00000000-0005-0000-0000-0000FF060000}"/>
    <cellStyle name="Comma 2 2 2 2 3 2 7" xfId="1722" xr:uid="{00000000-0005-0000-0000-000000070000}"/>
    <cellStyle name="Comma 2 2 2 2 3 2 8" xfId="1723" xr:uid="{00000000-0005-0000-0000-000001070000}"/>
    <cellStyle name="Comma 2 2 2 2 3 2 9" xfId="1724" xr:uid="{00000000-0005-0000-0000-000002070000}"/>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3" xfId="1729" xr:uid="{00000000-0005-0000-0000-000007070000}"/>
    <cellStyle name="Comma 2 2 2 2 3 3 2 2 4" xfId="1730" xr:uid="{00000000-0005-0000-0000-000008070000}"/>
    <cellStyle name="Comma 2 2 2 2 3 3 2 3" xfId="1731" xr:uid="{00000000-0005-0000-0000-000009070000}"/>
    <cellStyle name="Comma 2 2 2 2 3 3 2 4" xfId="1732" xr:uid="{00000000-0005-0000-0000-00000A070000}"/>
    <cellStyle name="Comma 2 2 2 2 3 3 2 5" xfId="1733" xr:uid="{00000000-0005-0000-0000-00000B070000}"/>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3" xfId="1737" xr:uid="{00000000-0005-0000-0000-00000F070000}"/>
    <cellStyle name="Comma 2 2 2 2 3 3 4 4" xfId="1738" xr:uid="{00000000-0005-0000-0000-000010070000}"/>
    <cellStyle name="Comma 2 2 2 2 3 3 5" xfId="1739" xr:uid="{00000000-0005-0000-0000-000011070000}"/>
    <cellStyle name="Comma 2 2 2 2 3 3 6" xfId="1740" xr:uid="{00000000-0005-0000-0000-000012070000}"/>
    <cellStyle name="Comma 2 2 2 2 3 3 7" xfId="1741" xr:uid="{00000000-0005-0000-0000-000013070000}"/>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3" xfId="1746" xr:uid="{00000000-0005-0000-0000-000018070000}"/>
    <cellStyle name="Comma 2 2 2 2 3 4 2 2 4" xfId="1747" xr:uid="{00000000-0005-0000-0000-000019070000}"/>
    <cellStyle name="Comma 2 2 2 2 3 4 2 3" xfId="1748" xr:uid="{00000000-0005-0000-0000-00001A070000}"/>
    <cellStyle name="Comma 2 2 2 2 3 4 2 4" xfId="1749" xr:uid="{00000000-0005-0000-0000-00001B070000}"/>
    <cellStyle name="Comma 2 2 2 2 3 4 2 5" xfId="1750" xr:uid="{00000000-0005-0000-0000-00001C070000}"/>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3" xfId="1754" xr:uid="{00000000-0005-0000-0000-000020070000}"/>
    <cellStyle name="Comma 2 2 2 2 3 4 4 4" xfId="1755" xr:uid="{00000000-0005-0000-0000-000021070000}"/>
    <cellStyle name="Comma 2 2 2 2 3 4 5" xfId="1756" xr:uid="{00000000-0005-0000-0000-000022070000}"/>
    <cellStyle name="Comma 2 2 2 2 3 4 6" xfId="1757" xr:uid="{00000000-0005-0000-0000-000023070000}"/>
    <cellStyle name="Comma 2 2 2 2 3 4 7" xfId="1758" xr:uid="{00000000-0005-0000-0000-000024070000}"/>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3" xfId="1763" xr:uid="{00000000-0005-0000-0000-000029070000}"/>
    <cellStyle name="Comma 2 2 2 2 3 6 2 4" xfId="1764" xr:uid="{00000000-0005-0000-0000-00002A070000}"/>
    <cellStyle name="Comma 2 2 2 2 3 6 3" xfId="1765" xr:uid="{00000000-0005-0000-0000-00002B070000}"/>
    <cellStyle name="Comma 2 2 2 2 3 6 4" xfId="1766" xr:uid="{00000000-0005-0000-0000-00002C070000}"/>
    <cellStyle name="Comma 2 2 2 2 3 6 5" xfId="1767" xr:uid="{00000000-0005-0000-0000-00002D070000}"/>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3" xfId="1774" xr:uid="{00000000-0005-0000-0000-000034070000}"/>
    <cellStyle name="Comma 2 2 2 2 3 8 4" xfId="1775" xr:uid="{00000000-0005-0000-0000-000035070000}"/>
    <cellStyle name="Comma 2 2 2 2 3 9" xfId="1776" xr:uid="{00000000-0005-0000-0000-000036070000}"/>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5" xfId="1783" xr:uid="{00000000-0005-0000-0000-00003D070000}"/>
    <cellStyle name="Comma 2 2 2 2 5 10" xfId="1784" xr:uid="{00000000-0005-0000-0000-00003E070000}"/>
    <cellStyle name="Comma 2 2 2 2 5 11" xfId="1785" xr:uid="{00000000-0005-0000-0000-00003F070000}"/>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3" xfId="1791" xr:uid="{00000000-0005-0000-0000-000045070000}"/>
    <cellStyle name="Comma 2 2 2 2 5 2 2 2 2 4" xfId="1792" xr:uid="{00000000-0005-0000-0000-000046070000}"/>
    <cellStyle name="Comma 2 2 2 2 5 2 2 2 3" xfId="1793" xr:uid="{00000000-0005-0000-0000-000047070000}"/>
    <cellStyle name="Comma 2 2 2 2 5 2 2 2 4" xfId="1794" xr:uid="{00000000-0005-0000-0000-000048070000}"/>
    <cellStyle name="Comma 2 2 2 2 5 2 2 2 5" xfId="1795" xr:uid="{00000000-0005-0000-0000-000049070000}"/>
    <cellStyle name="Comma 2 2 2 2 5 2 2 3" xfId="1796" xr:uid="{00000000-0005-0000-0000-00004A070000}"/>
    <cellStyle name="Comma 2 2 2 2 5 2 2 3 2" xfId="1797" xr:uid="{00000000-0005-0000-0000-00004B070000}"/>
    <cellStyle name="Comma 2 2 2 2 5 2 2 3 3" xfId="1798" xr:uid="{00000000-0005-0000-0000-00004C070000}"/>
    <cellStyle name="Comma 2 2 2 2 5 2 2 3 4" xfId="1799" xr:uid="{00000000-0005-0000-0000-00004D070000}"/>
    <cellStyle name="Comma 2 2 2 2 5 2 2 4" xfId="1800" xr:uid="{00000000-0005-0000-0000-00004E070000}"/>
    <cellStyle name="Comma 2 2 2 2 5 2 2 5" xfId="1801" xr:uid="{00000000-0005-0000-0000-00004F070000}"/>
    <cellStyle name="Comma 2 2 2 2 5 2 2 6" xfId="1802" xr:uid="{00000000-0005-0000-0000-00005007000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3" xfId="1807" xr:uid="{00000000-0005-0000-0000-000055070000}"/>
    <cellStyle name="Comma 2 2 2 2 5 2 3 2 2 4" xfId="1808" xr:uid="{00000000-0005-0000-0000-000056070000}"/>
    <cellStyle name="Comma 2 2 2 2 5 2 3 2 3" xfId="1809" xr:uid="{00000000-0005-0000-0000-000057070000}"/>
    <cellStyle name="Comma 2 2 2 2 5 2 3 2 4" xfId="1810" xr:uid="{00000000-0005-0000-0000-000058070000}"/>
    <cellStyle name="Comma 2 2 2 2 5 2 3 2 5" xfId="1811" xr:uid="{00000000-0005-0000-0000-000059070000}"/>
    <cellStyle name="Comma 2 2 2 2 5 2 3 3" xfId="1812" xr:uid="{00000000-0005-0000-0000-00005A070000}"/>
    <cellStyle name="Comma 2 2 2 2 5 2 3 3 2" xfId="1813" xr:uid="{00000000-0005-0000-0000-00005B070000}"/>
    <cellStyle name="Comma 2 2 2 2 5 2 3 3 3" xfId="1814" xr:uid="{00000000-0005-0000-0000-00005C070000}"/>
    <cellStyle name="Comma 2 2 2 2 5 2 3 3 4" xfId="1815" xr:uid="{00000000-0005-0000-0000-00005D070000}"/>
    <cellStyle name="Comma 2 2 2 2 5 2 3 4" xfId="1816" xr:uid="{00000000-0005-0000-0000-00005E070000}"/>
    <cellStyle name="Comma 2 2 2 2 5 2 3 5" xfId="1817" xr:uid="{00000000-0005-0000-0000-00005F070000}"/>
    <cellStyle name="Comma 2 2 2 2 5 2 3 6" xfId="1818" xr:uid="{00000000-0005-0000-0000-000060070000}"/>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3" xfId="1822" xr:uid="{00000000-0005-0000-0000-000064070000}"/>
    <cellStyle name="Comma 2 2 2 2 5 2 4 2 4" xfId="1823" xr:uid="{00000000-0005-0000-0000-000065070000}"/>
    <cellStyle name="Comma 2 2 2 2 5 2 4 3" xfId="1824" xr:uid="{00000000-0005-0000-0000-000066070000}"/>
    <cellStyle name="Comma 2 2 2 2 5 2 4 4" xfId="1825" xr:uid="{00000000-0005-0000-0000-000067070000}"/>
    <cellStyle name="Comma 2 2 2 2 5 2 4 5" xfId="1826" xr:uid="{00000000-0005-0000-0000-000068070000}"/>
    <cellStyle name="Comma 2 2 2 2 5 2 5" xfId="1827" xr:uid="{00000000-0005-0000-0000-000069070000}"/>
    <cellStyle name="Comma 2 2 2 2 5 2 5 2" xfId="1828" xr:uid="{00000000-0005-0000-0000-00006A070000}"/>
    <cellStyle name="Comma 2 2 2 2 5 2 5 3" xfId="1829" xr:uid="{00000000-0005-0000-0000-00006B070000}"/>
    <cellStyle name="Comma 2 2 2 2 5 2 5 4" xfId="1830" xr:uid="{00000000-0005-0000-0000-00006C070000}"/>
    <cellStyle name="Comma 2 2 2 2 5 2 6" xfId="1831" xr:uid="{00000000-0005-0000-0000-00006D070000}"/>
    <cellStyle name="Comma 2 2 2 2 5 2 7" xfId="1832" xr:uid="{00000000-0005-0000-0000-00006E070000}"/>
    <cellStyle name="Comma 2 2 2 2 5 2 8" xfId="1833" xr:uid="{00000000-0005-0000-0000-00006F070000}"/>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3" xfId="1838" xr:uid="{00000000-0005-0000-0000-000074070000}"/>
    <cellStyle name="Comma 2 2 2 2 5 3 2 2 4" xfId="1839" xr:uid="{00000000-0005-0000-0000-000075070000}"/>
    <cellStyle name="Comma 2 2 2 2 5 3 2 3" xfId="1840" xr:uid="{00000000-0005-0000-0000-000076070000}"/>
    <cellStyle name="Comma 2 2 2 2 5 3 2 4" xfId="1841" xr:uid="{00000000-0005-0000-0000-000077070000}"/>
    <cellStyle name="Comma 2 2 2 2 5 3 2 5" xfId="1842" xr:uid="{00000000-0005-0000-0000-000078070000}"/>
    <cellStyle name="Comma 2 2 2 2 5 3 3" xfId="1843" xr:uid="{00000000-0005-0000-0000-000079070000}"/>
    <cellStyle name="Comma 2 2 2 2 5 3 3 2" xfId="1844" xr:uid="{00000000-0005-0000-0000-00007A070000}"/>
    <cellStyle name="Comma 2 2 2 2 5 3 3 3" xfId="1845" xr:uid="{00000000-0005-0000-0000-00007B070000}"/>
    <cellStyle name="Comma 2 2 2 2 5 3 3 4" xfId="1846" xr:uid="{00000000-0005-0000-0000-00007C070000}"/>
    <cellStyle name="Comma 2 2 2 2 5 3 4" xfId="1847" xr:uid="{00000000-0005-0000-0000-00007D070000}"/>
    <cellStyle name="Comma 2 2 2 2 5 3 5" xfId="1848" xr:uid="{00000000-0005-0000-0000-00007E070000}"/>
    <cellStyle name="Comma 2 2 2 2 5 3 6" xfId="1849" xr:uid="{00000000-0005-0000-0000-00007F070000}"/>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3" xfId="1854" xr:uid="{00000000-0005-0000-0000-000084070000}"/>
    <cellStyle name="Comma 2 2 2 2 5 4 2 2 4" xfId="1855" xr:uid="{00000000-0005-0000-0000-000085070000}"/>
    <cellStyle name="Comma 2 2 2 2 5 4 2 3" xfId="1856" xr:uid="{00000000-0005-0000-0000-000086070000}"/>
    <cellStyle name="Comma 2 2 2 2 5 4 2 4" xfId="1857" xr:uid="{00000000-0005-0000-0000-000087070000}"/>
    <cellStyle name="Comma 2 2 2 2 5 4 2 5" xfId="1858" xr:uid="{00000000-0005-0000-0000-000088070000}"/>
    <cellStyle name="Comma 2 2 2 2 5 4 3" xfId="1859" xr:uid="{00000000-0005-0000-0000-000089070000}"/>
    <cellStyle name="Comma 2 2 2 2 5 4 3 2" xfId="1860" xr:uid="{00000000-0005-0000-0000-00008A070000}"/>
    <cellStyle name="Comma 2 2 2 2 5 4 3 3" xfId="1861" xr:uid="{00000000-0005-0000-0000-00008B070000}"/>
    <cellStyle name="Comma 2 2 2 2 5 4 3 4" xfId="1862" xr:uid="{00000000-0005-0000-0000-00008C070000}"/>
    <cellStyle name="Comma 2 2 2 2 5 4 4" xfId="1863" xr:uid="{00000000-0005-0000-0000-00008D070000}"/>
    <cellStyle name="Comma 2 2 2 2 5 4 5" xfId="1864" xr:uid="{00000000-0005-0000-0000-00008E070000}"/>
    <cellStyle name="Comma 2 2 2 2 5 4 6" xfId="1865" xr:uid="{00000000-0005-0000-0000-00008F070000}"/>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3" xfId="1870" xr:uid="{00000000-0005-0000-0000-000094070000}"/>
    <cellStyle name="Comma 2 2 2 2 5 6 2 4" xfId="1871" xr:uid="{00000000-0005-0000-0000-000095070000}"/>
    <cellStyle name="Comma 2 2 2 2 5 6 3" xfId="1872" xr:uid="{00000000-0005-0000-0000-000096070000}"/>
    <cellStyle name="Comma 2 2 2 2 5 6 4" xfId="1873" xr:uid="{00000000-0005-0000-0000-000097070000}"/>
    <cellStyle name="Comma 2 2 2 2 5 6 5" xfId="1874" xr:uid="{00000000-0005-0000-0000-000098070000}"/>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3" xfId="1881" xr:uid="{00000000-0005-0000-0000-00009F070000}"/>
    <cellStyle name="Comma 2 2 2 2 5 8 4" xfId="1882" xr:uid="{00000000-0005-0000-0000-0000A0070000}"/>
    <cellStyle name="Comma 2 2 2 2 5 9" xfId="1883" xr:uid="{00000000-0005-0000-0000-0000A1070000}"/>
    <cellStyle name="Comma 2 2 2 2 6" xfId="1884" xr:uid="{00000000-0005-0000-0000-0000A2070000}"/>
    <cellStyle name="Comma 2 2 2 2 6 10" xfId="1885" xr:uid="{00000000-0005-0000-0000-0000A3070000}"/>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3" xfId="1890" xr:uid="{00000000-0005-0000-0000-0000A8070000}"/>
    <cellStyle name="Comma 2 2 2 2 6 2 2 2 4" xfId="1891" xr:uid="{00000000-0005-0000-0000-0000A9070000}"/>
    <cellStyle name="Comma 2 2 2 2 6 2 2 3" xfId="1892" xr:uid="{00000000-0005-0000-0000-0000AA070000}"/>
    <cellStyle name="Comma 2 2 2 2 6 2 2 4" xfId="1893" xr:uid="{00000000-0005-0000-0000-0000AB070000}"/>
    <cellStyle name="Comma 2 2 2 2 6 2 2 5" xfId="1894" xr:uid="{00000000-0005-0000-0000-0000AC070000}"/>
    <cellStyle name="Comma 2 2 2 2 6 2 3" xfId="1895" xr:uid="{00000000-0005-0000-0000-0000AD070000}"/>
    <cellStyle name="Comma 2 2 2 2 6 2 3 2" xfId="1896" xr:uid="{00000000-0005-0000-0000-0000AE070000}"/>
    <cellStyle name="Comma 2 2 2 2 6 2 3 3" xfId="1897" xr:uid="{00000000-0005-0000-0000-0000AF070000}"/>
    <cellStyle name="Comma 2 2 2 2 6 2 3 4" xfId="1898" xr:uid="{00000000-0005-0000-0000-0000B0070000}"/>
    <cellStyle name="Comma 2 2 2 2 6 2 4" xfId="1899" xr:uid="{00000000-0005-0000-0000-0000B1070000}"/>
    <cellStyle name="Comma 2 2 2 2 6 2 5" xfId="1900" xr:uid="{00000000-0005-0000-0000-0000B2070000}"/>
    <cellStyle name="Comma 2 2 2 2 6 2 6" xfId="1901" xr:uid="{00000000-0005-0000-0000-0000B3070000}"/>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3" xfId="1906" xr:uid="{00000000-0005-0000-0000-0000B8070000}"/>
    <cellStyle name="Comma 2 2 2 2 6 3 2 2 4" xfId="1907" xr:uid="{00000000-0005-0000-0000-0000B9070000}"/>
    <cellStyle name="Comma 2 2 2 2 6 3 2 3" xfId="1908" xr:uid="{00000000-0005-0000-0000-0000BA070000}"/>
    <cellStyle name="Comma 2 2 2 2 6 3 2 4" xfId="1909" xr:uid="{00000000-0005-0000-0000-0000BB070000}"/>
    <cellStyle name="Comma 2 2 2 2 6 3 2 5" xfId="1910" xr:uid="{00000000-0005-0000-0000-0000BC070000}"/>
    <cellStyle name="Comma 2 2 2 2 6 3 3" xfId="1911" xr:uid="{00000000-0005-0000-0000-0000BD070000}"/>
    <cellStyle name="Comma 2 2 2 2 6 3 3 2" xfId="1912" xr:uid="{00000000-0005-0000-0000-0000BE070000}"/>
    <cellStyle name="Comma 2 2 2 2 6 3 3 3" xfId="1913" xr:uid="{00000000-0005-0000-0000-0000BF070000}"/>
    <cellStyle name="Comma 2 2 2 2 6 3 3 4" xfId="1914" xr:uid="{00000000-0005-0000-0000-0000C0070000}"/>
    <cellStyle name="Comma 2 2 2 2 6 3 4" xfId="1915" xr:uid="{00000000-0005-0000-0000-0000C1070000}"/>
    <cellStyle name="Comma 2 2 2 2 6 3 5" xfId="1916" xr:uid="{00000000-0005-0000-0000-0000C2070000}"/>
    <cellStyle name="Comma 2 2 2 2 6 3 6" xfId="1917" xr:uid="{00000000-0005-0000-0000-0000C3070000}"/>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3" xfId="1922" xr:uid="{00000000-0005-0000-0000-0000C8070000}"/>
    <cellStyle name="Comma 2 2 2 2 6 5 2 4" xfId="1923" xr:uid="{00000000-0005-0000-0000-0000C9070000}"/>
    <cellStyle name="Comma 2 2 2 2 6 5 3" xfId="1924" xr:uid="{00000000-0005-0000-0000-0000CA070000}"/>
    <cellStyle name="Comma 2 2 2 2 6 5 4" xfId="1925" xr:uid="{00000000-0005-0000-0000-0000CB070000}"/>
    <cellStyle name="Comma 2 2 2 2 6 5 5" xfId="1926" xr:uid="{00000000-0005-0000-0000-0000CC070000}"/>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3" xfId="1933" xr:uid="{00000000-0005-0000-0000-0000D3070000}"/>
    <cellStyle name="Comma 2 2 2 2 6 7 4" xfId="1934" xr:uid="{00000000-0005-0000-0000-0000D4070000}"/>
    <cellStyle name="Comma 2 2 2 2 6 8" xfId="1935" xr:uid="{00000000-0005-0000-0000-0000D5070000}"/>
    <cellStyle name="Comma 2 2 2 2 6 9" xfId="1936" xr:uid="{00000000-0005-0000-0000-0000D6070000}"/>
    <cellStyle name="Comma 2 2 2 2 7" xfId="1937" xr:uid="{00000000-0005-0000-0000-0000D7070000}"/>
    <cellStyle name="Comma 2 2 2 2 7 10" xfId="1938" xr:uid="{00000000-0005-0000-0000-0000D8070000}"/>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3" xfId="1943" xr:uid="{00000000-0005-0000-0000-0000DD070000}"/>
    <cellStyle name="Comma 2 2 2 2 7 2 2 2 4" xfId="1944" xr:uid="{00000000-0005-0000-0000-0000DE070000}"/>
    <cellStyle name="Comma 2 2 2 2 7 2 2 3" xfId="1945" xr:uid="{00000000-0005-0000-0000-0000DF070000}"/>
    <cellStyle name="Comma 2 2 2 2 7 2 2 4" xfId="1946" xr:uid="{00000000-0005-0000-0000-0000E0070000}"/>
    <cellStyle name="Comma 2 2 2 2 7 2 2 5" xfId="1947" xr:uid="{00000000-0005-0000-0000-0000E1070000}"/>
    <cellStyle name="Comma 2 2 2 2 7 2 3" xfId="1948" xr:uid="{00000000-0005-0000-0000-0000E2070000}"/>
    <cellStyle name="Comma 2 2 2 2 7 2 3 2" xfId="1949" xr:uid="{00000000-0005-0000-0000-0000E3070000}"/>
    <cellStyle name="Comma 2 2 2 2 7 2 3 3" xfId="1950" xr:uid="{00000000-0005-0000-0000-0000E4070000}"/>
    <cellStyle name="Comma 2 2 2 2 7 2 3 4" xfId="1951" xr:uid="{00000000-0005-0000-0000-0000E5070000}"/>
    <cellStyle name="Comma 2 2 2 2 7 2 4" xfId="1952" xr:uid="{00000000-0005-0000-0000-0000E6070000}"/>
    <cellStyle name="Comma 2 2 2 2 7 2 5" xfId="1953" xr:uid="{00000000-0005-0000-0000-0000E7070000}"/>
    <cellStyle name="Comma 2 2 2 2 7 2 6" xfId="1954" xr:uid="{00000000-0005-0000-0000-0000E8070000}"/>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3" xfId="1959" xr:uid="{00000000-0005-0000-0000-0000ED070000}"/>
    <cellStyle name="Comma 2 2 2 2 7 3 2 2 4" xfId="1960" xr:uid="{00000000-0005-0000-0000-0000EE070000}"/>
    <cellStyle name="Comma 2 2 2 2 7 3 2 3" xfId="1961" xr:uid="{00000000-0005-0000-0000-0000EF070000}"/>
    <cellStyle name="Comma 2 2 2 2 7 3 2 4" xfId="1962" xr:uid="{00000000-0005-0000-0000-0000F0070000}"/>
    <cellStyle name="Comma 2 2 2 2 7 3 2 5" xfId="1963" xr:uid="{00000000-0005-0000-0000-0000F1070000}"/>
    <cellStyle name="Comma 2 2 2 2 7 3 3" xfId="1964" xr:uid="{00000000-0005-0000-0000-0000F2070000}"/>
    <cellStyle name="Comma 2 2 2 2 7 3 3 2" xfId="1965" xr:uid="{00000000-0005-0000-0000-0000F3070000}"/>
    <cellStyle name="Comma 2 2 2 2 7 3 3 3" xfId="1966" xr:uid="{00000000-0005-0000-0000-0000F4070000}"/>
    <cellStyle name="Comma 2 2 2 2 7 3 3 4" xfId="1967" xr:uid="{00000000-0005-0000-0000-0000F5070000}"/>
    <cellStyle name="Comma 2 2 2 2 7 3 4" xfId="1968" xr:uid="{00000000-0005-0000-0000-0000F6070000}"/>
    <cellStyle name="Comma 2 2 2 2 7 3 5" xfId="1969" xr:uid="{00000000-0005-0000-0000-0000F7070000}"/>
    <cellStyle name="Comma 2 2 2 2 7 3 6" xfId="1970" xr:uid="{00000000-0005-0000-0000-0000F8070000}"/>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3" xfId="1975" xr:uid="{00000000-0005-0000-0000-0000FD070000}"/>
    <cellStyle name="Comma 2 2 2 2 7 5 2 4" xfId="1976" xr:uid="{00000000-0005-0000-0000-0000FE070000}"/>
    <cellStyle name="Comma 2 2 2 2 7 5 3" xfId="1977" xr:uid="{00000000-0005-0000-0000-0000FF070000}"/>
    <cellStyle name="Comma 2 2 2 2 7 5 4" xfId="1978" xr:uid="{00000000-0005-0000-0000-000000080000}"/>
    <cellStyle name="Comma 2 2 2 2 7 5 5" xfId="1979" xr:uid="{00000000-0005-0000-0000-000001080000}"/>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3" xfId="1986" xr:uid="{00000000-0005-0000-0000-000008080000}"/>
    <cellStyle name="Comma 2 2 2 2 7 7 4" xfId="1987" xr:uid="{00000000-0005-0000-0000-000009080000}"/>
    <cellStyle name="Comma 2 2 2 2 7 8" xfId="1988" xr:uid="{00000000-0005-0000-0000-00000A080000}"/>
    <cellStyle name="Comma 2 2 2 2 7 9" xfId="1989" xr:uid="{00000000-0005-0000-0000-00000B08000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3" xfId="1995" xr:uid="{00000000-0005-0000-0000-000011080000}"/>
    <cellStyle name="Comma 2 2 2 2 8 3 2 4" xfId="1996" xr:uid="{00000000-0005-0000-0000-000012080000}"/>
    <cellStyle name="Comma 2 2 2 2 8 3 3" xfId="1997" xr:uid="{00000000-0005-0000-0000-000013080000}"/>
    <cellStyle name="Comma 2 2 2 2 8 3 4" xfId="1998" xr:uid="{00000000-0005-0000-0000-000014080000}"/>
    <cellStyle name="Comma 2 2 2 2 8 3 5" xfId="1999" xr:uid="{00000000-0005-0000-0000-000015080000}"/>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3" xfId="2006" xr:uid="{00000000-0005-0000-0000-00001C080000}"/>
    <cellStyle name="Comma 2 2 2 2 8 5 4" xfId="2007" xr:uid="{00000000-0005-0000-0000-00001D080000}"/>
    <cellStyle name="Comma 2 2 2 2 8 6" xfId="2008" xr:uid="{00000000-0005-0000-0000-00001E080000}"/>
    <cellStyle name="Comma 2 2 2 2 8 7" xfId="2009" xr:uid="{00000000-0005-0000-0000-00001F080000}"/>
    <cellStyle name="Comma 2 2 2 2 8 8" xfId="2010" xr:uid="{00000000-0005-0000-0000-000020080000}"/>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3" xfId="2016" xr:uid="{00000000-0005-0000-0000-000026080000}"/>
    <cellStyle name="Comma 2 2 2 2 9 3 2 4" xfId="2017" xr:uid="{00000000-0005-0000-0000-000027080000}"/>
    <cellStyle name="Comma 2 2 2 2 9 3 3" xfId="2018" xr:uid="{00000000-0005-0000-0000-000028080000}"/>
    <cellStyle name="Comma 2 2 2 2 9 3 4" xfId="2019" xr:uid="{00000000-0005-0000-0000-000029080000}"/>
    <cellStyle name="Comma 2 2 2 2 9 3 5" xfId="2020" xr:uid="{00000000-0005-0000-0000-00002A08000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3" xfId="2027" xr:uid="{00000000-0005-0000-0000-000031080000}"/>
    <cellStyle name="Comma 2 2 2 2 9 5 4" xfId="2028" xr:uid="{00000000-0005-0000-0000-000032080000}"/>
    <cellStyle name="Comma 2 2 2 2 9 6" xfId="2029" xr:uid="{00000000-0005-0000-0000-000033080000}"/>
    <cellStyle name="Comma 2 2 2 2 9 7" xfId="2030" xr:uid="{00000000-0005-0000-0000-000034080000}"/>
    <cellStyle name="Comma 2 2 2 2 9 8" xfId="2031" xr:uid="{00000000-0005-0000-0000-000035080000}"/>
    <cellStyle name="Comma 2 2 2 20" xfId="2032" xr:uid="{00000000-0005-0000-0000-000036080000}"/>
    <cellStyle name="Comma 2 2 2 20 2" xfId="2033" xr:uid="{00000000-0005-0000-0000-000037080000}"/>
    <cellStyle name="Comma 2 2 2 20 3" xfId="2034" xr:uid="{00000000-0005-0000-0000-000038080000}"/>
    <cellStyle name="Comma 2 2 2 20 4" xfId="2035" xr:uid="{00000000-0005-0000-0000-000039080000}"/>
    <cellStyle name="Comma 2 2 2 21" xfId="2036" xr:uid="{00000000-0005-0000-0000-00003A080000}"/>
    <cellStyle name="Comma 2 2 2 22" xfId="2037" xr:uid="{00000000-0005-0000-0000-00003B080000}"/>
    <cellStyle name="Comma 2 2 2 23" xfId="2038" xr:uid="{00000000-0005-0000-0000-00003C080000}"/>
    <cellStyle name="Comma 2 2 2 3" xfId="2039" xr:uid="{00000000-0005-0000-0000-00003D080000}"/>
    <cellStyle name="Comma 2 2 2 3 10" xfId="2040" xr:uid="{00000000-0005-0000-0000-00003E080000}"/>
    <cellStyle name="Comma 2 2 2 3 2" xfId="2041" xr:uid="{00000000-0005-0000-0000-00003F080000}"/>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3" xfId="2046" xr:uid="{00000000-0005-0000-0000-000044080000}"/>
    <cellStyle name="Comma 2 2 2 3 2 2 2 2 4" xfId="2047" xr:uid="{00000000-0005-0000-0000-000045080000}"/>
    <cellStyle name="Comma 2 2 2 3 2 2 2 3" xfId="2048" xr:uid="{00000000-0005-0000-0000-000046080000}"/>
    <cellStyle name="Comma 2 2 2 3 2 2 2 4" xfId="2049" xr:uid="{00000000-0005-0000-0000-000047080000}"/>
    <cellStyle name="Comma 2 2 2 3 2 2 2 5" xfId="2050" xr:uid="{00000000-0005-0000-0000-000048080000}"/>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3" xfId="2054" xr:uid="{00000000-0005-0000-0000-00004C080000}"/>
    <cellStyle name="Comma 2 2 2 3 2 2 4 4" xfId="2055" xr:uid="{00000000-0005-0000-0000-00004D080000}"/>
    <cellStyle name="Comma 2 2 2 3 2 2 5" xfId="2056" xr:uid="{00000000-0005-0000-0000-00004E080000}"/>
    <cellStyle name="Comma 2 2 2 3 2 2 6" xfId="2057" xr:uid="{00000000-0005-0000-0000-00004F080000}"/>
    <cellStyle name="Comma 2 2 2 3 2 2 7" xfId="2058" xr:uid="{00000000-0005-0000-0000-000050080000}"/>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3" xfId="2063" xr:uid="{00000000-0005-0000-0000-000055080000}"/>
    <cellStyle name="Comma 2 2 2 3 2 3 2 2 4" xfId="2064" xr:uid="{00000000-0005-0000-0000-000056080000}"/>
    <cellStyle name="Comma 2 2 2 3 2 3 2 3" xfId="2065" xr:uid="{00000000-0005-0000-0000-000057080000}"/>
    <cellStyle name="Comma 2 2 2 3 2 3 2 4" xfId="2066" xr:uid="{00000000-0005-0000-0000-000058080000}"/>
    <cellStyle name="Comma 2 2 2 3 2 3 2 5" xfId="2067" xr:uid="{00000000-0005-0000-0000-000059080000}"/>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3" xfId="2071" xr:uid="{00000000-0005-0000-0000-00005D080000}"/>
    <cellStyle name="Comma 2 2 2 3 2 3 4 4" xfId="2072" xr:uid="{00000000-0005-0000-0000-00005E080000}"/>
    <cellStyle name="Comma 2 2 2 3 2 3 5" xfId="2073" xr:uid="{00000000-0005-0000-0000-00005F080000}"/>
    <cellStyle name="Comma 2 2 2 3 2 3 6" xfId="2074" xr:uid="{00000000-0005-0000-0000-000060080000}"/>
    <cellStyle name="Comma 2 2 2 3 2 3 7" xfId="2075" xr:uid="{00000000-0005-0000-0000-00006108000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3" xfId="2080" xr:uid="{00000000-0005-0000-0000-000066080000}"/>
    <cellStyle name="Comma 2 2 2 3 2 4 3 4" xfId="2081" xr:uid="{00000000-0005-0000-0000-000067080000}"/>
    <cellStyle name="Comma 2 2 2 3 2 4 4" xfId="2082" xr:uid="{00000000-0005-0000-0000-000068080000}"/>
    <cellStyle name="Comma 2 2 2 3 2 4 5" xfId="2083" xr:uid="{00000000-0005-0000-0000-000069080000}"/>
    <cellStyle name="Comma 2 2 2 3 2 4 6" xfId="2084" xr:uid="{00000000-0005-0000-0000-00006A080000}"/>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3" xfId="2091" xr:uid="{00000000-0005-0000-0000-000071080000}"/>
    <cellStyle name="Comma 2 2 2 3 2 6 4" xfId="2092" xr:uid="{00000000-0005-0000-0000-000072080000}"/>
    <cellStyle name="Comma 2 2 2 3 2 7" xfId="2093" xr:uid="{00000000-0005-0000-0000-000073080000}"/>
    <cellStyle name="Comma 2 2 2 3 2 8" xfId="2094" xr:uid="{00000000-0005-0000-0000-000074080000}"/>
    <cellStyle name="Comma 2 2 2 3 2 9" xfId="2095" xr:uid="{00000000-0005-0000-0000-000075080000}"/>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3" xfId="2100" xr:uid="{00000000-0005-0000-0000-00007A080000}"/>
    <cellStyle name="Comma 2 2 2 3 3 2 2 4" xfId="2101" xr:uid="{00000000-0005-0000-0000-00007B080000}"/>
    <cellStyle name="Comma 2 2 2 3 3 2 3" xfId="2102" xr:uid="{00000000-0005-0000-0000-00007C080000}"/>
    <cellStyle name="Comma 2 2 2 3 3 2 4" xfId="2103" xr:uid="{00000000-0005-0000-0000-00007D080000}"/>
    <cellStyle name="Comma 2 2 2 3 3 2 5" xfId="2104" xr:uid="{00000000-0005-0000-0000-00007E080000}"/>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3" xfId="2111" xr:uid="{00000000-0005-0000-0000-000085080000}"/>
    <cellStyle name="Comma 2 2 2 3 3 4 4" xfId="2112" xr:uid="{00000000-0005-0000-0000-000086080000}"/>
    <cellStyle name="Comma 2 2 2 3 3 5" xfId="2113" xr:uid="{00000000-0005-0000-0000-000087080000}"/>
    <cellStyle name="Comma 2 2 2 3 3 6" xfId="2114" xr:uid="{00000000-0005-0000-0000-000088080000}"/>
    <cellStyle name="Comma 2 2 2 3 3 7" xfId="2115" xr:uid="{00000000-0005-0000-0000-000089080000}"/>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3" xfId="2120" xr:uid="{00000000-0005-0000-0000-00008E080000}"/>
    <cellStyle name="Comma 2 2 2 3 4 2 2 4" xfId="2121" xr:uid="{00000000-0005-0000-0000-00008F080000}"/>
    <cellStyle name="Comma 2 2 2 3 4 2 3" xfId="2122" xr:uid="{00000000-0005-0000-0000-000090080000}"/>
    <cellStyle name="Comma 2 2 2 3 4 2 4" xfId="2123" xr:uid="{00000000-0005-0000-0000-000091080000}"/>
    <cellStyle name="Comma 2 2 2 3 4 2 5" xfId="2124" xr:uid="{00000000-0005-0000-0000-000092080000}"/>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3" xfId="2131" xr:uid="{00000000-0005-0000-0000-000099080000}"/>
    <cellStyle name="Comma 2 2 2 3 4 4 4" xfId="2132" xr:uid="{00000000-0005-0000-0000-00009A080000}"/>
    <cellStyle name="Comma 2 2 2 3 4 5" xfId="2133" xr:uid="{00000000-0005-0000-0000-00009B080000}"/>
    <cellStyle name="Comma 2 2 2 3 4 6" xfId="2134" xr:uid="{00000000-0005-0000-0000-00009C080000}"/>
    <cellStyle name="Comma 2 2 2 3 4 7" xfId="2135" xr:uid="{00000000-0005-0000-0000-00009D080000}"/>
    <cellStyle name="Comma 2 2 2 3 5" xfId="2136" xr:uid="{00000000-0005-0000-0000-00009E080000}"/>
    <cellStyle name="Comma 2 2 2 3 5 2" xfId="2137" xr:uid="{00000000-0005-0000-0000-00009F080000}"/>
    <cellStyle name="Comma 2 2 2 3 6" xfId="2138" xr:uid="{00000000-0005-0000-0000-0000A0080000}"/>
    <cellStyle name="Comma 2 2 2 3 6 2" xfId="2139" xr:uid="{00000000-0005-0000-0000-0000A1080000}"/>
    <cellStyle name="Comma 2 2 2 3 6 2 2" xfId="2140" xr:uid="{00000000-0005-0000-0000-0000A2080000}"/>
    <cellStyle name="Comma 2 2 2 3 6 2 3" xfId="2141" xr:uid="{00000000-0005-0000-0000-0000A3080000}"/>
    <cellStyle name="Comma 2 2 2 3 6 2 4" xfId="2142" xr:uid="{00000000-0005-0000-0000-0000A4080000}"/>
    <cellStyle name="Comma 2 2 2 3 6 3" xfId="2143" xr:uid="{00000000-0005-0000-0000-0000A5080000}"/>
    <cellStyle name="Comma 2 2 2 3 6 4" xfId="2144" xr:uid="{00000000-0005-0000-0000-0000A6080000}"/>
    <cellStyle name="Comma 2 2 2 3 6 5" xfId="2145" xr:uid="{00000000-0005-0000-0000-0000A7080000}"/>
    <cellStyle name="Comma 2 2 2 3 7" xfId="2146" xr:uid="{00000000-0005-0000-0000-0000A8080000}"/>
    <cellStyle name="Comma 2 2 2 3 7 2" xfId="2147" xr:uid="{00000000-0005-0000-0000-0000A9080000}"/>
    <cellStyle name="Comma 2 2 2 3 7 3" xfId="2148" xr:uid="{00000000-0005-0000-0000-0000AA080000}"/>
    <cellStyle name="Comma 2 2 2 3 7 4" xfId="2149" xr:uid="{00000000-0005-0000-0000-0000AB080000}"/>
    <cellStyle name="Comma 2 2 2 3 8" xfId="2150" xr:uid="{00000000-0005-0000-0000-0000AC080000}"/>
    <cellStyle name="Comma 2 2 2 3 9" xfId="2151" xr:uid="{00000000-0005-0000-0000-0000AD080000}"/>
    <cellStyle name="Comma 2 2 2 4" xfId="2152" xr:uid="{00000000-0005-0000-0000-0000AE080000}"/>
    <cellStyle name="Comma 2 2 2 4 10" xfId="2153" xr:uid="{00000000-0005-0000-0000-0000AF080000}"/>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3" xfId="2159" xr:uid="{00000000-0005-0000-0000-0000B5080000}"/>
    <cellStyle name="Comma 2 2 2 4 2 2 2 2 4" xfId="2160" xr:uid="{00000000-0005-0000-0000-0000B6080000}"/>
    <cellStyle name="Comma 2 2 2 4 2 2 2 3" xfId="2161" xr:uid="{00000000-0005-0000-0000-0000B7080000}"/>
    <cellStyle name="Comma 2 2 2 4 2 2 2 4" xfId="2162" xr:uid="{00000000-0005-0000-0000-0000B8080000}"/>
    <cellStyle name="Comma 2 2 2 4 2 2 2 5" xfId="2163" xr:uid="{00000000-0005-0000-0000-0000B9080000}"/>
    <cellStyle name="Comma 2 2 2 4 2 2 3" xfId="2164" xr:uid="{00000000-0005-0000-0000-0000BA080000}"/>
    <cellStyle name="Comma 2 2 2 4 2 2 3 2" xfId="2165" xr:uid="{00000000-0005-0000-0000-0000BB080000}"/>
    <cellStyle name="Comma 2 2 2 4 2 2 3 3" xfId="2166" xr:uid="{00000000-0005-0000-0000-0000BC080000}"/>
    <cellStyle name="Comma 2 2 2 4 2 2 3 4" xfId="2167" xr:uid="{00000000-0005-0000-0000-0000BD080000}"/>
    <cellStyle name="Comma 2 2 2 4 2 2 4" xfId="2168" xr:uid="{00000000-0005-0000-0000-0000BE080000}"/>
    <cellStyle name="Comma 2 2 2 4 2 2 5" xfId="2169" xr:uid="{00000000-0005-0000-0000-0000BF080000}"/>
    <cellStyle name="Comma 2 2 2 4 2 2 6" xfId="2170" xr:uid="{00000000-0005-0000-0000-0000C0080000}"/>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3" xfId="2175" xr:uid="{00000000-0005-0000-0000-0000C5080000}"/>
    <cellStyle name="Comma 2 2 2 4 2 3 2 2 4" xfId="2176" xr:uid="{00000000-0005-0000-0000-0000C6080000}"/>
    <cellStyle name="Comma 2 2 2 4 2 3 2 3" xfId="2177" xr:uid="{00000000-0005-0000-0000-0000C7080000}"/>
    <cellStyle name="Comma 2 2 2 4 2 3 2 4" xfId="2178" xr:uid="{00000000-0005-0000-0000-0000C8080000}"/>
    <cellStyle name="Comma 2 2 2 4 2 3 2 5" xfId="2179" xr:uid="{00000000-0005-0000-0000-0000C9080000}"/>
    <cellStyle name="Comma 2 2 2 4 2 3 3" xfId="2180" xr:uid="{00000000-0005-0000-0000-0000CA080000}"/>
    <cellStyle name="Comma 2 2 2 4 2 3 3 2" xfId="2181" xr:uid="{00000000-0005-0000-0000-0000CB080000}"/>
    <cellStyle name="Comma 2 2 2 4 2 3 3 3" xfId="2182" xr:uid="{00000000-0005-0000-0000-0000CC080000}"/>
    <cellStyle name="Comma 2 2 2 4 2 3 3 4" xfId="2183" xr:uid="{00000000-0005-0000-0000-0000CD080000}"/>
    <cellStyle name="Comma 2 2 2 4 2 3 4" xfId="2184" xr:uid="{00000000-0005-0000-0000-0000CE080000}"/>
    <cellStyle name="Comma 2 2 2 4 2 3 5" xfId="2185" xr:uid="{00000000-0005-0000-0000-0000CF080000}"/>
    <cellStyle name="Comma 2 2 2 4 2 3 6" xfId="2186" xr:uid="{00000000-0005-0000-0000-0000D0080000}"/>
    <cellStyle name="Comma 2 2 2 4 2 4" xfId="2187" xr:uid="{00000000-0005-0000-0000-0000D1080000}"/>
    <cellStyle name="Comma 2 2 2 4 2 4 2" xfId="2188" xr:uid="{00000000-0005-0000-0000-0000D2080000}"/>
    <cellStyle name="Comma 2 2 2 4 2 4 2 2" xfId="2189" xr:uid="{00000000-0005-0000-0000-0000D3080000}"/>
    <cellStyle name="Comma 2 2 2 4 2 4 2 3" xfId="2190" xr:uid="{00000000-0005-0000-0000-0000D4080000}"/>
    <cellStyle name="Comma 2 2 2 4 2 4 2 4" xfId="2191" xr:uid="{00000000-0005-0000-0000-0000D5080000}"/>
    <cellStyle name="Comma 2 2 2 4 2 4 3" xfId="2192" xr:uid="{00000000-0005-0000-0000-0000D6080000}"/>
    <cellStyle name="Comma 2 2 2 4 2 4 4" xfId="2193" xr:uid="{00000000-0005-0000-0000-0000D7080000}"/>
    <cellStyle name="Comma 2 2 2 4 2 4 5" xfId="2194" xr:uid="{00000000-0005-0000-0000-0000D8080000}"/>
    <cellStyle name="Comma 2 2 2 4 2 5" xfId="2195" xr:uid="{00000000-0005-0000-0000-0000D9080000}"/>
    <cellStyle name="Comma 2 2 2 4 2 5 2" xfId="2196" xr:uid="{00000000-0005-0000-0000-0000DA080000}"/>
    <cellStyle name="Comma 2 2 2 4 2 5 3" xfId="2197" xr:uid="{00000000-0005-0000-0000-0000DB080000}"/>
    <cellStyle name="Comma 2 2 2 4 2 5 4" xfId="2198" xr:uid="{00000000-0005-0000-0000-0000DC080000}"/>
    <cellStyle name="Comma 2 2 2 4 2 6" xfId="2199" xr:uid="{00000000-0005-0000-0000-0000DD080000}"/>
    <cellStyle name="Comma 2 2 2 4 2 7" xfId="2200" xr:uid="{00000000-0005-0000-0000-0000DE080000}"/>
    <cellStyle name="Comma 2 2 2 4 2 8" xfId="2201" xr:uid="{00000000-0005-0000-0000-0000DF080000}"/>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3" xfId="2206" xr:uid="{00000000-0005-0000-0000-0000E4080000}"/>
    <cellStyle name="Comma 2 2 2 4 3 2 2 4" xfId="2207" xr:uid="{00000000-0005-0000-0000-0000E5080000}"/>
    <cellStyle name="Comma 2 2 2 4 3 2 3" xfId="2208" xr:uid="{00000000-0005-0000-0000-0000E6080000}"/>
    <cellStyle name="Comma 2 2 2 4 3 2 4" xfId="2209" xr:uid="{00000000-0005-0000-0000-0000E7080000}"/>
    <cellStyle name="Comma 2 2 2 4 3 2 5" xfId="2210" xr:uid="{00000000-0005-0000-0000-0000E8080000}"/>
    <cellStyle name="Comma 2 2 2 4 3 3" xfId="2211" xr:uid="{00000000-0005-0000-0000-0000E9080000}"/>
    <cellStyle name="Comma 2 2 2 4 3 3 2" xfId="2212" xr:uid="{00000000-0005-0000-0000-0000EA080000}"/>
    <cellStyle name="Comma 2 2 2 4 3 3 3" xfId="2213" xr:uid="{00000000-0005-0000-0000-0000EB080000}"/>
    <cellStyle name="Comma 2 2 2 4 3 3 4" xfId="2214" xr:uid="{00000000-0005-0000-0000-0000EC080000}"/>
    <cellStyle name="Comma 2 2 2 4 3 4" xfId="2215" xr:uid="{00000000-0005-0000-0000-0000ED080000}"/>
    <cellStyle name="Comma 2 2 2 4 3 5" xfId="2216" xr:uid="{00000000-0005-0000-0000-0000EE080000}"/>
    <cellStyle name="Comma 2 2 2 4 3 6" xfId="2217" xr:uid="{00000000-0005-0000-0000-0000EF08000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3" xfId="2222" xr:uid="{00000000-0005-0000-0000-0000F4080000}"/>
    <cellStyle name="Comma 2 2 2 4 4 2 2 4" xfId="2223" xr:uid="{00000000-0005-0000-0000-0000F5080000}"/>
    <cellStyle name="Comma 2 2 2 4 4 2 3" xfId="2224" xr:uid="{00000000-0005-0000-0000-0000F6080000}"/>
    <cellStyle name="Comma 2 2 2 4 4 2 4" xfId="2225" xr:uid="{00000000-0005-0000-0000-0000F7080000}"/>
    <cellStyle name="Comma 2 2 2 4 4 2 5" xfId="2226" xr:uid="{00000000-0005-0000-0000-0000F8080000}"/>
    <cellStyle name="Comma 2 2 2 4 4 3" xfId="2227" xr:uid="{00000000-0005-0000-0000-0000F9080000}"/>
    <cellStyle name="Comma 2 2 2 4 4 3 2" xfId="2228" xr:uid="{00000000-0005-0000-0000-0000FA080000}"/>
    <cellStyle name="Comma 2 2 2 4 4 3 3" xfId="2229" xr:uid="{00000000-0005-0000-0000-0000FB080000}"/>
    <cellStyle name="Comma 2 2 2 4 4 3 4" xfId="2230" xr:uid="{00000000-0005-0000-0000-0000FC080000}"/>
    <cellStyle name="Comma 2 2 2 4 4 4" xfId="2231" xr:uid="{00000000-0005-0000-0000-0000FD080000}"/>
    <cellStyle name="Comma 2 2 2 4 4 5" xfId="2232" xr:uid="{00000000-0005-0000-0000-0000FE080000}"/>
    <cellStyle name="Comma 2 2 2 4 4 6" xfId="2233" xr:uid="{00000000-0005-0000-0000-0000FF080000}"/>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3" xfId="2238" xr:uid="{00000000-0005-0000-0000-000004090000}"/>
    <cellStyle name="Comma 2 2 2 4 6 2 4" xfId="2239" xr:uid="{00000000-0005-0000-0000-000005090000}"/>
    <cellStyle name="Comma 2 2 2 4 6 3" xfId="2240" xr:uid="{00000000-0005-0000-0000-000006090000}"/>
    <cellStyle name="Comma 2 2 2 4 6 4" xfId="2241" xr:uid="{00000000-0005-0000-0000-000007090000}"/>
    <cellStyle name="Comma 2 2 2 4 6 5" xfId="2242" xr:uid="{00000000-0005-0000-0000-000008090000}"/>
    <cellStyle name="Comma 2 2 2 4 7" xfId="2243" xr:uid="{00000000-0005-0000-0000-000009090000}"/>
    <cellStyle name="Comma 2 2 2 4 7 2" xfId="2244" xr:uid="{00000000-0005-0000-0000-00000A090000}"/>
    <cellStyle name="Comma 2 2 2 4 7 3" xfId="2245" xr:uid="{00000000-0005-0000-0000-00000B090000}"/>
    <cellStyle name="Comma 2 2 2 4 7 4" xfId="2246" xr:uid="{00000000-0005-0000-0000-00000C090000}"/>
    <cellStyle name="Comma 2 2 2 4 8" xfId="2247" xr:uid="{00000000-0005-0000-0000-00000D090000}"/>
    <cellStyle name="Comma 2 2 2 4 9" xfId="2248" xr:uid="{00000000-0005-0000-0000-00000E090000}"/>
    <cellStyle name="Comma 2 2 2 5" xfId="2249" xr:uid="{00000000-0005-0000-0000-00000F090000}"/>
    <cellStyle name="Comma 2 2 2 5 2" xfId="2250" xr:uid="{00000000-0005-0000-0000-000010090000}"/>
    <cellStyle name="Comma 2 2 2 6" xfId="2251" xr:uid="{00000000-0005-0000-0000-000011090000}"/>
    <cellStyle name="Comma 2 2 2 6 10" xfId="2252" xr:uid="{00000000-0005-0000-0000-000012090000}"/>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3" xfId="2258" xr:uid="{00000000-0005-0000-0000-000018090000}"/>
    <cellStyle name="Comma 2 2 2 6 2 2 2 2 4" xfId="2259" xr:uid="{00000000-0005-0000-0000-000019090000}"/>
    <cellStyle name="Comma 2 2 2 6 2 2 2 3" xfId="2260" xr:uid="{00000000-0005-0000-0000-00001A090000}"/>
    <cellStyle name="Comma 2 2 2 6 2 2 2 4" xfId="2261" xr:uid="{00000000-0005-0000-0000-00001B090000}"/>
    <cellStyle name="Comma 2 2 2 6 2 2 2 5" xfId="2262" xr:uid="{00000000-0005-0000-0000-00001C090000}"/>
    <cellStyle name="Comma 2 2 2 6 2 2 3" xfId="2263" xr:uid="{00000000-0005-0000-0000-00001D090000}"/>
    <cellStyle name="Comma 2 2 2 6 2 2 3 2" xfId="2264" xr:uid="{00000000-0005-0000-0000-00001E090000}"/>
    <cellStyle name="Comma 2 2 2 6 2 2 3 3" xfId="2265" xr:uid="{00000000-0005-0000-0000-00001F090000}"/>
    <cellStyle name="Comma 2 2 2 6 2 2 3 4" xfId="2266" xr:uid="{00000000-0005-0000-0000-000020090000}"/>
    <cellStyle name="Comma 2 2 2 6 2 2 4" xfId="2267" xr:uid="{00000000-0005-0000-0000-000021090000}"/>
    <cellStyle name="Comma 2 2 2 6 2 2 5" xfId="2268" xr:uid="{00000000-0005-0000-0000-000022090000}"/>
    <cellStyle name="Comma 2 2 2 6 2 2 6" xfId="2269" xr:uid="{00000000-0005-0000-0000-000023090000}"/>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3" xfId="2274" xr:uid="{00000000-0005-0000-0000-000028090000}"/>
    <cellStyle name="Comma 2 2 2 6 2 3 2 2 4" xfId="2275" xr:uid="{00000000-0005-0000-0000-000029090000}"/>
    <cellStyle name="Comma 2 2 2 6 2 3 2 3" xfId="2276" xr:uid="{00000000-0005-0000-0000-00002A090000}"/>
    <cellStyle name="Comma 2 2 2 6 2 3 2 4" xfId="2277" xr:uid="{00000000-0005-0000-0000-00002B090000}"/>
    <cellStyle name="Comma 2 2 2 6 2 3 2 5" xfId="2278" xr:uid="{00000000-0005-0000-0000-00002C090000}"/>
    <cellStyle name="Comma 2 2 2 6 2 3 3" xfId="2279" xr:uid="{00000000-0005-0000-0000-00002D090000}"/>
    <cellStyle name="Comma 2 2 2 6 2 3 3 2" xfId="2280" xr:uid="{00000000-0005-0000-0000-00002E090000}"/>
    <cellStyle name="Comma 2 2 2 6 2 3 3 3" xfId="2281" xr:uid="{00000000-0005-0000-0000-00002F090000}"/>
    <cellStyle name="Comma 2 2 2 6 2 3 3 4" xfId="2282" xr:uid="{00000000-0005-0000-0000-000030090000}"/>
    <cellStyle name="Comma 2 2 2 6 2 3 4" xfId="2283" xr:uid="{00000000-0005-0000-0000-000031090000}"/>
    <cellStyle name="Comma 2 2 2 6 2 3 5" xfId="2284" xr:uid="{00000000-0005-0000-0000-000032090000}"/>
    <cellStyle name="Comma 2 2 2 6 2 3 6" xfId="2285" xr:uid="{00000000-0005-0000-0000-000033090000}"/>
    <cellStyle name="Comma 2 2 2 6 2 4" xfId="2286" xr:uid="{00000000-0005-0000-0000-000034090000}"/>
    <cellStyle name="Comma 2 2 2 6 2 4 2" xfId="2287" xr:uid="{00000000-0005-0000-0000-000035090000}"/>
    <cellStyle name="Comma 2 2 2 6 2 4 2 2" xfId="2288" xr:uid="{00000000-0005-0000-0000-000036090000}"/>
    <cellStyle name="Comma 2 2 2 6 2 4 2 3" xfId="2289" xr:uid="{00000000-0005-0000-0000-000037090000}"/>
    <cellStyle name="Comma 2 2 2 6 2 4 2 4" xfId="2290" xr:uid="{00000000-0005-0000-0000-000038090000}"/>
    <cellStyle name="Comma 2 2 2 6 2 4 3" xfId="2291" xr:uid="{00000000-0005-0000-0000-000039090000}"/>
    <cellStyle name="Comma 2 2 2 6 2 4 4" xfId="2292" xr:uid="{00000000-0005-0000-0000-00003A090000}"/>
    <cellStyle name="Comma 2 2 2 6 2 4 5" xfId="2293" xr:uid="{00000000-0005-0000-0000-00003B090000}"/>
    <cellStyle name="Comma 2 2 2 6 2 5" xfId="2294" xr:uid="{00000000-0005-0000-0000-00003C090000}"/>
    <cellStyle name="Comma 2 2 2 6 2 5 2" xfId="2295" xr:uid="{00000000-0005-0000-0000-00003D090000}"/>
    <cellStyle name="Comma 2 2 2 6 2 5 3" xfId="2296" xr:uid="{00000000-0005-0000-0000-00003E090000}"/>
    <cellStyle name="Comma 2 2 2 6 2 5 4" xfId="2297" xr:uid="{00000000-0005-0000-0000-00003F090000}"/>
    <cellStyle name="Comma 2 2 2 6 2 6" xfId="2298" xr:uid="{00000000-0005-0000-0000-000040090000}"/>
    <cellStyle name="Comma 2 2 2 6 2 7" xfId="2299" xr:uid="{00000000-0005-0000-0000-000041090000}"/>
    <cellStyle name="Comma 2 2 2 6 2 8" xfId="2300" xr:uid="{00000000-0005-0000-0000-000042090000}"/>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3" xfId="2305" xr:uid="{00000000-0005-0000-0000-000047090000}"/>
    <cellStyle name="Comma 2 2 2 6 3 2 2 4" xfId="2306" xr:uid="{00000000-0005-0000-0000-000048090000}"/>
    <cellStyle name="Comma 2 2 2 6 3 2 3" xfId="2307" xr:uid="{00000000-0005-0000-0000-000049090000}"/>
    <cellStyle name="Comma 2 2 2 6 3 2 4" xfId="2308" xr:uid="{00000000-0005-0000-0000-00004A090000}"/>
    <cellStyle name="Comma 2 2 2 6 3 2 5" xfId="2309" xr:uid="{00000000-0005-0000-0000-00004B090000}"/>
    <cellStyle name="Comma 2 2 2 6 3 3" xfId="2310" xr:uid="{00000000-0005-0000-0000-00004C090000}"/>
    <cellStyle name="Comma 2 2 2 6 3 3 2" xfId="2311" xr:uid="{00000000-0005-0000-0000-00004D090000}"/>
    <cellStyle name="Comma 2 2 2 6 3 3 3" xfId="2312" xr:uid="{00000000-0005-0000-0000-00004E090000}"/>
    <cellStyle name="Comma 2 2 2 6 3 3 4" xfId="2313" xr:uid="{00000000-0005-0000-0000-00004F090000}"/>
    <cellStyle name="Comma 2 2 2 6 3 4" xfId="2314" xr:uid="{00000000-0005-0000-0000-000050090000}"/>
    <cellStyle name="Comma 2 2 2 6 3 5" xfId="2315" xr:uid="{00000000-0005-0000-0000-000051090000}"/>
    <cellStyle name="Comma 2 2 2 6 3 6" xfId="2316" xr:uid="{00000000-0005-0000-0000-000052090000}"/>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3" xfId="2321" xr:uid="{00000000-0005-0000-0000-000057090000}"/>
    <cellStyle name="Comma 2 2 2 6 4 2 2 4" xfId="2322" xr:uid="{00000000-0005-0000-0000-000058090000}"/>
    <cellStyle name="Comma 2 2 2 6 4 2 3" xfId="2323" xr:uid="{00000000-0005-0000-0000-000059090000}"/>
    <cellStyle name="Comma 2 2 2 6 4 2 4" xfId="2324" xr:uid="{00000000-0005-0000-0000-00005A090000}"/>
    <cellStyle name="Comma 2 2 2 6 4 2 5" xfId="2325" xr:uid="{00000000-0005-0000-0000-00005B090000}"/>
    <cellStyle name="Comma 2 2 2 6 4 3" xfId="2326" xr:uid="{00000000-0005-0000-0000-00005C090000}"/>
    <cellStyle name="Comma 2 2 2 6 4 3 2" xfId="2327" xr:uid="{00000000-0005-0000-0000-00005D090000}"/>
    <cellStyle name="Comma 2 2 2 6 4 3 3" xfId="2328" xr:uid="{00000000-0005-0000-0000-00005E090000}"/>
    <cellStyle name="Comma 2 2 2 6 4 3 4" xfId="2329" xr:uid="{00000000-0005-0000-0000-00005F090000}"/>
    <cellStyle name="Comma 2 2 2 6 4 4" xfId="2330" xr:uid="{00000000-0005-0000-0000-000060090000}"/>
    <cellStyle name="Comma 2 2 2 6 4 5" xfId="2331" xr:uid="{00000000-0005-0000-0000-000061090000}"/>
    <cellStyle name="Comma 2 2 2 6 4 6" xfId="2332" xr:uid="{00000000-0005-0000-0000-000062090000}"/>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3" xfId="2337" xr:uid="{00000000-0005-0000-0000-000067090000}"/>
    <cellStyle name="Comma 2 2 2 6 6 2 4" xfId="2338" xr:uid="{00000000-0005-0000-0000-000068090000}"/>
    <cellStyle name="Comma 2 2 2 6 6 3" xfId="2339" xr:uid="{00000000-0005-0000-0000-000069090000}"/>
    <cellStyle name="Comma 2 2 2 6 6 4" xfId="2340" xr:uid="{00000000-0005-0000-0000-00006A090000}"/>
    <cellStyle name="Comma 2 2 2 6 6 5" xfId="2341" xr:uid="{00000000-0005-0000-0000-00006B090000}"/>
    <cellStyle name="Comma 2 2 2 6 7" xfId="2342" xr:uid="{00000000-0005-0000-0000-00006C090000}"/>
    <cellStyle name="Comma 2 2 2 6 7 2" xfId="2343" xr:uid="{00000000-0005-0000-0000-00006D090000}"/>
    <cellStyle name="Comma 2 2 2 6 7 3" xfId="2344" xr:uid="{00000000-0005-0000-0000-00006E090000}"/>
    <cellStyle name="Comma 2 2 2 6 7 4" xfId="2345" xr:uid="{00000000-0005-0000-0000-00006F090000}"/>
    <cellStyle name="Comma 2 2 2 6 8" xfId="2346" xr:uid="{00000000-0005-0000-0000-000070090000}"/>
    <cellStyle name="Comma 2 2 2 6 9" xfId="2347" xr:uid="{00000000-0005-0000-0000-000071090000}"/>
    <cellStyle name="Comma 2 2 2 7" xfId="2348" xr:uid="{00000000-0005-0000-0000-000072090000}"/>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3" xfId="2353" xr:uid="{00000000-0005-0000-0000-000077090000}"/>
    <cellStyle name="Comma 2 2 2 7 2 2 2 4" xfId="2354" xr:uid="{00000000-0005-0000-0000-000078090000}"/>
    <cellStyle name="Comma 2 2 2 7 2 2 3" xfId="2355" xr:uid="{00000000-0005-0000-0000-000079090000}"/>
    <cellStyle name="Comma 2 2 2 7 2 2 4" xfId="2356" xr:uid="{00000000-0005-0000-0000-00007A090000}"/>
    <cellStyle name="Comma 2 2 2 7 2 2 5" xfId="2357" xr:uid="{00000000-0005-0000-0000-00007B090000}"/>
    <cellStyle name="Comma 2 2 2 7 2 3" xfId="2358" xr:uid="{00000000-0005-0000-0000-00007C090000}"/>
    <cellStyle name="Comma 2 2 2 7 2 3 2" xfId="2359" xr:uid="{00000000-0005-0000-0000-00007D090000}"/>
    <cellStyle name="Comma 2 2 2 7 2 3 3" xfId="2360" xr:uid="{00000000-0005-0000-0000-00007E090000}"/>
    <cellStyle name="Comma 2 2 2 7 2 3 4" xfId="2361" xr:uid="{00000000-0005-0000-0000-00007F090000}"/>
    <cellStyle name="Comma 2 2 2 7 2 4" xfId="2362" xr:uid="{00000000-0005-0000-0000-000080090000}"/>
    <cellStyle name="Comma 2 2 2 7 2 5" xfId="2363" xr:uid="{00000000-0005-0000-0000-000081090000}"/>
    <cellStyle name="Comma 2 2 2 7 2 6" xfId="2364" xr:uid="{00000000-0005-0000-0000-000082090000}"/>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3" xfId="2369" xr:uid="{00000000-0005-0000-0000-000087090000}"/>
    <cellStyle name="Comma 2 2 2 7 3 2 2 4" xfId="2370" xr:uid="{00000000-0005-0000-0000-000088090000}"/>
    <cellStyle name="Comma 2 2 2 7 3 2 3" xfId="2371" xr:uid="{00000000-0005-0000-0000-000089090000}"/>
    <cellStyle name="Comma 2 2 2 7 3 2 4" xfId="2372" xr:uid="{00000000-0005-0000-0000-00008A090000}"/>
    <cellStyle name="Comma 2 2 2 7 3 2 5" xfId="2373" xr:uid="{00000000-0005-0000-0000-00008B090000}"/>
    <cellStyle name="Comma 2 2 2 7 3 3" xfId="2374" xr:uid="{00000000-0005-0000-0000-00008C090000}"/>
    <cellStyle name="Comma 2 2 2 7 3 3 2" xfId="2375" xr:uid="{00000000-0005-0000-0000-00008D090000}"/>
    <cellStyle name="Comma 2 2 2 7 3 3 3" xfId="2376" xr:uid="{00000000-0005-0000-0000-00008E090000}"/>
    <cellStyle name="Comma 2 2 2 7 3 3 4" xfId="2377" xr:uid="{00000000-0005-0000-0000-00008F090000}"/>
    <cellStyle name="Comma 2 2 2 7 3 4" xfId="2378" xr:uid="{00000000-0005-0000-0000-000090090000}"/>
    <cellStyle name="Comma 2 2 2 7 3 5" xfId="2379" xr:uid="{00000000-0005-0000-0000-000091090000}"/>
    <cellStyle name="Comma 2 2 2 7 3 6" xfId="2380" xr:uid="{00000000-0005-0000-0000-000092090000}"/>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3" xfId="2385" xr:uid="{00000000-0005-0000-0000-000097090000}"/>
    <cellStyle name="Comma 2 2 2 7 5 2 4" xfId="2386" xr:uid="{00000000-0005-0000-0000-000098090000}"/>
    <cellStyle name="Comma 2 2 2 7 5 3" xfId="2387" xr:uid="{00000000-0005-0000-0000-000099090000}"/>
    <cellStyle name="Comma 2 2 2 7 5 4" xfId="2388" xr:uid="{00000000-0005-0000-0000-00009A090000}"/>
    <cellStyle name="Comma 2 2 2 7 5 5" xfId="2389" xr:uid="{00000000-0005-0000-0000-00009B090000}"/>
    <cellStyle name="Comma 2 2 2 7 6" xfId="2390" xr:uid="{00000000-0005-0000-0000-00009C090000}"/>
    <cellStyle name="Comma 2 2 2 7 6 2" xfId="2391" xr:uid="{00000000-0005-0000-0000-00009D090000}"/>
    <cellStyle name="Comma 2 2 2 7 6 3" xfId="2392" xr:uid="{00000000-0005-0000-0000-00009E090000}"/>
    <cellStyle name="Comma 2 2 2 7 6 4" xfId="2393" xr:uid="{00000000-0005-0000-0000-00009F090000}"/>
    <cellStyle name="Comma 2 2 2 7 7" xfId="2394" xr:uid="{00000000-0005-0000-0000-0000A0090000}"/>
    <cellStyle name="Comma 2 2 2 7 8" xfId="2395" xr:uid="{00000000-0005-0000-0000-0000A1090000}"/>
    <cellStyle name="Comma 2 2 2 7 9" xfId="2396" xr:uid="{00000000-0005-0000-0000-0000A2090000}"/>
    <cellStyle name="Comma 2 2 2 8" xfId="2397" xr:uid="{00000000-0005-0000-0000-0000A3090000}"/>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3" xfId="2402" xr:uid="{00000000-0005-0000-0000-0000A8090000}"/>
    <cellStyle name="Comma 2 2 2 8 2 2 2 4" xfId="2403" xr:uid="{00000000-0005-0000-0000-0000A9090000}"/>
    <cellStyle name="Comma 2 2 2 8 2 2 3" xfId="2404" xr:uid="{00000000-0005-0000-0000-0000AA090000}"/>
    <cellStyle name="Comma 2 2 2 8 2 2 4" xfId="2405" xr:uid="{00000000-0005-0000-0000-0000AB090000}"/>
    <cellStyle name="Comma 2 2 2 8 2 2 5" xfId="2406" xr:uid="{00000000-0005-0000-0000-0000AC090000}"/>
    <cellStyle name="Comma 2 2 2 8 2 3" xfId="2407" xr:uid="{00000000-0005-0000-0000-0000AD090000}"/>
    <cellStyle name="Comma 2 2 2 8 2 3 2" xfId="2408" xr:uid="{00000000-0005-0000-0000-0000AE090000}"/>
    <cellStyle name="Comma 2 2 2 8 2 3 3" xfId="2409" xr:uid="{00000000-0005-0000-0000-0000AF090000}"/>
    <cellStyle name="Comma 2 2 2 8 2 3 4" xfId="2410" xr:uid="{00000000-0005-0000-0000-0000B0090000}"/>
    <cellStyle name="Comma 2 2 2 8 2 4" xfId="2411" xr:uid="{00000000-0005-0000-0000-0000B1090000}"/>
    <cellStyle name="Comma 2 2 2 8 2 5" xfId="2412" xr:uid="{00000000-0005-0000-0000-0000B2090000}"/>
    <cellStyle name="Comma 2 2 2 8 2 6" xfId="2413" xr:uid="{00000000-0005-0000-0000-0000B3090000}"/>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3" xfId="2418" xr:uid="{00000000-0005-0000-0000-0000B8090000}"/>
    <cellStyle name="Comma 2 2 2 8 3 2 2 4" xfId="2419" xr:uid="{00000000-0005-0000-0000-0000B9090000}"/>
    <cellStyle name="Comma 2 2 2 8 3 2 3" xfId="2420" xr:uid="{00000000-0005-0000-0000-0000BA090000}"/>
    <cellStyle name="Comma 2 2 2 8 3 2 4" xfId="2421" xr:uid="{00000000-0005-0000-0000-0000BB090000}"/>
    <cellStyle name="Comma 2 2 2 8 3 2 5" xfId="2422" xr:uid="{00000000-0005-0000-0000-0000BC090000}"/>
    <cellStyle name="Comma 2 2 2 8 3 3" xfId="2423" xr:uid="{00000000-0005-0000-0000-0000BD090000}"/>
    <cellStyle name="Comma 2 2 2 8 3 3 2" xfId="2424" xr:uid="{00000000-0005-0000-0000-0000BE090000}"/>
    <cellStyle name="Comma 2 2 2 8 3 3 3" xfId="2425" xr:uid="{00000000-0005-0000-0000-0000BF090000}"/>
    <cellStyle name="Comma 2 2 2 8 3 3 4" xfId="2426" xr:uid="{00000000-0005-0000-0000-0000C0090000}"/>
    <cellStyle name="Comma 2 2 2 8 3 4" xfId="2427" xr:uid="{00000000-0005-0000-0000-0000C1090000}"/>
    <cellStyle name="Comma 2 2 2 8 3 5" xfId="2428" xr:uid="{00000000-0005-0000-0000-0000C2090000}"/>
    <cellStyle name="Comma 2 2 2 8 3 6" xfId="2429" xr:uid="{00000000-0005-0000-0000-0000C3090000}"/>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3" xfId="2434" xr:uid="{00000000-0005-0000-0000-0000C8090000}"/>
    <cellStyle name="Comma 2 2 2 8 5 2 4" xfId="2435" xr:uid="{00000000-0005-0000-0000-0000C9090000}"/>
    <cellStyle name="Comma 2 2 2 8 5 3" xfId="2436" xr:uid="{00000000-0005-0000-0000-0000CA090000}"/>
    <cellStyle name="Comma 2 2 2 8 5 4" xfId="2437" xr:uid="{00000000-0005-0000-0000-0000CB090000}"/>
    <cellStyle name="Comma 2 2 2 8 5 5" xfId="2438" xr:uid="{00000000-0005-0000-0000-0000CC090000}"/>
    <cellStyle name="Comma 2 2 2 8 6" xfId="2439" xr:uid="{00000000-0005-0000-0000-0000CD090000}"/>
    <cellStyle name="Comma 2 2 2 8 6 2" xfId="2440" xr:uid="{00000000-0005-0000-0000-0000CE090000}"/>
    <cellStyle name="Comma 2 2 2 8 6 3" xfId="2441" xr:uid="{00000000-0005-0000-0000-0000CF090000}"/>
    <cellStyle name="Comma 2 2 2 8 6 4" xfId="2442" xr:uid="{00000000-0005-0000-0000-0000D0090000}"/>
    <cellStyle name="Comma 2 2 2 8 7" xfId="2443" xr:uid="{00000000-0005-0000-0000-0000D1090000}"/>
    <cellStyle name="Comma 2 2 2 8 8" xfId="2444" xr:uid="{00000000-0005-0000-0000-0000D2090000}"/>
    <cellStyle name="Comma 2 2 2 8 9" xfId="2445" xr:uid="{00000000-0005-0000-0000-0000D3090000}"/>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3" xfId="2451" xr:uid="{00000000-0005-0000-0000-0000D9090000}"/>
    <cellStyle name="Comma 2 2 2 9 3 2 4" xfId="2452" xr:uid="{00000000-0005-0000-0000-0000DA090000}"/>
    <cellStyle name="Comma 2 2 2 9 3 3" xfId="2453" xr:uid="{00000000-0005-0000-0000-0000DB090000}"/>
    <cellStyle name="Comma 2 2 2 9 3 4" xfId="2454" xr:uid="{00000000-0005-0000-0000-0000DC090000}"/>
    <cellStyle name="Comma 2 2 2 9 3 5" xfId="2455" xr:uid="{00000000-0005-0000-0000-0000DD090000}"/>
    <cellStyle name="Comma 2 2 2 9 4" xfId="2456" xr:uid="{00000000-0005-0000-0000-0000DE090000}"/>
    <cellStyle name="Comma 2 2 2 9 4 2" xfId="2457" xr:uid="{00000000-0005-0000-0000-0000DF090000}"/>
    <cellStyle name="Comma 2 2 2 9 4 3" xfId="2458" xr:uid="{00000000-0005-0000-0000-0000E0090000}"/>
    <cellStyle name="Comma 2 2 2 9 4 4" xfId="2459" xr:uid="{00000000-0005-0000-0000-0000E1090000}"/>
    <cellStyle name="Comma 2 2 2 9 5" xfId="2460" xr:uid="{00000000-0005-0000-0000-0000E2090000}"/>
    <cellStyle name="Comma 2 2 2 9 6" xfId="2461" xr:uid="{00000000-0005-0000-0000-0000E3090000}"/>
    <cellStyle name="Comma 2 2 2 9 7" xfId="2462" xr:uid="{00000000-0005-0000-0000-0000E4090000}"/>
    <cellStyle name="Comma 2 2 20" xfId="2463" xr:uid="{00000000-0005-0000-0000-0000E5090000}"/>
    <cellStyle name="Comma 2 2 20 2" xfId="2464" xr:uid="{00000000-0005-0000-0000-0000E6090000}"/>
    <cellStyle name="Comma 2 2 20 3" xfId="2465" xr:uid="{00000000-0005-0000-0000-0000E7090000}"/>
    <cellStyle name="Comma 2 2 20 4" xfId="2466" xr:uid="{00000000-0005-0000-0000-0000E8090000}"/>
    <cellStyle name="Comma 2 2 21" xfId="2467" xr:uid="{00000000-0005-0000-0000-0000E9090000}"/>
    <cellStyle name="Comma 2 2 22" xfId="2468" xr:uid="{00000000-0005-0000-0000-0000EA090000}"/>
    <cellStyle name="Comma 2 2 23" xfId="2469" xr:uid="{00000000-0005-0000-0000-0000EB090000}"/>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3" xfId="2474" xr:uid="{00000000-0005-0000-0000-0000F0090000}"/>
    <cellStyle name="Comma 2 2 3 10 2 4" xfId="2475" xr:uid="{00000000-0005-0000-0000-0000F1090000}"/>
    <cellStyle name="Comma 2 2 3 11" xfId="2476" xr:uid="{00000000-0005-0000-0000-0000F2090000}"/>
    <cellStyle name="Comma 2 2 3 11 2" xfId="2477" xr:uid="{00000000-0005-0000-0000-0000F3090000}"/>
    <cellStyle name="Comma 2 2 3 11 2 2" xfId="2478" xr:uid="{00000000-0005-0000-0000-0000F4090000}"/>
    <cellStyle name="Comma 2 2 3 11 2 3" xfId="2479" xr:uid="{00000000-0005-0000-0000-0000F5090000}"/>
    <cellStyle name="Comma 2 2 3 11 2 4" xfId="2480" xr:uid="{00000000-0005-0000-0000-0000F6090000}"/>
    <cellStyle name="Comma 2 2 3 12" xfId="2481" xr:uid="{00000000-0005-0000-0000-0000F7090000}"/>
    <cellStyle name="Comma 2 2 3 12 2" xfId="2482" xr:uid="{00000000-0005-0000-0000-0000F8090000}"/>
    <cellStyle name="Comma 2 2 3 12 2 2" xfId="2483" xr:uid="{00000000-0005-0000-0000-0000F9090000}"/>
    <cellStyle name="Comma 2 2 3 12 2 3" xfId="2484" xr:uid="{00000000-0005-0000-0000-0000FA090000}"/>
    <cellStyle name="Comma 2 2 3 12 2 4" xfId="2485" xr:uid="{00000000-0005-0000-0000-0000FB090000}"/>
    <cellStyle name="Comma 2 2 3 13" xfId="2486" xr:uid="{00000000-0005-0000-0000-0000FC090000}"/>
    <cellStyle name="Comma 2 2 3 13 2" xfId="2487" xr:uid="{00000000-0005-0000-0000-0000FD090000}"/>
    <cellStyle name="Comma 2 2 3 13 2 2" xfId="2488" xr:uid="{00000000-0005-0000-0000-0000FE090000}"/>
    <cellStyle name="Comma 2 2 3 13 2 3" xfId="2489" xr:uid="{00000000-0005-0000-0000-0000FF090000}"/>
    <cellStyle name="Comma 2 2 3 13 2 4" xfId="2490" xr:uid="{00000000-0005-0000-0000-0000000A0000}"/>
    <cellStyle name="Comma 2 2 3 14" xfId="2491" xr:uid="{00000000-0005-0000-0000-0000010A0000}"/>
    <cellStyle name="Comma 2 2 3 14 2" xfId="2492" xr:uid="{00000000-0005-0000-0000-0000020A0000}"/>
    <cellStyle name="Comma 2 2 3 14 2 2" xfId="2493" xr:uid="{00000000-0005-0000-0000-0000030A0000}"/>
    <cellStyle name="Comma 2 2 3 14 2 3" xfId="2494" xr:uid="{00000000-0005-0000-0000-0000040A0000}"/>
    <cellStyle name="Comma 2 2 3 14 2 4" xfId="2495" xr:uid="{00000000-0005-0000-0000-0000050A0000}"/>
    <cellStyle name="Comma 2 2 3 15" xfId="2496" xr:uid="{00000000-0005-0000-0000-0000060A0000}"/>
    <cellStyle name="Comma 2 2 3 15 2" xfId="2497" xr:uid="{00000000-0005-0000-0000-0000070A0000}"/>
    <cellStyle name="Comma 2 2 3 15 2 2" xfId="2498" xr:uid="{00000000-0005-0000-0000-0000080A0000}"/>
    <cellStyle name="Comma 2 2 3 15 2 3" xfId="2499" xr:uid="{00000000-0005-0000-0000-0000090A0000}"/>
    <cellStyle name="Comma 2 2 3 15 2 4" xfId="2500" xr:uid="{00000000-0005-0000-0000-00000A0A0000}"/>
    <cellStyle name="Comma 2 2 3 15 3" xfId="2501" xr:uid="{00000000-0005-0000-0000-00000B0A0000}"/>
    <cellStyle name="Comma 2 2 3 15 4" xfId="2502" xr:uid="{00000000-0005-0000-0000-00000C0A0000}"/>
    <cellStyle name="Comma 2 2 3 15 5" xfId="2503" xr:uid="{00000000-0005-0000-0000-00000D0A0000}"/>
    <cellStyle name="Comma 2 2 3 16" xfId="2504" xr:uid="{00000000-0005-0000-0000-00000E0A0000}"/>
    <cellStyle name="Comma 2 2 3 16 2" xfId="2505" xr:uid="{00000000-0005-0000-0000-00000F0A0000}"/>
    <cellStyle name="Comma 2 2 3 16 3" xfId="2506" xr:uid="{00000000-0005-0000-0000-0000100A0000}"/>
    <cellStyle name="Comma 2 2 3 16 4" xfId="2507" xr:uid="{00000000-0005-0000-0000-0000110A0000}"/>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9" xfId="2513" xr:uid="{00000000-0005-0000-0000-0000170A0000}"/>
    <cellStyle name="Comma 2 2 3 2" xfId="2514" xr:uid="{00000000-0005-0000-0000-0000180A0000}"/>
    <cellStyle name="Comma 2 2 3 2 10" xfId="2515" xr:uid="{00000000-0005-0000-0000-0000190A0000}"/>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3" xfId="2521" xr:uid="{00000000-0005-0000-0000-00001F0A0000}"/>
    <cellStyle name="Comma 2 2 3 2 2 2 2 2 4" xfId="2522" xr:uid="{00000000-0005-0000-0000-0000200A0000}"/>
    <cellStyle name="Comma 2 2 3 2 2 2 2 3" xfId="2523" xr:uid="{00000000-0005-0000-0000-0000210A0000}"/>
    <cellStyle name="Comma 2 2 3 2 2 2 2 4" xfId="2524" xr:uid="{00000000-0005-0000-0000-0000220A0000}"/>
    <cellStyle name="Comma 2 2 3 2 2 2 2 5" xfId="2525" xr:uid="{00000000-0005-0000-0000-0000230A0000}"/>
    <cellStyle name="Comma 2 2 3 2 2 2 3" xfId="2526" xr:uid="{00000000-0005-0000-0000-0000240A0000}"/>
    <cellStyle name="Comma 2 2 3 2 2 2 3 2" xfId="2527" xr:uid="{00000000-0005-0000-0000-0000250A0000}"/>
    <cellStyle name="Comma 2 2 3 2 2 2 3 3" xfId="2528" xr:uid="{00000000-0005-0000-0000-0000260A0000}"/>
    <cellStyle name="Comma 2 2 3 2 2 2 3 4" xfId="2529" xr:uid="{00000000-0005-0000-0000-0000270A0000}"/>
    <cellStyle name="Comma 2 2 3 2 2 2 4" xfId="2530" xr:uid="{00000000-0005-0000-0000-0000280A0000}"/>
    <cellStyle name="Comma 2 2 3 2 2 2 5" xfId="2531" xr:uid="{00000000-0005-0000-0000-0000290A0000}"/>
    <cellStyle name="Comma 2 2 3 2 2 2 6" xfId="2532" xr:uid="{00000000-0005-0000-0000-00002A0A0000}"/>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3" xfId="2537" xr:uid="{00000000-0005-0000-0000-00002F0A0000}"/>
    <cellStyle name="Comma 2 2 3 2 2 3 2 2 4" xfId="2538" xr:uid="{00000000-0005-0000-0000-0000300A0000}"/>
    <cellStyle name="Comma 2 2 3 2 2 3 2 3" xfId="2539" xr:uid="{00000000-0005-0000-0000-0000310A0000}"/>
    <cellStyle name="Comma 2 2 3 2 2 3 2 4" xfId="2540" xr:uid="{00000000-0005-0000-0000-0000320A0000}"/>
    <cellStyle name="Comma 2 2 3 2 2 3 2 5" xfId="2541" xr:uid="{00000000-0005-0000-0000-0000330A0000}"/>
    <cellStyle name="Comma 2 2 3 2 2 3 3" xfId="2542" xr:uid="{00000000-0005-0000-0000-0000340A0000}"/>
    <cellStyle name="Comma 2 2 3 2 2 3 3 2" xfId="2543" xr:uid="{00000000-0005-0000-0000-0000350A0000}"/>
    <cellStyle name="Comma 2 2 3 2 2 3 3 3" xfId="2544" xr:uid="{00000000-0005-0000-0000-0000360A0000}"/>
    <cellStyle name="Comma 2 2 3 2 2 3 3 4" xfId="2545" xr:uid="{00000000-0005-0000-0000-0000370A0000}"/>
    <cellStyle name="Comma 2 2 3 2 2 3 4" xfId="2546" xr:uid="{00000000-0005-0000-0000-0000380A0000}"/>
    <cellStyle name="Comma 2 2 3 2 2 3 5" xfId="2547" xr:uid="{00000000-0005-0000-0000-0000390A0000}"/>
    <cellStyle name="Comma 2 2 3 2 2 3 6" xfId="2548" xr:uid="{00000000-0005-0000-0000-00003A0A0000}"/>
    <cellStyle name="Comma 2 2 3 2 2 4" xfId="2549" xr:uid="{00000000-0005-0000-0000-00003B0A0000}"/>
    <cellStyle name="Comma 2 2 3 2 2 4 2" xfId="2550" xr:uid="{00000000-0005-0000-0000-00003C0A0000}"/>
    <cellStyle name="Comma 2 2 3 2 2 4 2 2" xfId="2551" xr:uid="{00000000-0005-0000-0000-00003D0A0000}"/>
    <cellStyle name="Comma 2 2 3 2 2 4 2 3" xfId="2552" xr:uid="{00000000-0005-0000-0000-00003E0A0000}"/>
    <cellStyle name="Comma 2 2 3 2 2 4 2 4" xfId="2553" xr:uid="{00000000-0005-0000-0000-00003F0A0000}"/>
    <cellStyle name="Comma 2 2 3 2 2 4 3" xfId="2554" xr:uid="{00000000-0005-0000-0000-0000400A0000}"/>
    <cellStyle name="Comma 2 2 3 2 2 4 4" xfId="2555" xr:uid="{00000000-0005-0000-0000-0000410A0000}"/>
    <cellStyle name="Comma 2 2 3 2 2 4 5" xfId="2556" xr:uid="{00000000-0005-0000-0000-0000420A0000}"/>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7" xfId="2562" xr:uid="{00000000-0005-0000-0000-0000480A0000}"/>
    <cellStyle name="Comma 2 2 3 2 2 8" xfId="2563" xr:uid="{00000000-0005-0000-0000-0000490A0000}"/>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3" xfId="2568" xr:uid="{00000000-0005-0000-0000-00004E0A0000}"/>
    <cellStyle name="Comma 2 2 3 2 3 2 2 4" xfId="2569" xr:uid="{00000000-0005-0000-0000-00004F0A0000}"/>
    <cellStyle name="Comma 2 2 3 2 3 2 3" xfId="2570" xr:uid="{00000000-0005-0000-0000-0000500A0000}"/>
    <cellStyle name="Comma 2 2 3 2 3 2 4" xfId="2571" xr:uid="{00000000-0005-0000-0000-0000510A0000}"/>
    <cellStyle name="Comma 2 2 3 2 3 2 5" xfId="2572" xr:uid="{00000000-0005-0000-0000-0000520A0000}"/>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3" xfId="2579" xr:uid="{00000000-0005-0000-0000-0000590A0000}"/>
    <cellStyle name="Comma 2 2 3 2 3 4 4" xfId="2580" xr:uid="{00000000-0005-0000-0000-00005A0A0000}"/>
    <cellStyle name="Comma 2 2 3 2 3 5" xfId="2581" xr:uid="{00000000-0005-0000-0000-00005B0A0000}"/>
    <cellStyle name="Comma 2 2 3 2 3 6" xfId="2582" xr:uid="{00000000-0005-0000-0000-00005C0A0000}"/>
    <cellStyle name="Comma 2 2 3 2 3 7" xfId="2583" xr:uid="{00000000-0005-0000-0000-00005D0A0000}"/>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3" xfId="2588" xr:uid="{00000000-0005-0000-0000-0000620A0000}"/>
    <cellStyle name="Comma 2 2 3 2 4 2 2 4" xfId="2589" xr:uid="{00000000-0005-0000-0000-0000630A0000}"/>
    <cellStyle name="Comma 2 2 3 2 4 2 3" xfId="2590" xr:uid="{00000000-0005-0000-0000-0000640A0000}"/>
    <cellStyle name="Comma 2 2 3 2 4 2 4" xfId="2591" xr:uid="{00000000-0005-0000-0000-0000650A0000}"/>
    <cellStyle name="Comma 2 2 3 2 4 2 5" xfId="2592" xr:uid="{00000000-0005-0000-0000-0000660A0000}"/>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3" xfId="2599" xr:uid="{00000000-0005-0000-0000-00006D0A0000}"/>
    <cellStyle name="Comma 2 2 3 2 4 4 4" xfId="2600" xr:uid="{00000000-0005-0000-0000-00006E0A0000}"/>
    <cellStyle name="Comma 2 2 3 2 4 5" xfId="2601" xr:uid="{00000000-0005-0000-0000-00006F0A0000}"/>
    <cellStyle name="Comma 2 2 3 2 4 6" xfId="2602" xr:uid="{00000000-0005-0000-0000-0000700A0000}"/>
    <cellStyle name="Comma 2 2 3 2 4 7" xfId="2603" xr:uid="{00000000-0005-0000-0000-0000710A0000}"/>
    <cellStyle name="Comma 2 2 3 2 5" xfId="2604" xr:uid="{00000000-0005-0000-0000-0000720A0000}"/>
    <cellStyle name="Comma 2 2 3 2 6" xfId="2605" xr:uid="{00000000-0005-0000-0000-0000730A0000}"/>
    <cellStyle name="Comma 2 2 3 2 6 2" xfId="2606" xr:uid="{00000000-0005-0000-0000-0000740A0000}"/>
    <cellStyle name="Comma 2 2 3 2 6 2 2" xfId="2607" xr:uid="{00000000-0005-0000-0000-0000750A0000}"/>
    <cellStyle name="Comma 2 2 3 2 6 2 3" xfId="2608" xr:uid="{00000000-0005-0000-0000-0000760A0000}"/>
    <cellStyle name="Comma 2 2 3 2 6 2 4" xfId="2609" xr:uid="{00000000-0005-0000-0000-0000770A0000}"/>
    <cellStyle name="Comma 2 2 3 2 6 3" xfId="2610" xr:uid="{00000000-0005-0000-0000-0000780A0000}"/>
    <cellStyle name="Comma 2 2 3 2 6 4" xfId="2611" xr:uid="{00000000-0005-0000-0000-0000790A0000}"/>
    <cellStyle name="Comma 2 2 3 2 6 5" xfId="2612" xr:uid="{00000000-0005-0000-0000-00007A0A0000}"/>
    <cellStyle name="Comma 2 2 3 2 7" xfId="2613" xr:uid="{00000000-0005-0000-0000-00007B0A0000}"/>
    <cellStyle name="Comma 2 2 3 2 7 2" xfId="2614" xr:uid="{00000000-0005-0000-0000-00007C0A0000}"/>
    <cellStyle name="Comma 2 2 3 2 7 3" xfId="2615" xr:uid="{00000000-0005-0000-0000-00007D0A0000}"/>
    <cellStyle name="Comma 2 2 3 2 7 4" xfId="2616" xr:uid="{00000000-0005-0000-0000-00007E0A0000}"/>
    <cellStyle name="Comma 2 2 3 2 8" xfId="2617" xr:uid="{00000000-0005-0000-0000-00007F0A0000}"/>
    <cellStyle name="Comma 2 2 3 2 9" xfId="2618" xr:uid="{00000000-0005-0000-0000-0000800A0000}"/>
    <cellStyle name="Comma 2 2 3 20" xfId="2619" xr:uid="{00000000-0005-0000-0000-0000810A0000}"/>
    <cellStyle name="Comma 2 2 3 3" xfId="2620" xr:uid="{00000000-0005-0000-0000-0000820A0000}"/>
    <cellStyle name="Comma 2 2 3 3 10" xfId="2621" xr:uid="{00000000-0005-0000-0000-0000830A0000}"/>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3" xfId="2627" xr:uid="{00000000-0005-0000-0000-0000890A0000}"/>
    <cellStyle name="Comma 2 2 3 3 2 2 2 2 4" xfId="2628" xr:uid="{00000000-0005-0000-0000-00008A0A0000}"/>
    <cellStyle name="Comma 2 2 3 3 2 2 2 3" xfId="2629" xr:uid="{00000000-0005-0000-0000-00008B0A0000}"/>
    <cellStyle name="Comma 2 2 3 3 2 2 2 4" xfId="2630" xr:uid="{00000000-0005-0000-0000-00008C0A0000}"/>
    <cellStyle name="Comma 2 2 3 3 2 2 2 5" xfId="2631" xr:uid="{00000000-0005-0000-0000-00008D0A0000}"/>
    <cellStyle name="Comma 2 2 3 3 2 2 3" xfId="2632" xr:uid="{00000000-0005-0000-0000-00008E0A0000}"/>
    <cellStyle name="Comma 2 2 3 3 2 2 3 2" xfId="2633" xr:uid="{00000000-0005-0000-0000-00008F0A0000}"/>
    <cellStyle name="Comma 2 2 3 3 2 2 3 3" xfId="2634" xr:uid="{00000000-0005-0000-0000-0000900A0000}"/>
    <cellStyle name="Comma 2 2 3 3 2 2 3 4" xfId="2635" xr:uid="{00000000-0005-0000-0000-0000910A0000}"/>
    <cellStyle name="Comma 2 2 3 3 2 2 4" xfId="2636" xr:uid="{00000000-0005-0000-0000-0000920A0000}"/>
    <cellStyle name="Comma 2 2 3 3 2 2 5" xfId="2637" xr:uid="{00000000-0005-0000-0000-0000930A0000}"/>
    <cellStyle name="Comma 2 2 3 3 2 2 6" xfId="2638" xr:uid="{00000000-0005-0000-0000-0000940A0000}"/>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3" xfId="2643" xr:uid="{00000000-0005-0000-0000-0000990A0000}"/>
    <cellStyle name="Comma 2 2 3 3 2 3 2 2 4" xfId="2644" xr:uid="{00000000-0005-0000-0000-00009A0A0000}"/>
    <cellStyle name="Comma 2 2 3 3 2 3 2 3" xfId="2645" xr:uid="{00000000-0005-0000-0000-00009B0A0000}"/>
    <cellStyle name="Comma 2 2 3 3 2 3 2 4" xfId="2646" xr:uid="{00000000-0005-0000-0000-00009C0A0000}"/>
    <cellStyle name="Comma 2 2 3 3 2 3 2 5" xfId="2647" xr:uid="{00000000-0005-0000-0000-00009D0A0000}"/>
    <cellStyle name="Comma 2 2 3 3 2 3 3" xfId="2648" xr:uid="{00000000-0005-0000-0000-00009E0A0000}"/>
    <cellStyle name="Comma 2 2 3 3 2 3 3 2" xfId="2649" xr:uid="{00000000-0005-0000-0000-00009F0A0000}"/>
    <cellStyle name="Comma 2 2 3 3 2 3 3 3" xfId="2650" xr:uid="{00000000-0005-0000-0000-0000A00A0000}"/>
    <cellStyle name="Comma 2 2 3 3 2 3 3 4" xfId="2651" xr:uid="{00000000-0005-0000-0000-0000A10A0000}"/>
    <cellStyle name="Comma 2 2 3 3 2 3 4" xfId="2652" xr:uid="{00000000-0005-0000-0000-0000A20A0000}"/>
    <cellStyle name="Comma 2 2 3 3 2 3 5" xfId="2653" xr:uid="{00000000-0005-0000-0000-0000A30A0000}"/>
    <cellStyle name="Comma 2 2 3 3 2 3 6" xfId="2654" xr:uid="{00000000-0005-0000-0000-0000A40A0000}"/>
    <cellStyle name="Comma 2 2 3 3 2 4" xfId="2655" xr:uid="{00000000-0005-0000-0000-0000A50A0000}"/>
    <cellStyle name="Comma 2 2 3 3 2 4 2" xfId="2656" xr:uid="{00000000-0005-0000-0000-0000A60A0000}"/>
    <cellStyle name="Comma 2 2 3 3 2 4 2 2" xfId="2657" xr:uid="{00000000-0005-0000-0000-0000A70A0000}"/>
    <cellStyle name="Comma 2 2 3 3 2 4 2 3" xfId="2658" xr:uid="{00000000-0005-0000-0000-0000A80A0000}"/>
    <cellStyle name="Comma 2 2 3 3 2 4 2 4" xfId="2659" xr:uid="{00000000-0005-0000-0000-0000A90A0000}"/>
    <cellStyle name="Comma 2 2 3 3 2 4 3" xfId="2660" xr:uid="{00000000-0005-0000-0000-0000AA0A0000}"/>
    <cellStyle name="Comma 2 2 3 3 2 4 4" xfId="2661" xr:uid="{00000000-0005-0000-0000-0000AB0A0000}"/>
    <cellStyle name="Comma 2 2 3 3 2 4 5" xfId="2662" xr:uid="{00000000-0005-0000-0000-0000AC0A0000}"/>
    <cellStyle name="Comma 2 2 3 3 2 5" xfId="2663" xr:uid="{00000000-0005-0000-0000-0000AD0A0000}"/>
    <cellStyle name="Comma 2 2 3 3 2 5 2" xfId="2664" xr:uid="{00000000-0005-0000-0000-0000AE0A0000}"/>
    <cellStyle name="Comma 2 2 3 3 2 5 3" xfId="2665" xr:uid="{00000000-0005-0000-0000-0000AF0A0000}"/>
    <cellStyle name="Comma 2 2 3 3 2 5 4" xfId="2666" xr:uid="{00000000-0005-0000-0000-0000B00A0000}"/>
    <cellStyle name="Comma 2 2 3 3 2 6" xfId="2667" xr:uid="{00000000-0005-0000-0000-0000B10A0000}"/>
    <cellStyle name="Comma 2 2 3 3 2 7" xfId="2668" xr:uid="{00000000-0005-0000-0000-0000B20A0000}"/>
    <cellStyle name="Comma 2 2 3 3 2 8" xfId="2669" xr:uid="{00000000-0005-0000-0000-0000B30A0000}"/>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3" xfId="2674" xr:uid="{00000000-0005-0000-0000-0000B80A0000}"/>
    <cellStyle name="Comma 2 2 3 3 3 2 2 4" xfId="2675" xr:uid="{00000000-0005-0000-0000-0000B90A0000}"/>
    <cellStyle name="Comma 2 2 3 3 3 2 3" xfId="2676" xr:uid="{00000000-0005-0000-0000-0000BA0A0000}"/>
    <cellStyle name="Comma 2 2 3 3 3 2 4" xfId="2677" xr:uid="{00000000-0005-0000-0000-0000BB0A0000}"/>
    <cellStyle name="Comma 2 2 3 3 3 2 5" xfId="2678" xr:uid="{00000000-0005-0000-0000-0000BC0A0000}"/>
    <cellStyle name="Comma 2 2 3 3 3 3" xfId="2679" xr:uid="{00000000-0005-0000-0000-0000BD0A0000}"/>
    <cellStyle name="Comma 2 2 3 3 3 3 2" xfId="2680" xr:uid="{00000000-0005-0000-0000-0000BE0A0000}"/>
    <cellStyle name="Comma 2 2 3 3 3 3 3" xfId="2681" xr:uid="{00000000-0005-0000-0000-0000BF0A0000}"/>
    <cellStyle name="Comma 2 2 3 3 3 3 4" xfId="2682" xr:uid="{00000000-0005-0000-0000-0000C00A0000}"/>
    <cellStyle name="Comma 2 2 3 3 3 4" xfId="2683" xr:uid="{00000000-0005-0000-0000-0000C10A0000}"/>
    <cellStyle name="Comma 2 2 3 3 3 5" xfId="2684" xr:uid="{00000000-0005-0000-0000-0000C20A0000}"/>
    <cellStyle name="Comma 2 2 3 3 3 6" xfId="2685" xr:uid="{00000000-0005-0000-0000-0000C30A0000}"/>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3" xfId="2690" xr:uid="{00000000-0005-0000-0000-0000C80A0000}"/>
    <cellStyle name="Comma 2 2 3 3 4 2 2 4" xfId="2691" xr:uid="{00000000-0005-0000-0000-0000C90A0000}"/>
    <cellStyle name="Comma 2 2 3 3 4 2 3" xfId="2692" xr:uid="{00000000-0005-0000-0000-0000CA0A0000}"/>
    <cellStyle name="Comma 2 2 3 3 4 2 4" xfId="2693" xr:uid="{00000000-0005-0000-0000-0000CB0A0000}"/>
    <cellStyle name="Comma 2 2 3 3 4 2 5" xfId="2694" xr:uid="{00000000-0005-0000-0000-0000CC0A0000}"/>
    <cellStyle name="Comma 2 2 3 3 4 3" xfId="2695" xr:uid="{00000000-0005-0000-0000-0000CD0A0000}"/>
    <cellStyle name="Comma 2 2 3 3 4 3 2" xfId="2696" xr:uid="{00000000-0005-0000-0000-0000CE0A0000}"/>
    <cellStyle name="Comma 2 2 3 3 4 3 3" xfId="2697" xr:uid="{00000000-0005-0000-0000-0000CF0A0000}"/>
    <cellStyle name="Comma 2 2 3 3 4 3 4" xfId="2698" xr:uid="{00000000-0005-0000-0000-0000D00A0000}"/>
    <cellStyle name="Comma 2 2 3 3 4 4" xfId="2699" xr:uid="{00000000-0005-0000-0000-0000D10A0000}"/>
    <cellStyle name="Comma 2 2 3 3 4 5" xfId="2700" xr:uid="{00000000-0005-0000-0000-0000D20A0000}"/>
    <cellStyle name="Comma 2 2 3 3 4 6" xfId="2701" xr:uid="{00000000-0005-0000-0000-0000D30A0000}"/>
    <cellStyle name="Comma 2 2 3 3 5" xfId="2702" xr:uid="{00000000-0005-0000-0000-0000D40A0000}"/>
    <cellStyle name="Comma 2 2 3 3 6" xfId="2703" xr:uid="{00000000-0005-0000-0000-0000D50A0000}"/>
    <cellStyle name="Comma 2 2 3 3 6 2" xfId="2704" xr:uid="{00000000-0005-0000-0000-0000D60A0000}"/>
    <cellStyle name="Comma 2 2 3 3 6 2 2" xfId="2705" xr:uid="{00000000-0005-0000-0000-0000D70A0000}"/>
    <cellStyle name="Comma 2 2 3 3 6 2 3" xfId="2706" xr:uid="{00000000-0005-0000-0000-0000D80A0000}"/>
    <cellStyle name="Comma 2 2 3 3 6 2 4" xfId="2707" xr:uid="{00000000-0005-0000-0000-0000D90A0000}"/>
    <cellStyle name="Comma 2 2 3 3 6 3" xfId="2708" xr:uid="{00000000-0005-0000-0000-0000DA0A0000}"/>
    <cellStyle name="Comma 2 2 3 3 6 4" xfId="2709" xr:uid="{00000000-0005-0000-0000-0000DB0A0000}"/>
    <cellStyle name="Comma 2 2 3 3 6 5" xfId="2710" xr:uid="{00000000-0005-0000-0000-0000DC0A0000}"/>
    <cellStyle name="Comma 2 2 3 3 7" xfId="2711" xr:uid="{00000000-0005-0000-0000-0000DD0A0000}"/>
    <cellStyle name="Comma 2 2 3 3 7 2" xfId="2712" xr:uid="{00000000-0005-0000-0000-0000DE0A0000}"/>
    <cellStyle name="Comma 2 2 3 3 7 3" xfId="2713" xr:uid="{00000000-0005-0000-0000-0000DF0A0000}"/>
    <cellStyle name="Comma 2 2 3 3 7 4" xfId="2714" xr:uid="{00000000-0005-0000-0000-0000E00A0000}"/>
    <cellStyle name="Comma 2 2 3 3 8" xfId="2715" xr:uid="{00000000-0005-0000-0000-0000E10A0000}"/>
    <cellStyle name="Comma 2 2 3 3 9" xfId="2716" xr:uid="{00000000-0005-0000-0000-0000E20A0000}"/>
    <cellStyle name="Comma 2 2 3 4" xfId="2717" xr:uid="{00000000-0005-0000-0000-0000E30A0000}"/>
    <cellStyle name="Comma 2 2 3 4 2" xfId="2718" xr:uid="{00000000-0005-0000-0000-0000E40A0000}"/>
    <cellStyle name="Comma 2 2 3 4 2 2" xfId="2719" xr:uid="{00000000-0005-0000-0000-0000E50A0000}"/>
    <cellStyle name="Comma 2 2 3 4 2 3" xfId="2720" xr:uid="{00000000-0005-0000-0000-0000E60A0000}"/>
    <cellStyle name="Comma 2 2 3 4 2 4" xfId="2721" xr:uid="{00000000-0005-0000-0000-0000E70A0000}"/>
    <cellStyle name="Comma 2 2 3 5" xfId="2722" xr:uid="{00000000-0005-0000-0000-0000E80A0000}"/>
    <cellStyle name="Comma 2 2 3 5 10" xfId="2723" xr:uid="{00000000-0005-0000-0000-0000E90A0000}"/>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3" xfId="2729" xr:uid="{00000000-0005-0000-0000-0000EF0A0000}"/>
    <cellStyle name="Comma 2 2 3 5 2 2 2 2 4" xfId="2730" xr:uid="{00000000-0005-0000-0000-0000F00A0000}"/>
    <cellStyle name="Comma 2 2 3 5 2 2 2 3" xfId="2731" xr:uid="{00000000-0005-0000-0000-0000F10A0000}"/>
    <cellStyle name="Comma 2 2 3 5 2 2 2 4" xfId="2732" xr:uid="{00000000-0005-0000-0000-0000F20A0000}"/>
    <cellStyle name="Comma 2 2 3 5 2 2 2 5" xfId="2733" xr:uid="{00000000-0005-0000-0000-0000F30A0000}"/>
    <cellStyle name="Comma 2 2 3 5 2 2 3" xfId="2734" xr:uid="{00000000-0005-0000-0000-0000F40A0000}"/>
    <cellStyle name="Comma 2 2 3 5 2 2 3 2" xfId="2735" xr:uid="{00000000-0005-0000-0000-0000F50A0000}"/>
    <cellStyle name="Comma 2 2 3 5 2 2 3 3" xfId="2736" xr:uid="{00000000-0005-0000-0000-0000F60A0000}"/>
    <cellStyle name="Comma 2 2 3 5 2 2 3 4" xfId="2737" xr:uid="{00000000-0005-0000-0000-0000F70A0000}"/>
    <cellStyle name="Comma 2 2 3 5 2 2 4" xfId="2738" xr:uid="{00000000-0005-0000-0000-0000F80A0000}"/>
    <cellStyle name="Comma 2 2 3 5 2 2 5" xfId="2739" xr:uid="{00000000-0005-0000-0000-0000F90A0000}"/>
    <cellStyle name="Comma 2 2 3 5 2 2 6" xfId="2740" xr:uid="{00000000-0005-0000-0000-0000FA0A0000}"/>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3" xfId="2745" xr:uid="{00000000-0005-0000-0000-0000FF0A0000}"/>
    <cellStyle name="Comma 2 2 3 5 2 3 2 2 4" xfId="2746" xr:uid="{00000000-0005-0000-0000-0000000B0000}"/>
    <cellStyle name="Comma 2 2 3 5 2 3 2 3" xfId="2747" xr:uid="{00000000-0005-0000-0000-0000010B0000}"/>
    <cellStyle name="Comma 2 2 3 5 2 3 2 4" xfId="2748" xr:uid="{00000000-0005-0000-0000-0000020B0000}"/>
    <cellStyle name="Comma 2 2 3 5 2 3 2 5" xfId="2749" xr:uid="{00000000-0005-0000-0000-0000030B0000}"/>
    <cellStyle name="Comma 2 2 3 5 2 3 3" xfId="2750" xr:uid="{00000000-0005-0000-0000-0000040B0000}"/>
    <cellStyle name="Comma 2 2 3 5 2 3 3 2" xfId="2751" xr:uid="{00000000-0005-0000-0000-0000050B0000}"/>
    <cellStyle name="Comma 2 2 3 5 2 3 3 3" xfId="2752" xr:uid="{00000000-0005-0000-0000-0000060B0000}"/>
    <cellStyle name="Comma 2 2 3 5 2 3 3 4" xfId="2753" xr:uid="{00000000-0005-0000-0000-0000070B0000}"/>
    <cellStyle name="Comma 2 2 3 5 2 3 4" xfId="2754" xr:uid="{00000000-0005-0000-0000-0000080B0000}"/>
    <cellStyle name="Comma 2 2 3 5 2 3 5" xfId="2755" xr:uid="{00000000-0005-0000-0000-0000090B0000}"/>
    <cellStyle name="Comma 2 2 3 5 2 3 6" xfId="2756" xr:uid="{00000000-0005-0000-0000-00000A0B0000}"/>
    <cellStyle name="Comma 2 2 3 5 2 4" xfId="2757" xr:uid="{00000000-0005-0000-0000-00000B0B0000}"/>
    <cellStyle name="Comma 2 2 3 5 2 4 2" xfId="2758" xr:uid="{00000000-0005-0000-0000-00000C0B0000}"/>
    <cellStyle name="Comma 2 2 3 5 2 4 2 2" xfId="2759" xr:uid="{00000000-0005-0000-0000-00000D0B0000}"/>
    <cellStyle name="Comma 2 2 3 5 2 4 2 3" xfId="2760" xr:uid="{00000000-0005-0000-0000-00000E0B0000}"/>
    <cellStyle name="Comma 2 2 3 5 2 4 2 4" xfId="2761" xr:uid="{00000000-0005-0000-0000-00000F0B0000}"/>
    <cellStyle name="Comma 2 2 3 5 2 4 3" xfId="2762" xr:uid="{00000000-0005-0000-0000-0000100B0000}"/>
    <cellStyle name="Comma 2 2 3 5 2 4 4" xfId="2763" xr:uid="{00000000-0005-0000-0000-0000110B0000}"/>
    <cellStyle name="Comma 2 2 3 5 2 4 5" xfId="2764" xr:uid="{00000000-0005-0000-0000-0000120B0000}"/>
    <cellStyle name="Comma 2 2 3 5 2 5" xfId="2765" xr:uid="{00000000-0005-0000-0000-0000130B0000}"/>
    <cellStyle name="Comma 2 2 3 5 2 5 2" xfId="2766" xr:uid="{00000000-0005-0000-0000-0000140B0000}"/>
    <cellStyle name="Comma 2 2 3 5 2 5 3" xfId="2767" xr:uid="{00000000-0005-0000-0000-0000150B0000}"/>
    <cellStyle name="Comma 2 2 3 5 2 5 4" xfId="2768" xr:uid="{00000000-0005-0000-0000-0000160B0000}"/>
    <cellStyle name="Comma 2 2 3 5 2 6" xfId="2769" xr:uid="{00000000-0005-0000-0000-0000170B0000}"/>
    <cellStyle name="Comma 2 2 3 5 2 7" xfId="2770" xr:uid="{00000000-0005-0000-0000-0000180B0000}"/>
    <cellStyle name="Comma 2 2 3 5 2 8" xfId="2771" xr:uid="{00000000-0005-0000-0000-0000190B0000}"/>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3" xfId="2776" xr:uid="{00000000-0005-0000-0000-00001E0B0000}"/>
    <cellStyle name="Comma 2 2 3 5 3 2 2 4" xfId="2777" xr:uid="{00000000-0005-0000-0000-00001F0B0000}"/>
    <cellStyle name="Comma 2 2 3 5 3 2 3" xfId="2778" xr:uid="{00000000-0005-0000-0000-0000200B0000}"/>
    <cellStyle name="Comma 2 2 3 5 3 2 4" xfId="2779" xr:uid="{00000000-0005-0000-0000-0000210B0000}"/>
    <cellStyle name="Comma 2 2 3 5 3 2 5" xfId="2780" xr:uid="{00000000-0005-0000-0000-0000220B0000}"/>
    <cellStyle name="Comma 2 2 3 5 3 3" xfId="2781" xr:uid="{00000000-0005-0000-0000-0000230B0000}"/>
    <cellStyle name="Comma 2 2 3 5 3 3 2" xfId="2782" xr:uid="{00000000-0005-0000-0000-0000240B0000}"/>
    <cellStyle name="Comma 2 2 3 5 3 3 3" xfId="2783" xr:uid="{00000000-0005-0000-0000-0000250B0000}"/>
    <cellStyle name="Comma 2 2 3 5 3 3 4" xfId="2784" xr:uid="{00000000-0005-0000-0000-0000260B0000}"/>
    <cellStyle name="Comma 2 2 3 5 3 4" xfId="2785" xr:uid="{00000000-0005-0000-0000-0000270B0000}"/>
    <cellStyle name="Comma 2 2 3 5 3 5" xfId="2786" xr:uid="{00000000-0005-0000-0000-0000280B0000}"/>
    <cellStyle name="Comma 2 2 3 5 3 6" xfId="2787" xr:uid="{00000000-0005-0000-0000-0000290B0000}"/>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3" xfId="2792" xr:uid="{00000000-0005-0000-0000-00002E0B0000}"/>
    <cellStyle name="Comma 2 2 3 5 4 2 2 4" xfId="2793" xr:uid="{00000000-0005-0000-0000-00002F0B0000}"/>
    <cellStyle name="Comma 2 2 3 5 4 2 3" xfId="2794" xr:uid="{00000000-0005-0000-0000-0000300B0000}"/>
    <cellStyle name="Comma 2 2 3 5 4 2 4" xfId="2795" xr:uid="{00000000-0005-0000-0000-0000310B0000}"/>
    <cellStyle name="Comma 2 2 3 5 4 2 5" xfId="2796" xr:uid="{00000000-0005-0000-0000-0000320B0000}"/>
    <cellStyle name="Comma 2 2 3 5 4 3" xfId="2797" xr:uid="{00000000-0005-0000-0000-0000330B0000}"/>
    <cellStyle name="Comma 2 2 3 5 4 3 2" xfId="2798" xr:uid="{00000000-0005-0000-0000-0000340B0000}"/>
    <cellStyle name="Comma 2 2 3 5 4 3 3" xfId="2799" xr:uid="{00000000-0005-0000-0000-0000350B0000}"/>
    <cellStyle name="Comma 2 2 3 5 4 3 4" xfId="2800" xr:uid="{00000000-0005-0000-0000-0000360B0000}"/>
    <cellStyle name="Comma 2 2 3 5 4 4" xfId="2801" xr:uid="{00000000-0005-0000-0000-0000370B0000}"/>
    <cellStyle name="Comma 2 2 3 5 4 5" xfId="2802" xr:uid="{00000000-0005-0000-0000-0000380B0000}"/>
    <cellStyle name="Comma 2 2 3 5 4 6" xfId="2803" xr:uid="{00000000-0005-0000-0000-0000390B0000}"/>
    <cellStyle name="Comma 2 2 3 5 5" xfId="2804" xr:uid="{00000000-0005-0000-0000-00003A0B0000}"/>
    <cellStyle name="Comma 2 2 3 5 6" xfId="2805" xr:uid="{00000000-0005-0000-0000-00003B0B0000}"/>
    <cellStyle name="Comma 2 2 3 5 6 2" xfId="2806" xr:uid="{00000000-0005-0000-0000-00003C0B0000}"/>
    <cellStyle name="Comma 2 2 3 5 6 2 2" xfId="2807" xr:uid="{00000000-0005-0000-0000-00003D0B0000}"/>
    <cellStyle name="Comma 2 2 3 5 6 2 3" xfId="2808" xr:uid="{00000000-0005-0000-0000-00003E0B0000}"/>
    <cellStyle name="Comma 2 2 3 5 6 2 4" xfId="2809" xr:uid="{00000000-0005-0000-0000-00003F0B0000}"/>
    <cellStyle name="Comma 2 2 3 5 6 3" xfId="2810" xr:uid="{00000000-0005-0000-0000-0000400B0000}"/>
    <cellStyle name="Comma 2 2 3 5 6 4" xfId="2811" xr:uid="{00000000-0005-0000-0000-0000410B0000}"/>
    <cellStyle name="Comma 2 2 3 5 6 5" xfId="2812" xr:uid="{00000000-0005-0000-0000-0000420B0000}"/>
    <cellStyle name="Comma 2 2 3 5 7" xfId="2813" xr:uid="{00000000-0005-0000-0000-0000430B0000}"/>
    <cellStyle name="Comma 2 2 3 5 7 2" xfId="2814" xr:uid="{00000000-0005-0000-0000-0000440B0000}"/>
    <cellStyle name="Comma 2 2 3 5 7 3" xfId="2815" xr:uid="{00000000-0005-0000-0000-0000450B0000}"/>
    <cellStyle name="Comma 2 2 3 5 7 4" xfId="2816" xr:uid="{00000000-0005-0000-0000-0000460B0000}"/>
    <cellStyle name="Comma 2 2 3 5 8" xfId="2817" xr:uid="{00000000-0005-0000-0000-0000470B0000}"/>
    <cellStyle name="Comma 2 2 3 5 9" xfId="2818" xr:uid="{00000000-0005-0000-0000-0000480B0000}"/>
    <cellStyle name="Comma 2 2 3 6" xfId="2819" xr:uid="{00000000-0005-0000-0000-0000490B0000}"/>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3" xfId="2824" xr:uid="{00000000-0005-0000-0000-00004E0B0000}"/>
    <cellStyle name="Comma 2 2 3 6 2 2 2 4" xfId="2825" xr:uid="{00000000-0005-0000-0000-00004F0B0000}"/>
    <cellStyle name="Comma 2 2 3 6 2 2 3" xfId="2826" xr:uid="{00000000-0005-0000-0000-0000500B0000}"/>
    <cellStyle name="Comma 2 2 3 6 2 2 4" xfId="2827" xr:uid="{00000000-0005-0000-0000-0000510B0000}"/>
    <cellStyle name="Comma 2 2 3 6 2 2 5" xfId="2828" xr:uid="{00000000-0005-0000-0000-0000520B0000}"/>
    <cellStyle name="Comma 2 2 3 6 2 3" xfId="2829" xr:uid="{00000000-0005-0000-0000-0000530B0000}"/>
    <cellStyle name="Comma 2 2 3 6 2 3 2" xfId="2830" xr:uid="{00000000-0005-0000-0000-0000540B0000}"/>
    <cellStyle name="Comma 2 2 3 6 2 3 3" xfId="2831" xr:uid="{00000000-0005-0000-0000-0000550B0000}"/>
    <cellStyle name="Comma 2 2 3 6 2 3 4" xfId="2832" xr:uid="{00000000-0005-0000-0000-0000560B0000}"/>
    <cellStyle name="Comma 2 2 3 6 2 4" xfId="2833" xr:uid="{00000000-0005-0000-0000-0000570B0000}"/>
    <cellStyle name="Comma 2 2 3 6 2 5" xfId="2834" xr:uid="{00000000-0005-0000-0000-0000580B0000}"/>
    <cellStyle name="Comma 2 2 3 6 2 6" xfId="2835" xr:uid="{00000000-0005-0000-0000-0000590B0000}"/>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3" xfId="2840" xr:uid="{00000000-0005-0000-0000-00005E0B0000}"/>
    <cellStyle name="Comma 2 2 3 6 3 2 2 4" xfId="2841" xr:uid="{00000000-0005-0000-0000-00005F0B0000}"/>
    <cellStyle name="Comma 2 2 3 6 3 2 3" xfId="2842" xr:uid="{00000000-0005-0000-0000-0000600B0000}"/>
    <cellStyle name="Comma 2 2 3 6 3 2 4" xfId="2843" xr:uid="{00000000-0005-0000-0000-0000610B0000}"/>
    <cellStyle name="Comma 2 2 3 6 3 2 5" xfId="2844" xr:uid="{00000000-0005-0000-0000-0000620B0000}"/>
    <cellStyle name="Comma 2 2 3 6 3 3" xfId="2845" xr:uid="{00000000-0005-0000-0000-0000630B0000}"/>
    <cellStyle name="Comma 2 2 3 6 3 3 2" xfId="2846" xr:uid="{00000000-0005-0000-0000-0000640B0000}"/>
    <cellStyle name="Comma 2 2 3 6 3 3 3" xfId="2847" xr:uid="{00000000-0005-0000-0000-0000650B0000}"/>
    <cellStyle name="Comma 2 2 3 6 3 3 4" xfId="2848" xr:uid="{00000000-0005-0000-0000-0000660B0000}"/>
    <cellStyle name="Comma 2 2 3 6 3 4" xfId="2849" xr:uid="{00000000-0005-0000-0000-0000670B0000}"/>
    <cellStyle name="Comma 2 2 3 6 3 5" xfId="2850" xr:uid="{00000000-0005-0000-0000-0000680B0000}"/>
    <cellStyle name="Comma 2 2 3 6 3 6" xfId="2851" xr:uid="{00000000-0005-0000-0000-0000690B0000}"/>
    <cellStyle name="Comma 2 2 3 6 4" xfId="2852" xr:uid="{00000000-0005-0000-0000-00006A0B0000}"/>
    <cellStyle name="Comma 2 2 3 6 5" xfId="2853" xr:uid="{00000000-0005-0000-0000-00006B0B0000}"/>
    <cellStyle name="Comma 2 2 3 6 5 2" xfId="2854" xr:uid="{00000000-0005-0000-0000-00006C0B0000}"/>
    <cellStyle name="Comma 2 2 3 6 5 2 2" xfId="2855" xr:uid="{00000000-0005-0000-0000-00006D0B0000}"/>
    <cellStyle name="Comma 2 2 3 6 5 2 3" xfId="2856" xr:uid="{00000000-0005-0000-0000-00006E0B0000}"/>
    <cellStyle name="Comma 2 2 3 6 5 2 4" xfId="2857" xr:uid="{00000000-0005-0000-0000-00006F0B0000}"/>
    <cellStyle name="Comma 2 2 3 6 5 3" xfId="2858" xr:uid="{00000000-0005-0000-0000-0000700B0000}"/>
    <cellStyle name="Comma 2 2 3 6 5 4" xfId="2859" xr:uid="{00000000-0005-0000-0000-0000710B0000}"/>
    <cellStyle name="Comma 2 2 3 6 5 5" xfId="2860" xr:uid="{00000000-0005-0000-0000-0000720B0000}"/>
    <cellStyle name="Comma 2 2 3 6 6" xfId="2861" xr:uid="{00000000-0005-0000-0000-0000730B0000}"/>
    <cellStyle name="Comma 2 2 3 6 6 2" xfId="2862" xr:uid="{00000000-0005-0000-0000-0000740B0000}"/>
    <cellStyle name="Comma 2 2 3 6 6 3" xfId="2863" xr:uid="{00000000-0005-0000-0000-0000750B0000}"/>
    <cellStyle name="Comma 2 2 3 6 6 4" xfId="2864" xr:uid="{00000000-0005-0000-0000-0000760B0000}"/>
    <cellStyle name="Comma 2 2 3 6 7" xfId="2865" xr:uid="{00000000-0005-0000-0000-0000770B0000}"/>
    <cellStyle name="Comma 2 2 3 6 8" xfId="2866" xr:uid="{00000000-0005-0000-0000-0000780B0000}"/>
    <cellStyle name="Comma 2 2 3 6 9" xfId="2867" xr:uid="{00000000-0005-0000-0000-0000790B0000}"/>
    <cellStyle name="Comma 2 2 3 7" xfId="2868" xr:uid="{00000000-0005-0000-0000-00007A0B0000}"/>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3" xfId="2873" xr:uid="{00000000-0005-0000-0000-00007F0B0000}"/>
    <cellStyle name="Comma 2 2 3 7 2 2 2 4" xfId="2874" xr:uid="{00000000-0005-0000-0000-0000800B0000}"/>
    <cellStyle name="Comma 2 2 3 7 2 2 3" xfId="2875" xr:uid="{00000000-0005-0000-0000-0000810B0000}"/>
    <cellStyle name="Comma 2 2 3 7 2 2 4" xfId="2876" xr:uid="{00000000-0005-0000-0000-0000820B0000}"/>
    <cellStyle name="Comma 2 2 3 7 2 2 5" xfId="2877" xr:uid="{00000000-0005-0000-0000-0000830B0000}"/>
    <cellStyle name="Comma 2 2 3 7 2 3" xfId="2878" xr:uid="{00000000-0005-0000-0000-0000840B0000}"/>
    <cellStyle name="Comma 2 2 3 7 2 3 2" xfId="2879" xr:uid="{00000000-0005-0000-0000-0000850B0000}"/>
    <cellStyle name="Comma 2 2 3 7 2 3 3" xfId="2880" xr:uid="{00000000-0005-0000-0000-0000860B0000}"/>
    <cellStyle name="Comma 2 2 3 7 2 3 4" xfId="2881" xr:uid="{00000000-0005-0000-0000-0000870B0000}"/>
    <cellStyle name="Comma 2 2 3 7 2 4" xfId="2882" xr:uid="{00000000-0005-0000-0000-0000880B0000}"/>
    <cellStyle name="Comma 2 2 3 7 2 5" xfId="2883" xr:uid="{00000000-0005-0000-0000-0000890B0000}"/>
    <cellStyle name="Comma 2 2 3 7 2 6" xfId="2884" xr:uid="{00000000-0005-0000-0000-00008A0B0000}"/>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3" xfId="2889" xr:uid="{00000000-0005-0000-0000-00008F0B0000}"/>
    <cellStyle name="Comma 2 2 3 7 3 2 2 4" xfId="2890" xr:uid="{00000000-0005-0000-0000-0000900B0000}"/>
    <cellStyle name="Comma 2 2 3 7 3 2 3" xfId="2891" xr:uid="{00000000-0005-0000-0000-0000910B0000}"/>
    <cellStyle name="Comma 2 2 3 7 3 2 4" xfId="2892" xr:uid="{00000000-0005-0000-0000-0000920B0000}"/>
    <cellStyle name="Comma 2 2 3 7 3 2 5" xfId="2893" xr:uid="{00000000-0005-0000-0000-0000930B0000}"/>
    <cellStyle name="Comma 2 2 3 7 3 3" xfId="2894" xr:uid="{00000000-0005-0000-0000-0000940B0000}"/>
    <cellStyle name="Comma 2 2 3 7 3 3 2" xfId="2895" xr:uid="{00000000-0005-0000-0000-0000950B0000}"/>
    <cellStyle name="Comma 2 2 3 7 3 3 3" xfId="2896" xr:uid="{00000000-0005-0000-0000-0000960B0000}"/>
    <cellStyle name="Comma 2 2 3 7 3 3 4" xfId="2897" xr:uid="{00000000-0005-0000-0000-0000970B0000}"/>
    <cellStyle name="Comma 2 2 3 7 3 4" xfId="2898" xr:uid="{00000000-0005-0000-0000-0000980B0000}"/>
    <cellStyle name="Comma 2 2 3 7 3 5" xfId="2899" xr:uid="{00000000-0005-0000-0000-0000990B0000}"/>
    <cellStyle name="Comma 2 2 3 7 3 6" xfId="2900" xr:uid="{00000000-0005-0000-0000-00009A0B0000}"/>
    <cellStyle name="Comma 2 2 3 7 4" xfId="2901" xr:uid="{00000000-0005-0000-0000-00009B0B0000}"/>
    <cellStyle name="Comma 2 2 3 7 5" xfId="2902" xr:uid="{00000000-0005-0000-0000-00009C0B0000}"/>
    <cellStyle name="Comma 2 2 3 7 5 2" xfId="2903" xr:uid="{00000000-0005-0000-0000-00009D0B0000}"/>
    <cellStyle name="Comma 2 2 3 7 5 2 2" xfId="2904" xr:uid="{00000000-0005-0000-0000-00009E0B0000}"/>
    <cellStyle name="Comma 2 2 3 7 5 2 3" xfId="2905" xr:uid="{00000000-0005-0000-0000-00009F0B0000}"/>
    <cellStyle name="Comma 2 2 3 7 5 2 4" xfId="2906" xr:uid="{00000000-0005-0000-0000-0000A00B0000}"/>
    <cellStyle name="Comma 2 2 3 7 5 3" xfId="2907" xr:uid="{00000000-0005-0000-0000-0000A10B0000}"/>
    <cellStyle name="Comma 2 2 3 7 5 4" xfId="2908" xr:uid="{00000000-0005-0000-0000-0000A20B0000}"/>
    <cellStyle name="Comma 2 2 3 7 5 5" xfId="2909" xr:uid="{00000000-0005-0000-0000-0000A30B0000}"/>
    <cellStyle name="Comma 2 2 3 7 6" xfId="2910" xr:uid="{00000000-0005-0000-0000-0000A40B0000}"/>
    <cellStyle name="Comma 2 2 3 7 6 2" xfId="2911" xr:uid="{00000000-0005-0000-0000-0000A50B0000}"/>
    <cellStyle name="Comma 2 2 3 7 6 3" xfId="2912" xr:uid="{00000000-0005-0000-0000-0000A60B0000}"/>
    <cellStyle name="Comma 2 2 3 7 6 4" xfId="2913" xr:uid="{00000000-0005-0000-0000-0000A70B0000}"/>
    <cellStyle name="Comma 2 2 3 7 7" xfId="2914" xr:uid="{00000000-0005-0000-0000-0000A80B0000}"/>
    <cellStyle name="Comma 2 2 3 7 8" xfId="2915" xr:uid="{00000000-0005-0000-0000-0000A90B0000}"/>
    <cellStyle name="Comma 2 2 3 7 9" xfId="2916" xr:uid="{00000000-0005-0000-0000-0000AA0B0000}"/>
    <cellStyle name="Comma 2 2 3 8" xfId="2917" xr:uid="{00000000-0005-0000-0000-0000AB0B0000}"/>
    <cellStyle name="Comma 2 2 3 8 2" xfId="2918" xr:uid="{00000000-0005-0000-0000-0000AC0B0000}"/>
    <cellStyle name="Comma 2 2 3 8 3" xfId="2919" xr:uid="{00000000-0005-0000-0000-0000AD0B0000}"/>
    <cellStyle name="Comma 2 2 3 8 3 2" xfId="2920" xr:uid="{00000000-0005-0000-0000-0000AE0B0000}"/>
    <cellStyle name="Comma 2 2 3 8 3 2 2" xfId="2921" xr:uid="{00000000-0005-0000-0000-0000AF0B0000}"/>
    <cellStyle name="Comma 2 2 3 8 3 2 3" xfId="2922" xr:uid="{00000000-0005-0000-0000-0000B00B0000}"/>
    <cellStyle name="Comma 2 2 3 8 3 2 4" xfId="2923" xr:uid="{00000000-0005-0000-0000-0000B10B0000}"/>
    <cellStyle name="Comma 2 2 3 8 3 3" xfId="2924" xr:uid="{00000000-0005-0000-0000-0000B20B0000}"/>
    <cellStyle name="Comma 2 2 3 8 3 4" xfId="2925" xr:uid="{00000000-0005-0000-0000-0000B30B0000}"/>
    <cellStyle name="Comma 2 2 3 8 3 5" xfId="2926" xr:uid="{00000000-0005-0000-0000-0000B40B0000}"/>
    <cellStyle name="Comma 2 2 3 8 4" xfId="2927" xr:uid="{00000000-0005-0000-0000-0000B50B0000}"/>
    <cellStyle name="Comma 2 2 3 8 4 2" xfId="2928" xr:uid="{00000000-0005-0000-0000-0000B60B0000}"/>
    <cellStyle name="Comma 2 2 3 8 4 3" xfId="2929" xr:uid="{00000000-0005-0000-0000-0000B70B0000}"/>
    <cellStyle name="Comma 2 2 3 8 4 4" xfId="2930" xr:uid="{00000000-0005-0000-0000-0000B80B0000}"/>
    <cellStyle name="Comma 2 2 3 8 5" xfId="2931" xr:uid="{00000000-0005-0000-0000-0000B90B0000}"/>
    <cellStyle name="Comma 2 2 3 8 6" xfId="2932" xr:uid="{00000000-0005-0000-0000-0000BA0B0000}"/>
    <cellStyle name="Comma 2 2 3 8 7" xfId="2933" xr:uid="{00000000-0005-0000-0000-0000BB0B0000}"/>
    <cellStyle name="Comma 2 2 3 9" xfId="2934" xr:uid="{00000000-0005-0000-0000-0000BC0B0000}"/>
    <cellStyle name="Comma 2 2 3 9 2" xfId="2935" xr:uid="{00000000-0005-0000-0000-0000BD0B0000}"/>
    <cellStyle name="Comma 2 2 3 9 3" xfId="2936" xr:uid="{00000000-0005-0000-0000-0000BE0B0000}"/>
    <cellStyle name="Comma 2 2 3 9 3 2" xfId="2937" xr:uid="{00000000-0005-0000-0000-0000BF0B0000}"/>
    <cellStyle name="Comma 2 2 3 9 3 2 2" xfId="2938" xr:uid="{00000000-0005-0000-0000-0000C00B0000}"/>
    <cellStyle name="Comma 2 2 3 9 3 2 3" xfId="2939" xr:uid="{00000000-0005-0000-0000-0000C10B0000}"/>
    <cellStyle name="Comma 2 2 3 9 3 2 4" xfId="2940" xr:uid="{00000000-0005-0000-0000-0000C20B0000}"/>
    <cellStyle name="Comma 2 2 3 9 3 3" xfId="2941" xr:uid="{00000000-0005-0000-0000-0000C30B0000}"/>
    <cellStyle name="Comma 2 2 3 9 3 4" xfId="2942" xr:uid="{00000000-0005-0000-0000-0000C40B0000}"/>
    <cellStyle name="Comma 2 2 3 9 3 5" xfId="2943" xr:uid="{00000000-0005-0000-0000-0000C50B0000}"/>
    <cellStyle name="Comma 2 2 3 9 4" xfId="2944" xr:uid="{00000000-0005-0000-0000-0000C60B0000}"/>
    <cellStyle name="Comma 2 2 3 9 4 2" xfId="2945" xr:uid="{00000000-0005-0000-0000-0000C70B0000}"/>
    <cellStyle name="Comma 2 2 3 9 4 3" xfId="2946" xr:uid="{00000000-0005-0000-0000-0000C80B0000}"/>
    <cellStyle name="Comma 2 2 3 9 4 4" xfId="2947" xr:uid="{00000000-0005-0000-0000-0000C90B0000}"/>
    <cellStyle name="Comma 2 2 3 9 5" xfId="2948" xr:uid="{00000000-0005-0000-0000-0000CA0B0000}"/>
    <cellStyle name="Comma 2 2 3 9 6" xfId="2949" xr:uid="{00000000-0005-0000-0000-0000CB0B0000}"/>
    <cellStyle name="Comma 2 2 3 9 7" xfId="2950" xr:uid="{00000000-0005-0000-0000-0000CC0B0000}"/>
    <cellStyle name="Comma 2 2 4" xfId="2951" xr:uid="{00000000-0005-0000-0000-0000CD0B0000}"/>
    <cellStyle name="Comma 2 2 4 10" xfId="2952" xr:uid="{00000000-0005-0000-0000-0000CE0B0000}"/>
    <cellStyle name="Comma 2 2 4 2" xfId="2953" xr:uid="{00000000-0005-0000-0000-0000CF0B0000}"/>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3" xfId="2958" xr:uid="{00000000-0005-0000-0000-0000D40B0000}"/>
    <cellStyle name="Comma 2 2 4 2 2 2 2 4" xfId="2959" xr:uid="{00000000-0005-0000-0000-0000D50B0000}"/>
    <cellStyle name="Comma 2 2 4 2 2 2 3" xfId="2960" xr:uid="{00000000-0005-0000-0000-0000D60B0000}"/>
    <cellStyle name="Comma 2 2 4 2 2 2 4" xfId="2961" xr:uid="{00000000-0005-0000-0000-0000D70B0000}"/>
    <cellStyle name="Comma 2 2 4 2 2 2 5" xfId="2962" xr:uid="{00000000-0005-0000-0000-0000D80B0000}"/>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3" xfId="2969" xr:uid="{00000000-0005-0000-0000-0000DF0B0000}"/>
    <cellStyle name="Comma 2 2 4 2 2 4 4" xfId="2970" xr:uid="{00000000-0005-0000-0000-0000E00B0000}"/>
    <cellStyle name="Comma 2 2 4 2 2 5" xfId="2971" xr:uid="{00000000-0005-0000-0000-0000E10B0000}"/>
    <cellStyle name="Comma 2 2 4 2 2 6" xfId="2972" xr:uid="{00000000-0005-0000-0000-0000E20B0000}"/>
    <cellStyle name="Comma 2 2 4 2 2 7" xfId="2973" xr:uid="{00000000-0005-0000-0000-0000E30B0000}"/>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3" xfId="2978" xr:uid="{00000000-0005-0000-0000-0000E80B0000}"/>
    <cellStyle name="Comma 2 2 4 2 3 2 2 4" xfId="2979" xr:uid="{00000000-0005-0000-0000-0000E90B0000}"/>
    <cellStyle name="Comma 2 2 4 2 3 2 3" xfId="2980" xr:uid="{00000000-0005-0000-0000-0000EA0B0000}"/>
    <cellStyle name="Comma 2 2 4 2 3 2 4" xfId="2981" xr:uid="{00000000-0005-0000-0000-0000EB0B0000}"/>
    <cellStyle name="Comma 2 2 4 2 3 2 5" xfId="2982" xr:uid="{00000000-0005-0000-0000-0000EC0B0000}"/>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3" xfId="2989" xr:uid="{00000000-0005-0000-0000-0000F30B0000}"/>
    <cellStyle name="Comma 2 2 4 2 3 4 4" xfId="2990" xr:uid="{00000000-0005-0000-0000-0000F40B0000}"/>
    <cellStyle name="Comma 2 2 4 2 3 5" xfId="2991" xr:uid="{00000000-0005-0000-0000-0000F50B0000}"/>
    <cellStyle name="Comma 2 2 4 2 3 6" xfId="2992" xr:uid="{00000000-0005-0000-0000-0000F60B0000}"/>
    <cellStyle name="Comma 2 2 4 2 3 7" xfId="2993" xr:uid="{00000000-0005-0000-0000-0000F70B0000}"/>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3" xfId="3002" xr:uid="{00000000-0005-0000-0000-0000000C0000}"/>
    <cellStyle name="Comma 2 2 4 2 5 2 4" xfId="3003" xr:uid="{00000000-0005-0000-0000-0000010C0000}"/>
    <cellStyle name="Comma 2 2 4 2 5 3" xfId="3004" xr:uid="{00000000-0005-0000-0000-0000020C0000}"/>
    <cellStyle name="Comma 2 2 4 2 5 4" xfId="3005" xr:uid="{00000000-0005-0000-0000-0000030C0000}"/>
    <cellStyle name="Comma 2 2 4 2 5 5" xfId="3006" xr:uid="{00000000-0005-0000-0000-0000040C0000}"/>
    <cellStyle name="Comma 2 2 4 2 6" xfId="3007" xr:uid="{00000000-0005-0000-0000-0000050C0000}"/>
    <cellStyle name="Comma 2 2 4 2 6 2" xfId="3008" xr:uid="{00000000-0005-0000-0000-0000060C0000}"/>
    <cellStyle name="Comma 2 2 4 2 6 3" xfId="3009" xr:uid="{00000000-0005-0000-0000-0000070C0000}"/>
    <cellStyle name="Comma 2 2 4 2 6 4" xfId="3010" xr:uid="{00000000-0005-0000-0000-0000080C0000}"/>
    <cellStyle name="Comma 2 2 4 2 7" xfId="3011" xr:uid="{00000000-0005-0000-0000-0000090C0000}"/>
    <cellStyle name="Comma 2 2 4 2 8" xfId="3012" xr:uid="{00000000-0005-0000-0000-00000A0C0000}"/>
    <cellStyle name="Comma 2 2 4 2 9" xfId="3013" xr:uid="{00000000-0005-0000-0000-00000B0C0000}"/>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3" xfId="3018" xr:uid="{00000000-0005-0000-0000-0000100C0000}"/>
    <cellStyle name="Comma 2 2 4 3 2 2 4" xfId="3019" xr:uid="{00000000-0005-0000-0000-0000110C0000}"/>
    <cellStyle name="Comma 2 2 4 3 2 3" xfId="3020" xr:uid="{00000000-0005-0000-0000-0000120C0000}"/>
    <cellStyle name="Comma 2 2 4 3 2 4" xfId="3021" xr:uid="{00000000-0005-0000-0000-0000130C0000}"/>
    <cellStyle name="Comma 2 2 4 3 2 5" xfId="3022" xr:uid="{00000000-0005-0000-0000-0000140C0000}"/>
    <cellStyle name="Comma 2 2 4 3 3" xfId="3023" xr:uid="{00000000-0005-0000-0000-0000150C0000}"/>
    <cellStyle name="Comma 2 2 4 3 3 2" xfId="3024" xr:uid="{00000000-0005-0000-0000-0000160C0000}"/>
    <cellStyle name="Comma 2 2 4 3 3 3" xfId="3025" xr:uid="{00000000-0005-0000-0000-0000170C0000}"/>
    <cellStyle name="Comma 2 2 4 3 3 4" xfId="3026" xr:uid="{00000000-0005-0000-0000-0000180C0000}"/>
    <cellStyle name="Comma 2 2 4 3 4" xfId="3027" xr:uid="{00000000-0005-0000-0000-0000190C0000}"/>
    <cellStyle name="Comma 2 2 4 3 5" xfId="3028" xr:uid="{00000000-0005-0000-0000-00001A0C0000}"/>
    <cellStyle name="Comma 2 2 4 3 6" xfId="3029" xr:uid="{00000000-0005-0000-0000-00001B0C0000}"/>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3" xfId="3034" xr:uid="{00000000-0005-0000-0000-0000200C0000}"/>
    <cellStyle name="Comma 2 2 4 4 2 2 4" xfId="3035" xr:uid="{00000000-0005-0000-0000-0000210C0000}"/>
    <cellStyle name="Comma 2 2 4 4 2 3" xfId="3036" xr:uid="{00000000-0005-0000-0000-0000220C0000}"/>
    <cellStyle name="Comma 2 2 4 4 2 4" xfId="3037" xr:uid="{00000000-0005-0000-0000-0000230C0000}"/>
    <cellStyle name="Comma 2 2 4 4 2 5" xfId="3038" xr:uid="{00000000-0005-0000-0000-0000240C0000}"/>
    <cellStyle name="Comma 2 2 4 4 3" xfId="3039" xr:uid="{00000000-0005-0000-0000-0000250C0000}"/>
    <cellStyle name="Comma 2 2 4 4 3 2" xfId="3040" xr:uid="{00000000-0005-0000-0000-0000260C0000}"/>
    <cellStyle name="Comma 2 2 4 4 3 3" xfId="3041" xr:uid="{00000000-0005-0000-0000-0000270C0000}"/>
    <cellStyle name="Comma 2 2 4 4 3 4" xfId="3042" xr:uid="{00000000-0005-0000-0000-0000280C0000}"/>
    <cellStyle name="Comma 2 2 4 4 4" xfId="3043" xr:uid="{00000000-0005-0000-0000-0000290C0000}"/>
    <cellStyle name="Comma 2 2 4 4 5" xfId="3044" xr:uid="{00000000-0005-0000-0000-00002A0C0000}"/>
    <cellStyle name="Comma 2 2 4 4 6" xfId="3045" xr:uid="{00000000-0005-0000-0000-00002B0C0000}"/>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3" xfId="3050" xr:uid="{00000000-0005-0000-0000-0000300C0000}"/>
    <cellStyle name="Comma 2 2 4 6 2 4" xfId="3051" xr:uid="{00000000-0005-0000-0000-0000310C0000}"/>
    <cellStyle name="Comma 2 2 4 6 3" xfId="3052" xr:uid="{00000000-0005-0000-0000-0000320C0000}"/>
    <cellStyle name="Comma 2 2 4 6 4" xfId="3053" xr:uid="{00000000-0005-0000-0000-0000330C0000}"/>
    <cellStyle name="Comma 2 2 4 6 5" xfId="3054" xr:uid="{00000000-0005-0000-0000-0000340C000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9" xfId="3060" xr:uid="{00000000-0005-0000-0000-00003A0C0000}"/>
    <cellStyle name="Comma 2 2 5" xfId="3061" xr:uid="{00000000-0005-0000-0000-00003B0C0000}"/>
    <cellStyle name="Comma 2 2 5 10" xfId="3062" xr:uid="{00000000-0005-0000-0000-00003C0C0000}"/>
    <cellStyle name="Comma 2 2 5 11" xfId="3063" xr:uid="{00000000-0005-0000-0000-00003D0C0000}"/>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3" xfId="3069" xr:uid="{00000000-0005-0000-0000-0000430C0000}"/>
    <cellStyle name="Comma 2 2 5 2 2 2 2 4" xfId="3070" xr:uid="{00000000-0005-0000-0000-0000440C0000}"/>
    <cellStyle name="Comma 2 2 5 2 2 2 3" xfId="3071" xr:uid="{00000000-0005-0000-0000-0000450C0000}"/>
    <cellStyle name="Comma 2 2 5 2 2 2 4" xfId="3072" xr:uid="{00000000-0005-0000-0000-0000460C0000}"/>
    <cellStyle name="Comma 2 2 5 2 2 2 5" xfId="3073" xr:uid="{00000000-0005-0000-0000-0000470C0000}"/>
    <cellStyle name="Comma 2 2 5 2 2 3" xfId="3074" xr:uid="{00000000-0005-0000-0000-0000480C0000}"/>
    <cellStyle name="Comma 2 2 5 2 2 3 2" xfId="3075" xr:uid="{00000000-0005-0000-0000-0000490C0000}"/>
    <cellStyle name="Comma 2 2 5 2 2 3 3" xfId="3076" xr:uid="{00000000-0005-0000-0000-00004A0C0000}"/>
    <cellStyle name="Comma 2 2 5 2 2 3 4" xfId="3077" xr:uid="{00000000-0005-0000-0000-00004B0C0000}"/>
    <cellStyle name="Comma 2 2 5 2 2 4" xfId="3078" xr:uid="{00000000-0005-0000-0000-00004C0C0000}"/>
    <cellStyle name="Comma 2 2 5 2 2 5" xfId="3079" xr:uid="{00000000-0005-0000-0000-00004D0C0000}"/>
    <cellStyle name="Comma 2 2 5 2 2 6" xfId="3080" xr:uid="{00000000-0005-0000-0000-00004E0C0000}"/>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3" xfId="3085" xr:uid="{00000000-0005-0000-0000-0000530C0000}"/>
    <cellStyle name="Comma 2 2 5 2 3 2 2 4" xfId="3086" xr:uid="{00000000-0005-0000-0000-0000540C0000}"/>
    <cellStyle name="Comma 2 2 5 2 3 2 3" xfId="3087" xr:uid="{00000000-0005-0000-0000-0000550C0000}"/>
    <cellStyle name="Comma 2 2 5 2 3 2 4" xfId="3088" xr:uid="{00000000-0005-0000-0000-0000560C0000}"/>
    <cellStyle name="Comma 2 2 5 2 3 2 5" xfId="3089" xr:uid="{00000000-0005-0000-0000-0000570C0000}"/>
    <cellStyle name="Comma 2 2 5 2 3 3" xfId="3090" xr:uid="{00000000-0005-0000-0000-0000580C0000}"/>
    <cellStyle name="Comma 2 2 5 2 3 3 2" xfId="3091" xr:uid="{00000000-0005-0000-0000-0000590C0000}"/>
    <cellStyle name="Comma 2 2 5 2 3 3 3" xfId="3092" xr:uid="{00000000-0005-0000-0000-00005A0C0000}"/>
    <cellStyle name="Comma 2 2 5 2 3 3 4" xfId="3093" xr:uid="{00000000-0005-0000-0000-00005B0C0000}"/>
    <cellStyle name="Comma 2 2 5 2 3 4" xfId="3094" xr:uid="{00000000-0005-0000-0000-00005C0C0000}"/>
    <cellStyle name="Comma 2 2 5 2 3 5" xfId="3095" xr:uid="{00000000-0005-0000-0000-00005D0C0000}"/>
    <cellStyle name="Comma 2 2 5 2 3 6" xfId="3096" xr:uid="{00000000-0005-0000-0000-00005E0C0000}"/>
    <cellStyle name="Comma 2 2 5 2 4" xfId="3097" xr:uid="{00000000-0005-0000-0000-00005F0C0000}"/>
    <cellStyle name="Comma 2 2 5 2 4 2" xfId="3098" xr:uid="{00000000-0005-0000-0000-0000600C0000}"/>
    <cellStyle name="Comma 2 2 5 2 4 2 2" xfId="3099" xr:uid="{00000000-0005-0000-0000-0000610C0000}"/>
    <cellStyle name="Comma 2 2 5 2 4 2 3" xfId="3100" xr:uid="{00000000-0005-0000-0000-0000620C0000}"/>
    <cellStyle name="Comma 2 2 5 2 4 2 4" xfId="3101" xr:uid="{00000000-0005-0000-0000-0000630C0000}"/>
    <cellStyle name="Comma 2 2 5 2 4 3" xfId="3102" xr:uid="{00000000-0005-0000-0000-0000640C0000}"/>
    <cellStyle name="Comma 2 2 5 2 4 4" xfId="3103" xr:uid="{00000000-0005-0000-0000-0000650C0000}"/>
    <cellStyle name="Comma 2 2 5 2 4 5" xfId="3104" xr:uid="{00000000-0005-0000-0000-0000660C0000}"/>
    <cellStyle name="Comma 2 2 5 2 5" xfId="3105" xr:uid="{00000000-0005-0000-0000-0000670C0000}"/>
    <cellStyle name="Comma 2 2 5 2 5 2" xfId="3106" xr:uid="{00000000-0005-0000-0000-0000680C0000}"/>
    <cellStyle name="Comma 2 2 5 2 5 3" xfId="3107" xr:uid="{00000000-0005-0000-0000-0000690C0000}"/>
    <cellStyle name="Comma 2 2 5 2 5 4" xfId="3108" xr:uid="{00000000-0005-0000-0000-00006A0C0000}"/>
    <cellStyle name="Comma 2 2 5 2 6" xfId="3109" xr:uid="{00000000-0005-0000-0000-00006B0C0000}"/>
    <cellStyle name="Comma 2 2 5 2 7" xfId="3110" xr:uid="{00000000-0005-0000-0000-00006C0C0000}"/>
    <cellStyle name="Comma 2 2 5 2 8" xfId="3111" xr:uid="{00000000-0005-0000-0000-00006D0C0000}"/>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3" xfId="3116" xr:uid="{00000000-0005-0000-0000-0000720C0000}"/>
    <cellStyle name="Comma 2 2 5 3 2 2 4" xfId="3117" xr:uid="{00000000-0005-0000-0000-0000730C0000}"/>
    <cellStyle name="Comma 2 2 5 3 2 3" xfId="3118" xr:uid="{00000000-0005-0000-0000-0000740C0000}"/>
    <cellStyle name="Comma 2 2 5 3 2 4" xfId="3119" xr:uid="{00000000-0005-0000-0000-0000750C0000}"/>
    <cellStyle name="Comma 2 2 5 3 2 5" xfId="3120" xr:uid="{00000000-0005-0000-0000-0000760C0000}"/>
    <cellStyle name="Comma 2 2 5 3 3" xfId="3121" xr:uid="{00000000-0005-0000-0000-0000770C0000}"/>
    <cellStyle name="Comma 2 2 5 3 3 2" xfId="3122" xr:uid="{00000000-0005-0000-0000-0000780C0000}"/>
    <cellStyle name="Comma 2 2 5 3 3 3" xfId="3123" xr:uid="{00000000-0005-0000-0000-0000790C0000}"/>
    <cellStyle name="Comma 2 2 5 3 3 4" xfId="3124" xr:uid="{00000000-0005-0000-0000-00007A0C0000}"/>
    <cellStyle name="Comma 2 2 5 3 4" xfId="3125" xr:uid="{00000000-0005-0000-0000-00007B0C0000}"/>
    <cellStyle name="Comma 2 2 5 3 5" xfId="3126" xr:uid="{00000000-0005-0000-0000-00007C0C0000}"/>
    <cellStyle name="Comma 2 2 5 3 6" xfId="3127" xr:uid="{00000000-0005-0000-0000-00007D0C0000}"/>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3" xfId="3132" xr:uid="{00000000-0005-0000-0000-0000820C0000}"/>
    <cellStyle name="Comma 2 2 5 4 2 2 4" xfId="3133" xr:uid="{00000000-0005-0000-0000-0000830C0000}"/>
    <cellStyle name="Comma 2 2 5 4 2 3" xfId="3134" xr:uid="{00000000-0005-0000-0000-0000840C0000}"/>
    <cellStyle name="Comma 2 2 5 4 2 4" xfId="3135" xr:uid="{00000000-0005-0000-0000-0000850C0000}"/>
    <cellStyle name="Comma 2 2 5 4 2 5" xfId="3136" xr:uid="{00000000-0005-0000-0000-0000860C0000}"/>
    <cellStyle name="Comma 2 2 5 4 3" xfId="3137" xr:uid="{00000000-0005-0000-0000-0000870C0000}"/>
    <cellStyle name="Comma 2 2 5 4 3 2" xfId="3138" xr:uid="{00000000-0005-0000-0000-0000880C0000}"/>
    <cellStyle name="Comma 2 2 5 4 3 3" xfId="3139" xr:uid="{00000000-0005-0000-0000-0000890C0000}"/>
    <cellStyle name="Comma 2 2 5 4 3 4" xfId="3140" xr:uid="{00000000-0005-0000-0000-00008A0C0000}"/>
    <cellStyle name="Comma 2 2 5 4 4" xfId="3141" xr:uid="{00000000-0005-0000-0000-00008B0C0000}"/>
    <cellStyle name="Comma 2 2 5 4 5" xfId="3142" xr:uid="{00000000-0005-0000-0000-00008C0C0000}"/>
    <cellStyle name="Comma 2 2 5 4 6" xfId="3143" xr:uid="{00000000-0005-0000-0000-00008D0C0000}"/>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3" xfId="3148" xr:uid="{00000000-0005-0000-0000-0000920C0000}"/>
    <cellStyle name="Comma 2 2 5 6 2 4" xfId="3149" xr:uid="{00000000-0005-0000-0000-0000930C0000}"/>
    <cellStyle name="Comma 2 2 5 6 3" xfId="3150" xr:uid="{00000000-0005-0000-0000-0000940C0000}"/>
    <cellStyle name="Comma 2 2 5 6 4" xfId="3151" xr:uid="{00000000-0005-0000-0000-0000950C0000}"/>
    <cellStyle name="Comma 2 2 5 6 5" xfId="3152" xr:uid="{00000000-0005-0000-0000-0000960C0000}"/>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3" xfId="3159" xr:uid="{00000000-0005-0000-0000-00009D0C0000}"/>
    <cellStyle name="Comma 2 2 5 8 4" xfId="3160" xr:uid="{00000000-0005-0000-0000-00009E0C0000}"/>
    <cellStyle name="Comma 2 2 5 9" xfId="3161" xr:uid="{00000000-0005-0000-0000-00009F0C0000}"/>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7" xfId="3168" xr:uid="{00000000-0005-0000-0000-0000A60C0000}"/>
    <cellStyle name="Comma 2 2 7 10" xfId="3169" xr:uid="{00000000-0005-0000-0000-0000A70C0000}"/>
    <cellStyle name="Comma 2 2 7 11" xfId="3170" xr:uid="{00000000-0005-0000-0000-0000A80C0000}"/>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3" xfId="3176" xr:uid="{00000000-0005-0000-0000-0000AE0C0000}"/>
    <cellStyle name="Comma 2 2 7 2 2 2 2 4" xfId="3177" xr:uid="{00000000-0005-0000-0000-0000AF0C0000}"/>
    <cellStyle name="Comma 2 2 7 2 2 2 3" xfId="3178" xr:uid="{00000000-0005-0000-0000-0000B00C0000}"/>
    <cellStyle name="Comma 2 2 7 2 2 2 4" xfId="3179" xr:uid="{00000000-0005-0000-0000-0000B10C0000}"/>
    <cellStyle name="Comma 2 2 7 2 2 2 5" xfId="3180" xr:uid="{00000000-0005-0000-0000-0000B20C0000}"/>
    <cellStyle name="Comma 2 2 7 2 2 3" xfId="3181" xr:uid="{00000000-0005-0000-0000-0000B30C0000}"/>
    <cellStyle name="Comma 2 2 7 2 2 3 2" xfId="3182" xr:uid="{00000000-0005-0000-0000-0000B40C0000}"/>
    <cellStyle name="Comma 2 2 7 2 2 3 3" xfId="3183" xr:uid="{00000000-0005-0000-0000-0000B50C0000}"/>
    <cellStyle name="Comma 2 2 7 2 2 3 4" xfId="3184" xr:uid="{00000000-0005-0000-0000-0000B60C0000}"/>
    <cellStyle name="Comma 2 2 7 2 2 4" xfId="3185" xr:uid="{00000000-0005-0000-0000-0000B70C0000}"/>
    <cellStyle name="Comma 2 2 7 2 2 5" xfId="3186" xr:uid="{00000000-0005-0000-0000-0000B80C0000}"/>
    <cellStyle name="Comma 2 2 7 2 2 6" xfId="3187" xr:uid="{00000000-0005-0000-0000-0000B90C0000}"/>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3" xfId="3192" xr:uid="{00000000-0005-0000-0000-0000BE0C0000}"/>
    <cellStyle name="Comma 2 2 7 2 3 2 2 4" xfId="3193" xr:uid="{00000000-0005-0000-0000-0000BF0C0000}"/>
    <cellStyle name="Comma 2 2 7 2 3 2 3" xfId="3194" xr:uid="{00000000-0005-0000-0000-0000C00C0000}"/>
    <cellStyle name="Comma 2 2 7 2 3 2 4" xfId="3195" xr:uid="{00000000-0005-0000-0000-0000C10C0000}"/>
    <cellStyle name="Comma 2 2 7 2 3 2 5" xfId="3196" xr:uid="{00000000-0005-0000-0000-0000C20C0000}"/>
    <cellStyle name="Comma 2 2 7 2 3 3" xfId="3197" xr:uid="{00000000-0005-0000-0000-0000C30C0000}"/>
    <cellStyle name="Comma 2 2 7 2 3 3 2" xfId="3198" xr:uid="{00000000-0005-0000-0000-0000C40C0000}"/>
    <cellStyle name="Comma 2 2 7 2 3 3 3" xfId="3199" xr:uid="{00000000-0005-0000-0000-0000C50C0000}"/>
    <cellStyle name="Comma 2 2 7 2 3 3 4" xfId="3200" xr:uid="{00000000-0005-0000-0000-0000C60C0000}"/>
    <cellStyle name="Comma 2 2 7 2 3 4" xfId="3201" xr:uid="{00000000-0005-0000-0000-0000C70C0000}"/>
    <cellStyle name="Comma 2 2 7 2 3 5" xfId="3202" xr:uid="{00000000-0005-0000-0000-0000C80C0000}"/>
    <cellStyle name="Comma 2 2 7 2 3 6" xfId="3203" xr:uid="{00000000-0005-0000-0000-0000C90C0000}"/>
    <cellStyle name="Comma 2 2 7 2 4" xfId="3204" xr:uid="{00000000-0005-0000-0000-0000CA0C0000}"/>
    <cellStyle name="Comma 2 2 7 2 4 2" xfId="3205" xr:uid="{00000000-0005-0000-0000-0000CB0C0000}"/>
    <cellStyle name="Comma 2 2 7 2 4 2 2" xfId="3206" xr:uid="{00000000-0005-0000-0000-0000CC0C0000}"/>
    <cellStyle name="Comma 2 2 7 2 4 2 3" xfId="3207" xr:uid="{00000000-0005-0000-0000-0000CD0C0000}"/>
    <cellStyle name="Comma 2 2 7 2 4 2 4" xfId="3208" xr:uid="{00000000-0005-0000-0000-0000CE0C0000}"/>
    <cellStyle name="Comma 2 2 7 2 4 3" xfId="3209" xr:uid="{00000000-0005-0000-0000-0000CF0C0000}"/>
    <cellStyle name="Comma 2 2 7 2 4 4" xfId="3210" xr:uid="{00000000-0005-0000-0000-0000D00C0000}"/>
    <cellStyle name="Comma 2 2 7 2 4 5" xfId="3211" xr:uid="{00000000-0005-0000-0000-0000D10C0000}"/>
    <cellStyle name="Comma 2 2 7 2 5" xfId="3212" xr:uid="{00000000-0005-0000-0000-0000D20C0000}"/>
    <cellStyle name="Comma 2 2 7 2 5 2" xfId="3213" xr:uid="{00000000-0005-0000-0000-0000D30C0000}"/>
    <cellStyle name="Comma 2 2 7 2 5 3" xfId="3214" xr:uid="{00000000-0005-0000-0000-0000D40C0000}"/>
    <cellStyle name="Comma 2 2 7 2 5 4" xfId="3215" xr:uid="{00000000-0005-0000-0000-0000D50C0000}"/>
    <cellStyle name="Comma 2 2 7 2 6" xfId="3216" xr:uid="{00000000-0005-0000-0000-0000D60C0000}"/>
    <cellStyle name="Comma 2 2 7 2 7" xfId="3217" xr:uid="{00000000-0005-0000-0000-0000D70C0000}"/>
    <cellStyle name="Comma 2 2 7 2 8" xfId="3218" xr:uid="{00000000-0005-0000-0000-0000D80C0000}"/>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3" xfId="3223" xr:uid="{00000000-0005-0000-0000-0000DD0C0000}"/>
    <cellStyle name="Comma 2 2 7 3 2 2 4" xfId="3224" xr:uid="{00000000-0005-0000-0000-0000DE0C0000}"/>
    <cellStyle name="Comma 2 2 7 3 2 3" xfId="3225" xr:uid="{00000000-0005-0000-0000-0000DF0C0000}"/>
    <cellStyle name="Comma 2 2 7 3 2 4" xfId="3226" xr:uid="{00000000-0005-0000-0000-0000E00C0000}"/>
    <cellStyle name="Comma 2 2 7 3 2 5" xfId="3227" xr:uid="{00000000-0005-0000-0000-0000E10C0000}"/>
    <cellStyle name="Comma 2 2 7 3 3" xfId="3228" xr:uid="{00000000-0005-0000-0000-0000E20C0000}"/>
    <cellStyle name="Comma 2 2 7 3 3 2" xfId="3229" xr:uid="{00000000-0005-0000-0000-0000E30C0000}"/>
    <cellStyle name="Comma 2 2 7 3 3 3" xfId="3230" xr:uid="{00000000-0005-0000-0000-0000E40C0000}"/>
    <cellStyle name="Comma 2 2 7 3 3 4" xfId="3231" xr:uid="{00000000-0005-0000-0000-0000E50C0000}"/>
    <cellStyle name="Comma 2 2 7 3 4" xfId="3232" xr:uid="{00000000-0005-0000-0000-0000E60C0000}"/>
    <cellStyle name="Comma 2 2 7 3 5" xfId="3233" xr:uid="{00000000-0005-0000-0000-0000E70C0000}"/>
    <cellStyle name="Comma 2 2 7 3 6" xfId="3234" xr:uid="{00000000-0005-0000-0000-0000E80C0000}"/>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3" xfId="3239" xr:uid="{00000000-0005-0000-0000-0000ED0C0000}"/>
    <cellStyle name="Comma 2 2 7 4 2 2 4" xfId="3240" xr:uid="{00000000-0005-0000-0000-0000EE0C0000}"/>
    <cellStyle name="Comma 2 2 7 4 2 3" xfId="3241" xr:uid="{00000000-0005-0000-0000-0000EF0C0000}"/>
    <cellStyle name="Comma 2 2 7 4 2 4" xfId="3242" xr:uid="{00000000-0005-0000-0000-0000F00C0000}"/>
    <cellStyle name="Comma 2 2 7 4 2 5" xfId="3243" xr:uid="{00000000-0005-0000-0000-0000F10C0000}"/>
    <cellStyle name="Comma 2 2 7 4 3" xfId="3244" xr:uid="{00000000-0005-0000-0000-0000F20C0000}"/>
    <cellStyle name="Comma 2 2 7 4 3 2" xfId="3245" xr:uid="{00000000-0005-0000-0000-0000F30C0000}"/>
    <cellStyle name="Comma 2 2 7 4 3 3" xfId="3246" xr:uid="{00000000-0005-0000-0000-0000F40C0000}"/>
    <cellStyle name="Comma 2 2 7 4 3 4" xfId="3247" xr:uid="{00000000-0005-0000-0000-0000F50C0000}"/>
    <cellStyle name="Comma 2 2 7 4 4" xfId="3248" xr:uid="{00000000-0005-0000-0000-0000F60C0000}"/>
    <cellStyle name="Comma 2 2 7 4 5" xfId="3249" xr:uid="{00000000-0005-0000-0000-0000F70C0000}"/>
    <cellStyle name="Comma 2 2 7 4 6" xfId="3250" xr:uid="{00000000-0005-0000-0000-0000F80C0000}"/>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3" xfId="3255" xr:uid="{00000000-0005-0000-0000-0000FD0C0000}"/>
    <cellStyle name="Comma 2 2 7 6 2 4" xfId="3256" xr:uid="{00000000-0005-0000-0000-0000FE0C0000}"/>
    <cellStyle name="Comma 2 2 7 6 3" xfId="3257" xr:uid="{00000000-0005-0000-0000-0000FF0C0000}"/>
    <cellStyle name="Comma 2 2 7 6 4" xfId="3258" xr:uid="{00000000-0005-0000-0000-0000000D0000}"/>
    <cellStyle name="Comma 2 2 7 6 5" xfId="3259" xr:uid="{00000000-0005-0000-0000-0000010D0000}"/>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3" xfId="3266" xr:uid="{00000000-0005-0000-0000-0000080D0000}"/>
    <cellStyle name="Comma 2 2 7 8 4" xfId="3267" xr:uid="{00000000-0005-0000-0000-0000090D0000}"/>
    <cellStyle name="Comma 2 2 7 9" xfId="3268" xr:uid="{00000000-0005-0000-0000-00000A0D0000}"/>
    <cellStyle name="Comma 2 2 8" xfId="3269" xr:uid="{00000000-0005-0000-0000-00000B0D0000}"/>
    <cellStyle name="Comma 2 2 8 10" xfId="3270" xr:uid="{00000000-0005-0000-0000-00000C0D0000}"/>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3" xfId="3275" xr:uid="{00000000-0005-0000-0000-0000110D0000}"/>
    <cellStyle name="Comma 2 2 8 2 2 2 4" xfId="3276" xr:uid="{00000000-0005-0000-0000-0000120D0000}"/>
    <cellStyle name="Comma 2 2 8 2 2 3" xfId="3277" xr:uid="{00000000-0005-0000-0000-0000130D0000}"/>
    <cellStyle name="Comma 2 2 8 2 2 4" xfId="3278" xr:uid="{00000000-0005-0000-0000-0000140D0000}"/>
    <cellStyle name="Comma 2 2 8 2 2 5" xfId="3279" xr:uid="{00000000-0005-0000-0000-0000150D0000}"/>
    <cellStyle name="Comma 2 2 8 2 3" xfId="3280" xr:uid="{00000000-0005-0000-0000-0000160D0000}"/>
    <cellStyle name="Comma 2 2 8 2 3 2" xfId="3281" xr:uid="{00000000-0005-0000-0000-0000170D0000}"/>
    <cellStyle name="Comma 2 2 8 2 3 3" xfId="3282" xr:uid="{00000000-0005-0000-0000-0000180D0000}"/>
    <cellStyle name="Comma 2 2 8 2 3 4" xfId="3283" xr:uid="{00000000-0005-0000-0000-0000190D0000}"/>
    <cellStyle name="Comma 2 2 8 2 4" xfId="3284" xr:uid="{00000000-0005-0000-0000-00001A0D0000}"/>
    <cellStyle name="Comma 2 2 8 2 5" xfId="3285" xr:uid="{00000000-0005-0000-0000-00001B0D0000}"/>
    <cellStyle name="Comma 2 2 8 2 6" xfId="3286" xr:uid="{00000000-0005-0000-0000-00001C0D0000}"/>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3" xfId="3291" xr:uid="{00000000-0005-0000-0000-0000210D0000}"/>
    <cellStyle name="Comma 2 2 8 3 2 2 4" xfId="3292" xr:uid="{00000000-0005-0000-0000-0000220D0000}"/>
    <cellStyle name="Comma 2 2 8 3 2 3" xfId="3293" xr:uid="{00000000-0005-0000-0000-0000230D0000}"/>
    <cellStyle name="Comma 2 2 8 3 2 4" xfId="3294" xr:uid="{00000000-0005-0000-0000-0000240D0000}"/>
    <cellStyle name="Comma 2 2 8 3 2 5" xfId="3295" xr:uid="{00000000-0005-0000-0000-0000250D0000}"/>
    <cellStyle name="Comma 2 2 8 3 3" xfId="3296" xr:uid="{00000000-0005-0000-0000-0000260D0000}"/>
    <cellStyle name="Comma 2 2 8 3 3 2" xfId="3297" xr:uid="{00000000-0005-0000-0000-0000270D0000}"/>
    <cellStyle name="Comma 2 2 8 3 3 3" xfId="3298" xr:uid="{00000000-0005-0000-0000-0000280D0000}"/>
    <cellStyle name="Comma 2 2 8 3 3 4" xfId="3299" xr:uid="{00000000-0005-0000-0000-0000290D0000}"/>
    <cellStyle name="Comma 2 2 8 3 4" xfId="3300" xr:uid="{00000000-0005-0000-0000-00002A0D0000}"/>
    <cellStyle name="Comma 2 2 8 3 5" xfId="3301" xr:uid="{00000000-0005-0000-0000-00002B0D0000}"/>
    <cellStyle name="Comma 2 2 8 3 6" xfId="3302" xr:uid="{00000000-0005-0000-0000-00002C0D0000}"/>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3" xfId="3307" xr:uid="{00000000-0005-0000-0000-0000310D0000}"/>
    <cellStyle name="Comma 2 2 8 5 2 4" xfId="3308" xr:uid="{00000000-0005-0000-0000-0000320D0000}"/>
    <cellStyle name="Comma 2 2 8 5 3" xfId="3309" xr:uid="{00000000-0005-0000-0000-0000330D0000}"/>
    <cellStyle name="Comma 2 2 8 5 4" xfId="3310" xr:uid="{00000000-0005-0000-0000-0000340D0000}"/>
    <cellStyle name="Comma 2 2 8 5 5" xfId="3311" xr:uid="{00000000-0005-0000-0000-0000350D0000}"/>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3" xfId="3318" xr:uid="{00000000-0005-0000-0000-00003C0D0000}"/>
    <cellStyle name="Comma 2 2 8 7 4" xfId="3319" xr:uid="{00000000-0005-0000-0000-00003D0D0000}"/>
    <cellStyle name="Comma 2 2 8 8" xfId="3320" xr:uid="{00000000-0005-0000-0000-00003E0D0000}"/>
    <cellStyle name="Comma 2 2 8 9" xfId="3321" xr:uid="{00000000-0005-0000-0000-00003F0D0000}"/>
    <cellStyle name="Comma 2 2 9" xfId="3322" xr:uid="{00000000-0005-0000-0000-0000400D0000}"/>
    <cellStyle name="Comma 2 2 9 10" xfId="3323" xr:uid="{00000000-0005-0000-0000-0000410D0000}"/>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3" xfId="3328" xr:uid="{00000000-0005-0000-0000-0000460D0000}"/>
    <cellStyle name="Comma 2 2 9 2 2 2 4" xfId="3329" xr:uid="{00000000-0005-0000-0000-0000470D0000}"/>
    <cellStyle name="Comma 2 2 9 2 2 3" xfId="3330" xr:uid="{00000000-0005-0000-0000-0000480D0000}"/>
    <cellStyle name="Comma 2 2 9 2 2 4" xfId="3331" xr:uid="{00000000-0005-0000-0000-0000490D0000}"/>
    <cellStyle name="Comma 2 2 9 2 2 5" xfId="3332" xr:uid="{00000000-0005-0000-0000-00004A0D0000}"/>
    <cellStyle name="Comma 2 2 9 2 3" xfId="3333" xr:uid="{00000000-0005-0000-0000-00004B0D0000}"/>
    <cellStyle name="Comma 2 2 9 2 3 2" xfId="3334" xr:uid="{00000000-0005-0000-0000-00004C0D0000}"/>
    <cellStyle name="Comma 2 2 9 2 3 3" xfId="3335" xr:uid="{00000000-0005-0000-0000-00004D0D0000}"/>
    <cellStyle name="Comma 2 2 9 2 3 4" xfId="3336" xr:uid="{00000000-0005-0000-0000-00004E0D0000}"/>
    <cellStyle name="Comma 2 2 9 2 4" xfId="3337" xr:uid="{00000000-0005-0000-0000-00004F0D0000}"/>
    <cellStyle name="Comma 2 2 9 2 5" xfId="3338" xr:uid="{00000000-0005-0000-0000-0000500D0000}"/>
    <cellStyle name="Comma 2 2 9 2 6" xfId="3339" xr:uid="{00000000-0005-0000-0000-0000510D0000}"/>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3" xfId="3344" xr:uid="{00000000-0005-0000-0000-0000560D0000}"/>
    <cellStyle name="Comma 2 2 9 3 2 2 4" xfId="3345" xr:uid="{00000000-0005-0000-0000-0000570D0000}"/>
    <cellStyle name="Comma 2 2 9 3 2 3" xfId="3346" xr:uid="{00000000-0005-0000-0000-0000580D0000}"/>
    <cellStyle name="Comma 2 2 9 3 2 4" xfId="3347" xr:uid="{00000000-0005-0000-0000-0000590D0000}"/>
    <cellStyle name="Comma 2 2 9 3 2 5" xfId="3348" xr:uid="{00000000-0005-0000-0000-00005A0D0000}"/>
    <cellStyle name="Comma 2 2 9 3 3" xfId="3349" xr:uid="{00000000-0005-0000-0000-00005B0D0000}"/>
    <cellStyle name="Comma 2 2 9 3 3 2" xfId="3350" xr:uid="{00000000-0005-0000-0000-00005C0D0000}"/>
    <cellStyle name="Comma 2 2 9 3 3 3" xfId="3351" xr:uid="{00000000-0005-0000-0000-00005D0D0000}"/>
    <cellStyle name="Comma 2 2 9 3 3 4" xfId="3352" xr:uid="{00000000-0005-0000-0000-00005E0D0000}"/>
    <cellStyle name="Comma 2 2 9 3 4" xfId="3353" xr:uid="{00000000-0005-0000-0000-00005F0D0000}"/>
    <cellStyle name="Comma 2 2 9 3 5" xfId="3354" xr:uid="{00000000-0005-0000-0000-0000600D0000}"/>
    <cellStyle name="Comma 2 2 9 3 6" xfId="3355" xr:uid="{00000000-0005-0000-0000-0000610D0000}"/>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3" xfId="3360" xr:uid="{00000000-0005-0000-0000-0000660D0000}"/>
    <cellStyle name="Comma 2 2 9 5 2 4" xfId="3361" xr:uid="{00000000-0005-0000-0000-0000670D0000}"/>
    <cellStyle name="Comma 2 2 9 5 3" xfId="3362" xr:uid="{00000000-0005-0000-0000-0000680D0000}"/>
    <cellStyle name="Comma 2 2 9 5 4" xfId="3363" xr:uid="{00000000-0005-0000-0000-0000690D0000}"/>
    <cellStyle name="Comma 2 2 9 5 5" xfId="3364" xr:uid="{00000000-0005-0000-0000-00006A0D0000}"/>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3" xfId="3371" xr:uid="{00000000-0005-0000-0000-0000710D0000}"/>
    <cellStyle name="Comma 2 2 9 7 4" xfId="3372" xr:uid="{00000000-0005-0000-0000-0000720D0000}"/>
    <cellStyle name="Comma 2 2 9 8" xfId="3373" xr:uid="{00000000-0005-0000-0000-0000730D0000}"/>
    <cellStyle name="Comma 2 2 9 9" xfId="3374" xr:uid="{00000000-0005-0000-0000-0000740D0000}"/>
    <cellStyle name="Comma 2 20" xfId="3375" xr:uid="{00000000-0005-0000-0000-0000750D0000}"/>
    <cellStyle name="Comma 2 20 2" xfId="3376" xr:uid="{00000000-0005-0000-0000-0000760D0000}"/>
    <cellStyle name="Comma 2 20 3" xfId="3377" xr:uid="{00000000-0005-0000-0000-0000770D0000}"/>
    <cellStyle name="Comma 2 20 3 2" xfId="3378" xr:uid="{00000000-0005-0000-0000-0000780D0000}"/>
    <cellStyle name="Comma 2 20 3 3" xfId="3379" xr:uid="{00000000-0005-0000-0000-0000790D0000}"/>
    <cellStyle name="Comma 2 20 3 4" xfId="3380" xr:uid="{00000000-0005-0000-0000-00007A0D0000}"/>
    <cellStyle name="Comma 2 21" xfId="3381" xr:uid="{00000000-0005-0000-0000-00007B0D0000}"/>
    <cellStyle name="Comma 2 21 2" xfId="3382" xr:uid="{00000000-0005-0000-0000-00007C0D0000}"/>
    <cellStyle name="Comma 2 21 3" xfId="3383" xr:uid="{00000000-0005-0000-0000-00007D0D0000}"/>
    <cellStyle name="Comma 2 21 3 2" xfId="3384" xr:uid="{00000000-0005-0000-0000-00007E0D0000}"/>
    <cellStyle name="Comma 2 21 3 3" xfId="3385" xr:uid="{00000000-0005-0000-0000-00007F0D0000}"/>
    <cellStyle name="Comma 2 21 3 4" xfId="3386" xr:uid="{00000000-0005-0000-0000-0000800D0000}"/>
    <cellStyle name="Comma 2 22" xfId="3387" xr:uid="{00000000-0005-0000-0000-0000810D0000}"/>
    <cellStyle name="Comma 2 22 2" xfId="3388" xr:uid="{00000000-0005-0000-0000-0000820D0000}"/>
    <cellStyle name="Comma 2 22 3" xfId="3389" xr:uid="{00000000-0005-0000-0000-0000830D0000}"/>
    <cellStyle name="Comma 2 22 3 2" xfId="3390" xr:uid="{00000000-0005-0000-0000-0000840D0000}"/>
    <cellStyle name="Comma 2 22 3 3" xfId="3391" xr:uid="{00000000-0005-0000-0000-0000850D0000}"/>
    <cellStyle name="Comma 2 22 3 4" xfId="3392" xr:uid="{00000000-0005-0000-0000-0000860D0000}"/>
    <cellStyle name="Comma 2 23" xfId="3393" xr:uid="{00000000-0005-0000-0000-0000870D0000}"/>
    <cellStyle name="Comma 2 23 2" xfId="3394" xr:uid="{00000000-0005-0000-0000-0000880D0000}"/>
    <cellStyle name="Comma 2 23 3" xfId="3395" xr:uid="{00000000-0005-0000-0000-0000890D0000}"/>
    <cellStyle name="Comma 2 23 3 2" xfId="3396" xr:uid="{00000000-0005-0000-0000-00008A0D0000}"/>
    <cellStyle name="Comma 2 23 3 3" xfId="3397" xr:uid="{00000000-0005-0000-0000-00008B0D0000}"/>
    <cellStyle name="Comma 2 23 3 4" xfId="3398" xr:uid="{00000000-0005-0000-0000-00008C0D0000}"/>
    <cellStyle name="Comma 2 23 4" xfId="3399" xr:uid="{00000000-0005-0000-0000-00008D0D0000}"/>
    <cellStyle name="Comma 2 23 5" xfId="3400" xr:uid="{00000000-0005-0000-0000-00008E0D0000}"/>
    <cellStyle name="Comma 2 23 6" xfId="3401" xr:uid="{00000000-0005-0000-0000-00008F0D0000}"/>
    <cellStyle name="Comma 2 24" xfId="3402" xr:uid="{00000000-0005-0000-0000-0000900D0000}"/>
    <cellStyle name="Comma 2 25" xfId="3403" xr:uid="{00000000-0005-0000-0000-0000910D0000}"/>
    <cellStyle name="Comma 2 26" xfId="3404" xr:uid="{00000000-0005-0000-0000-0000920D0000}"/>
    <cellStyle name="Comma 2 27" xfId="3405" xr:uid="{00000000-0005-0000-0000-0000930D0000}"/>
    <cellStyle name="Comma 2 28" xfId="3406" xr:uid="{00000000-0005-0000-0000-0000940D0000}"/>
    <cellStyle name="Comma 2 29" xfId="3407" xr:uid="{00000000-0005-0000-0000-0000950D0000}"/>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3" xfId="3413" xr:uid="{00000000-0005-0000-0000-00009B0D0000}"/>
    <cellStyle name="Comma 2 3 10 2 2 4" xfId="3414" xr:uid="{00000000-0005-0000-0000-00009C0D0000}"/>
    <cellStyle name="Comma 2 3 10 2 3" xfId="3415" xr:uid="{00000000-0005-0000-0000-00009D0D0000}"/>
    <cellStyle name="Comma 2 3 10 2 4" xfId="3416" xr:uid="{00000000-0005-0000-0000-00009E0D0000}"/>
    <cellStyle name="Comma 2 3 10 2 5" xfId="3417" xr:uid="{00000000-0005-0000-0000-00009F0D0000}"/>
    <cellStyle name="Comma 2 3 10 3" xfId="3418" xr:uid="{00000000-0005-0000-0000-0000A00D0000}"/>
    <cellStyle name="Comma 2 3 10 3 2" xfId="3419" xr:uid="{00000000-0005-0000-0000-0000A10D0000}"/>
    <cellStyle name="Comma 2 3 10 3 3" xfId="3420" xr:uid="{00000000-0005-0000-0000-0000A20D0000}"/>
    <cellStyle name="Comma 2 3 10 3 4" xfId="3421" xr:uid="{00000000-0005-0000-0000-0000A30D0000}"/>
    <cellStyle name="Comma 2 3 10 4" xfId="3422" xr:uid="{00000000-0005-0000-0000-0000A40D0000}"/>
    <cellStyle name="Comma 2 3 10 5" xfId="3423" xr:uid="{00000000-0005-0000-0000-0000A50D0000}"/>
    <cellStyle name="Comma 2 3 10 6" xfId="3424" xr:uid="{00000000-0005-0000-0000-0000A60D0000}"/>
    <cellStyle name="Comma 2 3 11" xfId="3425" xr:uid="{00000000-0005-0000-0000-0000A70D0000}"/>
    <cellStyle name="Comma 2 3 12" xfId="3426" xr:uid="{00000000-0005-0000-0000-0000A80D0000}"/>
    <cellStyle name="Comma 2 3 12 2" xfId="3427" xr:uid="{00000000-0005-0000-0000-0000A90D0000}"/>
    <cellStyle name="Comma 2 3 12 2 2" xfId="3428" xr:uid="{00000000-0005-0000-0000-0000AA0D0000}"/>
    <cellStyle name="Comma 2 3 12 2 3" xfId="3429" xr:uid="{00000000-0005-0000-0000-0000AB0D0000}"/>
    <cellStyle name="Comma 2 3 12 2 4" xfId="3430" xr:uid="{00000000-0005-0000-0000-0000AC0D0000}"/>
    <cellStyle name="Comma 2 3 12 3" xfId="3431" xr:uid="{00000000-0005-0000-0000-0000AD0D0000}"/>
    <cellStyle name="Comma 2 3 12 4" xfId="3432" xr:uid="{00000000-0005-0000-0000-0000AE0D0000}"/>
    <cellStyle name="Comma 2 3 12 5" xfId="3433" xr:uid="{00000000-0005-0000-0000-0000AF0D0000}"/>
    <cellStyle name="Comma 2 3 13" xfId="3434" xr:uid="{00000000-0005-0000-0000-0000B00D0000}"/>
    <cellStyle name="Comma 2 3 13 2" xfId="3435" xr:uid="{00000000-0005-0000-0000-0000B10D0000}"/>
    <cellStyle name="Comma 2 3 13 3" xfId="3436" xr:uid="{00000000-0005-0000-0000-0000B20D0000}"/>
    <cellStyle name="Comma 2 3 13 4" xfId="3437" xr:uid="{00000000-0005-0000-0000-0000B30D0000}"/>
    <cellStyle name="Comma 2 3 14" xfId="3438" xr:uid="{00000000-0005-0000-0000-0000B40D0000}"/>
    <cellStyle name="Comma 2 3 15" xfId="3439" xr:uid="{00000000-0005-0000-0000-0000B50D0000}"/>
    <cellStyle name="Comma 2 3 16" xfId="3440" xr:uid="{00000000-0005-0000-0000-0000B60D0000}"/>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3" xfId="3445" xr:uid="{00000000-0005-0000-0000-0000BB0D0000}"/>
    <cellStyle name="Comma 2 3 2 10 2 4" xfId="3446" xr:uid="{00000000-0005-0000-0000-0000BC0D0000}"/>
    <cellStyle name="Comma 2 3 2 10 3" xfId="3447" xr:uid="{00000000-0005-0000-0000-0000BD0D0000}"/>
    <cellStyle name="Comma 2 3 2 10 4" xfId="3448" xr:uid="{00000000-0005-0000-0000-0000BE0D0000}"/>
    <cellStyle name="Comma 2 3 2 10 5" xfId="3449" xr:uid="{00000000-0005-0000-0000-0000BF0D0000}"/>
    <cellStyle name="Comma 2 3 2 11" xfId="3450" xr:uid="{00000000-0005-0000-0000-0000C00D0000}"/>
    <cellStyle name="Comma 2 3 2 11 2" xfId="3451" xr:uid="{00000000-0005-0000-0000-0000C10D0000}"/>
    <cellStyle name="Comma 2 3 2 11 3" xfId="3452" xr:uid="{00000000-0005-0000-0000-0000C20D0000}"/>
    <cellStyle name="Comma 2 3 2 11 4" xfId="3453" xr:uid="{00000000-0005-0000-0000-0000C30D0000}"/>
    <cellStyle name="Comma 2 3 2 12" xfId="3454" xr:uid="{00000000-0005-0000-0000-0000C40D0000}"/>
    <cellStyle name="Comma 2 3 2 13" xfId="3455" xr:uid="{00000000-0005-0000-0000-0000C50D0000}"/>
    <cellStyle name="Comma 2 3 2 14" xfId="3456" xr:uid="{00000000-0005-0000-0000-0000C60D0000}"/>
    <cellStyle name="Comma 2 3 2 2" xfId="3457" xr:uid="{00000000-0005-0000-0000-0000C70D0000}"/>
    <cellStyle name="Comma 2 3 2 2 10" xfId="3458" xr:uid="{00000000-0005-0000-0000-0000C80D0000}"/>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3" xfId="3464" xr:uid="{00000000-0005-0000-0000-0000CE0D0000}"/>
    <cellStyle name="Comma 2 3 2 2 2 2 2 2 4" xfId="3465" xr:uid="{00000000-0005-0000-0000-0000CF0D0000}"/>
    <cellStyle name="Comma 2 3 2 2 2 2 2 3" xfId="3466" xr:uid="{00000000-0005-0000-0000-0000D00D0000}"/>
    <cellStyle name="Comma 2 3 2 2 2 2 2 4" xfId="3467" xr:uid="{00000000-0005-0000-0000-0000D10D0000}"/>
    <cellStyle name="Comma 2 3 2 2 2 2 2 5" xfId="3468" xr:uid="{00000000-0005-0000-0000-0000D20D0000}"/>
    <cellStyle name="Comma 2 3 2 2 2 2 3" xfId="3469" xr:uid="{00000000-0005-0000-0000-0000D30D0000}"/>
    <cellStyle name="Comma 2 3 2 2 2 2 3 2" xfId="3470" xr:uid="{00000000-0005-0000-0000-0000D40D0000}"/>
    <cellStyle name="Comma 2 3 2 2 2 2 3 3" xfId="3471" xr:uid="{00000000-0005-0000-0000-0000D50D0000}"/>
    <cellStyle name="Comma 2 3 2 2 2 2 3 4" xfId="3472" xr:uid="{00000000-0005-0000-0000-0000D60D0000}"/>
    <cellStyle name="Comma 2 3 2 2 2 2 4" xfId="3473" xr:uid="{00000000-0005-0000-0000-0000D70D0000}"/>
    <cellStyle name="Comma 2 3 2 2 2 2 5" xfId="3474" xr:uid="{00000000-0005-0000-0000-0000D80D0000}"/>
    <cellStyle name="Comma 2 3 2 2 2 2 6" xfId="3475" xr:uid="{00000000-0005-0000-0000-0000D90D0000}"/>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3" xfId="3480" xr:uid="{00000000-0005-0000-0000-0000DE0D0000}"/>
    <cellStyle name="Comma 2 3 2 2 2 3 2 2 4" xfId="3481" xr:uid="{00000000-0005-0000-0000-0000DF0D0000}"/>
    <cellStyle name="Comma 2 3 2 2 2 3 2 3" xfId="3482" xr:uid="{00000000-0005-0000-0000-0000E00D0000}"/>
    <cellStyle name="Comma 2 3 2 2 2 3 2 4" xfId="3483" xr:uid="{00000000-0005-0000-0000-0000E10D0000}"/>
    <cellStyle name="Comma 2 3 2 2 2 3 2 5" xfId="3484" xr:uid="{00000000-0005-0000-0000-0000E20D0000}"/>
    <cellStyle name="Comma 2 3 2 2 2 3 3" xfId="3485" xr:uid="{00000000-0005-0000-0000-0000E30D0000}"/>
    <cellStyle name="Comma 2 3 2 2 2 3 3 2" xfId="3486" xr:uid="{00000000-0005-0000-0000-0000E40D0000}"/>
    <cellStyle name="Comma 2 3 2 2 2 3 3 3" xfId="3487" xr:uid="{00000000-0005-0000-0000-0000E50D0000}"/>
    <cellStyle name="Comma 2 3 2 2 2 3 3 4" xfId="3488" xr:uid="{00000000-0005-0000-0000-0000E60D0000}"/>
    <cellStyle name="Comma 2 3 2 2 2 3 4" xfId="3489" xr:uid="{00000000-0005-0000-0000-0000E70D0000}"/>
    <cellStyle name="Comma 2 3 2 2 2 3 5" xfId="3490" xr:uid="{00000000-0005-0000-0000-0000E80D0000}"/>
    <cellStyle name="Comma 2 3 2 2 2 3 6" xfId="3491" xr:uid="{00000000-0005-0000-0000-0000E90D0000}"/>
    <cellStyle name="Comma 2 3 2 2 2 4" xfId="3492" xr:uid="{00000000-0005-0000-0000-0000EA0D0000}"/>
    <cellStyle name="Comma 2 3 2 2 2 4 2" xfId="3493" xr:uid="{00000000-0005-0000-0000-0000EB0D0000}"/>
    <cellStyle name="Comma 2 3 2 2 2 4 2 2" xfId="3494" xr:uid="{00000000-0005-0000-0000-0000EC0D0000}"/>
    <cellStyle name="Comma 2 3 2 2 2 4 2 3" xfId="3495" xr:uid="{00000000-0005-0000-0000-0000ED0D0000}"/>
    <cellStyle name="Comma 2 3 2 2 2 4 2 4" xfId="3496" xr:uid="{00000000-0005-0000-0000-0000EE0D0000}"/>
    <cellStyle name="Comma 2 3 2 2 2 4 3" xfId="3497" xr:uid="{00000000-0005-0000-0000-0000EF0D0000}"/>
    <cellStyle name="Comma 2 3 2 2 2 4 4" xfId="3498" xr:uid="{00000000-0005-0000-0000-0000F00D0000}"/>
    <cellStyle name="Comma 2 3 2 2 2 4 5" xfId="3499" xr:uid="{00000000-0005-0000-0000-0000F10D0000}"/>
    <cellStyle name="Comma 2 3 2 2 2 5" xfId="3500" xr:uid="{00000000-0005-0000-0000-0000F20D0000}"/>
    <cellStyle name="Comma 2 3 2 2 2 5 2" xfId="3501" xr:uid="{00000000-0005-0000-0000-0000F30D0000}"/>
    <cellStyle name="Comma 2 3 2 2 2 5 3" xfId="3502" xr:uid="{00000000-0005-0000-0000-0000F40D0000}"/>
    <cellStyle name="Comma 2 3 2 2 2 5 4" xfId="3503" xr:uid="{00000000-0005-0000-0000-0000F50D0000}"/>
    <cellStyle name="Comma 2 3 2 2 2 6" xfId="3504" xr:uid="{00000000-0005-0000-0000-0000F60D0000}"/>
    <cellStyle name="Comma 2 3 2 2 2 7" xfId="3505" xr:uid="{00000000-0005-0000-0000-0000F70D0000}"/>
    <cellStyle name="Comma 2 3 2 2 2 8" xfId="3506" xr:uid="{00000000-0005-0000-0000-0000F80D0000}"/>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3" xfId="3511" xr:uid="{00000000-0005-0000-0000-0000FD0D0000}"/>
    <cellStyle name="Comma 2 3 2 2 3 2 2 4" xfId="3512" xr:uid="{00000000-0005-0000-0000-0000FE0D0000}"/>
    <cellStyle name="Comma 2 3 2 2 3 2 3" xfId="3513" xr:uid="{00000000-0005-0000-0000-0000FF0D0000}"/>
    <cellStyle name="Comma 2 3 2 2 3 2 4" xfId="3514" xr:uid="{00000000-0005-0000-0000-0000000E0000}"/>
    <cellStyle name="Comma 2 3 2 2 3 2 5" xfId="3515" xr:uid="{00000000-0005-0000-0000-0000010E0000}"/>
    <cellStyle name="Comma 2 3 2 2 3 3" xfId="3516" xr:uid="{00000000-0005-0000-0000-0000020E0000}"/>
    <cellStyle name="Comma 2 3 2 2 3 3 2" xfId="3517" xr:uid="{00000000-0005-0000-0000-0000030E0000}"/>
    <cellStyle name="Comma 2 3 2 2 3 3 3" xfId="3518" xr:uid="{00000000-0005-0000-0000-0000040E0000}"/>
    <cellStyle name="Comma 2 3 2 2 3 3 4" xfId="3519" xr:uid="{00000000-0005-0000-0000-0000050E0000}"/>
    <cellStyle name="Comma 2 3 2 2 3 4" xfId="3520" xr:uid="{00000000-0005-0000-0000-0000060E0000}"/>
    <cellStyle name="Comma 2 3 2 2 3 5" xfId="3521" xr:uid="{00000000-0005-0000-0000-0000070E0000}"/>
    <cellStyle name="Comma 2 3 2 2 3 6" xfId="3522" xr:uid="{00000000-0005-0000-0000-0000080E0000}"/>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3" xfId="3527" xr:uid="{00000000-0005-0000-0000-00000D0E0000}"/>
    <cellStyle name="Comma 2 3 2 2 4 2 2 4" xfId="3528" xr:uid="{00000000-0005-0000-0000-00000E0E0000}"/>
    <cellStyle name="Comma 2 3 2 2 4 2 3" xfId="3529" xr:uid="{00000000-0005-0000-0000-00000F0E0000}"/>
    <cellStyle name="Comma 2 3 2 2 4 2 4" xfId="3530" xr:uid="{00000000-0005-0000-0000-0000100E0000}"/>
    <cellStyle name="Comma 2 3 2 2 4 2 5" xfId="3531" xr:uid="{00000000-0005-0000-0000-0000110E0000}"/>
    <cellStyle name="Comma 2 3 2 2 4 3" xfId="3532" xr:uid="{00000000-0005-0000-0000-0000120E0000}"/>
    <cellStyle name="Comma 2 3 2 2 4 3 2" xfId="3533" xr:uid="{00000000-0005-0000-0000-0000130E0000}"/>
    <cellStyle name="Comma 2 3 2 2 4 3 3" xfId="3534" xr:uid="{00000000-0005-0000-0000-0000140E0000}"/>
    <cellStyle name="Comma 2 3 2 2 4 3 4" xfId="3535" xr:uid="{00000000-0005-0000-0000-0000150E0000}"/>
    <cellStyle name="Comma 2 3 2 2 4 4" xfId="3536" xr:uid="{00000000-0005-0000-0000-0000160E0000}"/>
    <cellStyle name="Comma 2 3 2 2 4 5" xfId="3537" xr:uid="{00000000-0005-0000-0000-0000170E0000}"/>
    <cellStyle name="Comma 2 3 2 2 4 6" xfId="3538" xr:uid="{00000000-0005-0000-0000-0000180E0000}"/>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3" xfId="3543" xr:uid="{00000000-0005-0000-0000-00001D0E0000}"/>
    <cellStyle name="Comma 2 3 2 2 6 2 4" xfId="3544" xr:uid="{00000000-0005-0000-0000-00001E0E0000}"/>
    <cellStyle name="Comma 2 3 2 2 6 3" xfId="3545" xr:uid="{00000000-0005-0000-0000-00001F0E0000}"/>
    <cellStyle name="Comma 2 3 2 2 6 4" xfId="3546" xr:uid="{00000000-0005-0000-0000-0000200E0000}"/>
    <cellStyle name="Comma 2 3 2 2 6 5" xfId="3547" xr:uid="{00000000-0005-0000-0000-0000210E0000}"/>
    <cellStyle name="Comma 2 3 2 2 7" xfId="3548" xr:uid="{00000000-0005-0000-0000-0000220E0000}"/>
    <cellStyle name="Comma 2 3 2 2 7 2" xfId="3549" xr:uid="{00000000-0005-0000-0000-0000230E0000}"/>
    <cellStyle name="Comma 2 3 2 2 7 3" xfId="3550" xr:uid="{00000000-0005-0000-0000-0000240E0000}"/>
    <cellStyle name="Comma 2 3 2 2 7 4" xfId="3551" xr:uid="{00000000-0005-0000-0000-0000250E0000}"/>
    <cellStyle name="Comma 2 3 2 2 8" xfId="3552" xr:uid="{00000000-0005-0000-0000-0000260E0000}"/>
    <cellStyle name="Comma 2 3 2 2 9" xfId="3553" xr:uid="{00000000-0005-0000-0000-0000270E0000}"/>
    <cellStyle name="Comma 2 3 2 3" xfId="3554" xr:uid="{00000000-0005-0000-0000-0000280E0000}"/>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3" xfId="3560" xr:uid="{00000000-0005-0000-0000-00002E0E0000}"/>
    <cellStyle name="Comma 2 3 2 3 2 2 2 2 4" xfId="3561" xr:uid="{00000000-0005-0000-0000-00002F0E0000}"/>
    <cellStyle name="Comma 2 3 2 3 2 2 2 3" xfId="3562" xr:uid="{00000000-0005-0000-0000-0000300E0000}"/>
    <cellStyle name="Comma 2 3 2 3 2 2 2 4" xfId="3563" xr:uid="{00000000-0005-0000-0000-0000310E0000}"/>
    <cellStyle name="Comma 2 3 2 3 2 2 2 5" xfId="3564" xr:uid="{00000000-0005-0000-0000-0000320E0000}"/>
    <cellStyle name="Comma 2 3 2 3 2 2 3" xfId="3565" xr:uid="{00000000-0005-0000-0000-0000330E0000}"/>
    <cellStyle name="Comma 2 3 2 3 2 2 3 2" xfId="3566" xr:uid="{00000000-0005-0000-0000-0000340E0000}"/>
    <cellStyle name="Comma 2 3 2 3 2 2 3 3" xfId="3567" xr:uid="{00000000-0005-0000-0000-0000350E0000}"/>
    <cellStyle name="Comma 2 3 2 3 2 2 3 4" xfId="3568" xr:uid="{00000000-0005-0000-0000-0000360E0000}"/>
    <cellStyle name="Comma 2 3 2 3 2 2 4" xfId="3569" xr:uid="{00000000-0005-0000-0000-0000370E0000}"/>
    <cellStyle name="Comma 2 3 2 3 2 2 5" xfId="3570" xr:uid="{00000000-0005-0000-0000-0000380E0000}"/>
    <cellStyle name="Comma 2 3 2 3 2 2 6" xfId="3571" xr:uid="{00000000-0005-0000-0000-0000390E0000}"/>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3" xfId="3576" xr:uid="{00000000-0005-0000-0000-00003E0E0000}"/>
    <cellStyle name="Comma 2 3 2 3 2 3 2 2 4" xfId="3577" xr:uid="{00000000-0005-0000-0000-00003F0E0000}"/>
    <cellStyle name="Comma 2 3 2 3 2 3 2 3" xfId="3578" xr:uid="{00000000-0005-0000-0000-0000400E0000}"/>
    <cellStyle name="Comma 2 3 2 3 2 3 2 4" xfId="3579" xr:uid="{00000000-0005-0000-0000-0000410E0000}"/>
    <cellStyle name="Comma 2 3 2 3 2 3 2 5" xfId="3580" xr:uid="{00000000-0005-0000-0000-0000420E0000}"/>
    <cellStyle name="Comma 2 3 2 3 2 3 3" xfId="3581" xr:uid="{00000000-0005-0000-0000-0000430E0000}"/>
    <cellStyle name="Comma 2 3 2 3 2 3 3 2" xfId="3582" xr:uid="{00000000-0005-0000-0000-0000440E0000}"/>
    <cellStyle name="Comma 2 3 2 3 2 3 3 3" xfId="3583" xr:uid="{00000000-0005-0000-0000-0000450E0000}"/>
    <cellStyle name="Comma 2 3 2 3 2 3 3 4" xfId="3584" xr:uid="{00000000-0005-0000-0000-0000460E0000}"/>
    <cellStyle name="Comma 2 3 2 3 2 3 4" xfId="3585" xr:uid="{00000000-0005-0000-0000-0000470E0000}"/>
    <cellStyle name="Comma 2 3 2 3 2 3 5" xfId="3586" xr:uid="{00000000-0005-0000-0000-0000480E0000}"/>
    <cellStyle name="Comma 2 3 2 3 2 3 6" xfId="3587" xr:uid="{00000000-0005-0000-0000-0000490E0000}"/>
    <cellStyle name="Comma 2 3 2 3 2 4" xfId="3588" xr:uid="{00000000-0005-0000-0000-00004A0E0000}"/>
    <cellStyle name="Comma 2 3 2 3 2 4 2" xfId="3589" xr:uid="{00000000-0005-0000-0000-00004B0E0000}"/>
    <cellStyle name="Comma 2 3 2 3 2 4 2 2" xfId="3590" xr:uid="{00000000-0005-0000-0000-00004C0E0000}"/>
    <cellStyle name="Comma 2 3 2 3 2 4 2 3" xfId="3591" xr:uid="{00000000-0005-0000-0000-00004D0E0000}"/>
    <cellStyle name="Comma 2 3 2 3 2 4 2 4" xfId="3592" xr:uid="{00000000-0005-0000-0000-00004E0E0000}"/>
    <cellStyle name="Comma 2 3 2 3 2 4 3" xfId="3593" xr:uid="{00000000-0005-0000-0000-00004F0E0000}"/>
    <cellStyle name="Comma 2 3 2 3 2 4 4" xfId="3594" xr:uid="{00000000-0005-0000-0000-0000500E0000}"/>
    <cellStyle name="Comma 2 3 2 3 2 4 5" xfId="3595" xr:uid="{00000000-0005-0000-0000-0000510E0000}"/>
    <cellStyle name="Comma 2 3 2 3 2 5" xfId="3596" xr:uid="{00000000-0005-0000-0000-0000520E0000}"/>
    <cellStyle name="Comma 2 3 2 3 2 5 2" xfId="3597" xr:uid="{00000000-0005-0000-0000-0000530E0000}"/>
    <cellStyle name="Comma 2 3 2 3 2 5 3" xfId="3598" xr:uid="{00000000-0005-0000-0000-0000540E0000}"/>
    <cellStyle name="Comma 2 3 2 3 2 5 4" xfId="3599" xr:uid="{00000000-0005-0000-0000-0000550E0000}"/>
    <cellStyle name="Comma 2 3 2 3 2 6" xfId="3600" xr:uid="{00000000-0005-0000-0000-0000560E0000}"/>
    <cellStyle name="Comma 2 3 2 3 2 7" xfId="3601" xr:uid="{00000000-0005-0000-0000-0000570E0000}"/>
    <cellStyle name="Comma 2 3 2 3 2 8" xfId="3602" xr:uid="{00000000-0005-0000-0000-0000580E0000}"/>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3" xfId="3607" xr:uid="{00000000-0005-0000-0000-00005D0E0000}"/>
    <cellStyle name="Comma 2 3 2 3 3 2 2 4" xfId="3608" xr:uid="{00000000-0005-0000-0000-00005E0E0000}"/>
    <cellStyle name="Comma 2 3 2 3 3 2 3" xfId="3609" xr:uid="{00000000-0005-0000-0000-00005F0E0000}"/>
    <cellStyle name="Comma 2 3 2 3 3 2 4" xfId="3610" xr:uid="{00000000-0005-0000-0000-0000600E0000}"/>
    <cellStyle name="Comma 2 3 2 3 3 2 5" xfId="3611" xr:uid="{00000000-0005-0000-0000-0000610E0000}"/>
    <cellStyle name="Comma 2 3 2 3 3 3" xfId="3612" xr:uid="{00000000-0005-0000-0000-0000620E0000}"/>
    <cellStyle name="Comma 2 3 2 3 3 3 2" xfId="3613" xr:uid="{00000000-0005-0000-0000-0000630E0000}"/>
    <cellStyle name="Comma 2 3 2 3 3 3 3" xfId="3614" xr:uid="{00000000-0005-0000-0000-0000640E0000}"/>
    <cellStyle name="Comma 2 3 2 3 3 3 4" xfId="3615" xr:uid="{00000000-0005-0000-0000-0000650E0000}"/>
    <cellStyle name="Comma 2 3 2 3 3 4" xfId="3616" xr:uid="{00000000-0005-0000-0000-0000660E0000}"/>
    <cellStyle name="Comma 2 3 2 3 3 5" xfId="3617" xr:uid="{00000000-0005-0000-0000-0000670E0000}"/>
    <cellStyle name="Comma 2 3 2 3 3 6" xfId="3618" xr:uid="{00000000-0005-0000-0000-0000680E0000}"/>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3" xfId="3623" xr:uid="{00000000-0005-0000-0000-00006D0E0000}"/>
    <cellStyle name="Comma 2 3 2 3 4 2 2 4" xfId="3624" xr:uid="{00000000-0005-0000-0000-00006E0E0000}"/>
    <cellStyle name="Comma 2 3 2 3 4 2 3" xfId="3625" xr:uid="{00000000-0005-0000-0000-00006F0E0000}"/>
    <cellStyle name="Comma 2 3 2 3 4 2 4" xfId="3626" xr:uid="{00000000-0005-0000-0000-0000700E0000}"/>
    <cellStyle name="Comma 2 3 2 3 4 2 5" xfId="3627" xr:uid="{00000000-0005-0000-0000-0000710E0000}"/>
    <cellStyle name="Comma 2 3 2 3 4 3" xfId="3628" xr:uid="{00000000-0005-0000-0000-0000720E0000}"/>
    <cellStyle name="Comma 2 3 2 3 4 3 2" xfId="3629" xr:uid="{00000000-0005-0000-0000-0000730E0000}"/>
    <cellStyle name="Comma 2 3 2 3 4 3 3" xfId="3630" xr:uid="{00000000-0005-0000-0000-0000740E0000}"/>
    <cellStyle name="Comma 2 3 2 3 4 3 4" xfId="3631" xr:uid="{00000000-0005-0000-0000-0000750E0000}"/>
    <cellStyle name="Comma 2 3 2 3 4 4" xfId="3632" xr:uid="{00000000-0005-0000-0000-0000760E0000}"/>
    <cellStyle name="Comma 2 3 2 3 4 5" xfId="3633" xr:uid="{00000000-0005-0000-0000-0000770E0000}"/>
    <cellStyle name="Comma 2 3 2 3 4 6" xfId="3634" xr:uid="{00000000-0005-0000-0000-0000780E0000}"/>
    <cellStyle name="Comma 2 3 2 3 5" xfId="3635" xr:uid="{00000000-0005-0000-0000-0000790E0000}"/>
    <cellStyle name="Comma 2 3 2 3 5 2" xfId="3636" xr:uid="{00000000-0005-0000-0000-00007A0E0000}"/>
    <cellStyle name="Comma 2 3 2 3 5 2 2" xfId="3637" xr:uid="{00000000-0005-0000-0000-00007B0E0000}"/>
    <cellStyle name="Comma 2 3 2 3 5 2 3" xfId="3638" xr:uid="{00000000-0005-0000-0000-00007C0E0000}"/>
    <cellStyle name="Comma 2 3 2 3 5 2 4" xfId="3639" xr:uid="{00000000-0005-0000-0000-00007D0E0000}"/>
    <cellStyle name="Comma 2 3 2 3 5 3" xfId="3640" xr:uid="{00000000-0005-0000-0000-00007E0E0000}"/>
    <cellStyle name="Comma 2 3 2 3 5 4" xfId="3641" xr:uid="{00000000-0005-0000-0000-00007F0E0000}"/>
    <cellStyle name="Comma 2 3 2 3 5 5" xfId="3642" xr:uid="{00000000-0005-0000-0000-0000800E0000}"/>
    <cellStyle name="Comma 2 3 2 3 6" xfId="3643" xr:uid="{00000000-0005-0000-0000-0000810E0000}"/>
    <cellStyle name="Comma 2 3 2 3 6 2" xfId="3644" xr:uid="{00000000-0005-0000-0000-0000820E0000}"/>
    <cellStyle name="Comma 2 3 2 3 6 3" xfId="3645" xr:uid="{00000000-0005-0000-0000-0000830E0000}"/>
    <cellStyle name="Comma 2 3 2 3 6 4" xfId="3646" xr:uid="{00000000-0005-0000-0000-0000840E0000}"/>
    <cellStyle name="Comma 2 3 2 3 7" xfId="3647" xr:uid="{00000000-0005-0000-0000-0000850E0000}"/>
    <cellStyle name="Comma 2 3 2 3 8" xfId="3648" xr:uid="{00000000-0005-0000-0000-0000860E0000}"/>
    <cellStyle name="Comma 2 3 2 3 9" xfId="3649" xr:uid="{00000000-0005-0000-0000-0000870E0000}"/>
    <cellStyle name="Comma 2 3 2 4" xfId="3650" xr:uid="{00000000-0005-0000-0000-0000880E000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3" xfId="3656" xr:uid="{00000000-0005-0000-0000-00008E0E0000}"/>
    <cellStyle name="Comma 2 3 2 4 2 2 2 2 4" xfId="3657" xr:uid="{00000000-0005-0000-0000-00008F0E0000}"/>
    <cellStyle name="Comma 2 3 2 4 2 2 2 3" xfId="3658" xr:uid="{00000000-0005-0000-0000-0000900E0000}"/>
    <cellStyle name="Comma 2 3 2 4 2 2 2 4" xfId="3659" xr:uid="{00000000-0005-0000-0000-0000910E0000}"/>
    <cellStyle name="Comma 2 3 2 4 2 2 2 5" xfId="3660" xr:uid="{00000000-0005-0000-0000-0000920E0000}"/>
    <cellStyle name="Comma 2 3 2 4 2 2 3" xfId="3661" xr:uid="{00000000-0005-0000-0000-0000930E0000}"/>
    <cellStyle name="Comma 2 3 2 4 2 2 3 2" xfId="3662" xr:uid="{00000000-0005-0000-0000-0000940E0000}"/>
    <cellStyle name="Comma 2 3 2 4 2 2 3 3" xfId="3663" xr:uid="{00000000-0005-0000-0000-0000950E0000}"/>
    <cellStyle name="Comma 2 3 2 4 2 2 3 4" xfId="3664" xr:uid="{00000000-0005-0000-0000-0000960E0000}"/>
    <cellStyle name="Comma 2 3 2 4 2 2 4" xfId="3665" xr:uid="{00000000-0005-0000-0000-0000970E0000}"/>
    <cellStyle name="Comma 2 3 2 4 2 2 5" xfId="3666" xr:uid="{00000000-0005-0000-0000-0000980E0000}"/>
    <cellStyle name="Comma 2 3 2 4 2 2 6" xfId="3667" xr:uid="{00000000-0005-0000-0000-0000990E000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3" xfId="3672" xr:uid="{00000000-0005-0000-0000-00009E0E0000}"/>
    <cellStyle name="Comma 2 3 2 4 2 3 2 2 4" xfId="3673" xr:uid="{00000000-0005-0000-0000-00009F0E0000}"/>
    <cellStyle name="Comma 2 3 2 4 2 3 2 3" xfId="3674" xr:uid="{00000000-0005-0000-0000-0000A00E0000}"/>
    <cellStyle name="Comma 2 3 2 4 2 3 2 4" xfId="3675" xr:uid="{00000000-0005-0000-0000-0000A10E0000}"/>
    <cellStyle name="Comma 2 3 2 4 2 3 2 5" xfId="3676" xr:uid="{00000000-0005-0000-0000-0000A20E0000}"/>
    <cellStyle name="Comma 2 3 2 4 2 3 3" xfId="3677" xr:uid="{00000000-0005-0000-0000-0000A30E0000}"/>
    <cellStyle name="Comma 2 3 2 4 2 3 3 2" xfId="3678" xr:uid="{00000000-0005-0000-0000-0000A40E0000}"/>
    <cellStyle name="Comma 2 3 2 4 2 3 3 3" xfId="3679" xr:uid="{00000000-0005-0000-0000-0000A50E0000}"/>
    <cellStyle name="Comma 2 3 2 4 2 3 3 4" xfId="3680" xr:uid="{00000000-0005-0000-0000-0000A60E0000}"/>
    <cellStyle name="Comma 2 3 2 4 2 3 4" xfId="3681" xr:uid="{00000000-0005-0000-0000-0000A70E0000}"/>
    <cellStyle name="Comma 2 3 2 4 2 3 5" xfId="3682" xr:uid="{00000000-0005-0000-0000-0000A80E0000}"/>
    <cellStyle name="Comma 2 3 2 4 2 3 6" xfId="3683" xr:uid="{00000000-0005-0000-0000-0000A90E0000}"/>
    <cellStyle name="Comma 2 3 2 4 2 4" xfId="3684" xr:uid="{00000000-0005-0000-0000-0000AA0E0000}"/>
    <cellStyle name="Comma 2 3 2 4 2 4 2" xfId="3685" xr:uid="{00000000-0005-0000-0000-0000AB0E0000}"/>
    <cellStyle name="Comma 2 3 2 4 2 4 2 2" xfId="3686" xr:uid="{00000000-0005-0000-0000-0000AC0E0000}"/>
    <cellStyle name="Comma 2 3 2 4 2 4 2 3" xfId="3687" xr:uid="{00000000-0005-0000-0000-0000AD0E0000}"/>
    <cellStyle name="Comma 2 3 2 4 2 4 2 4" xfId="3688" xr:uid="{00000000-0005-0000-0000-0000AE0E0000}"/>
    <cellStyle name="Comma 2 3 2 4 2 4 3" xfId="3689" xr:uid="{00000000-0005-0000-0000-0000AF0E0000}"/>
    <cellStyle name="Comma 2 3 2 4 2 4 4" xfId="3690" xr:uid="{00000000-0005-0000-0000-0000B00E0000}"/>
    <cellStyle name="Comma 2 3 2 4 2 4 5" xfId="3691" xr:uid="{00000000-0005-0000-0000-0000B10E0000}"/>
    <cellStyle name="Comma 2 3 2 4 2 5" xfId="3692" xr:uid="{00000000-0005-0000-0000-0000B20E0000}"/>
    <cellStyle name="Comma 2 3 2 4 2 5 2" xfId="3693" xr:uid="{00000000-0005-0000-0000-0000B30E0000}"/>
    <cellStyle name="Comma 2 3 2 4 2 5 3" xfId="3694" xr:uid="{00000000-0005-0000-0000-0000B40E0000}"/>
    <cellStyle name="Comma 2 3 2 4 2 5 4" xfId="3695" xr:uid="{00000000-0005-0000-0000-0000B50E0000}"/>
    <cellStyle name="Comma 2 3 2 4 2 6" xfId="3696" xr:uid="{00000000-0005-0000-0000-0000B60E0000}"/>
    <cellStyle name="Comma 2 3 2 4 2 7" xfId="3697" xr:uid="{00000000-0005-0000-0000-0000B70E0000}"/>
    <cellStyle name="Comma 2 3 2 4 2 8" xfId="3698" xr:uid="{00000000-0005-0000-0000-0000B80E0000}"/>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3" xfId="3703" xr:uid="{00000000-0005-0000-0000-0000BD0E0000}"/>
    <cellStyle name="Comma 2 3 2 4 3 2 2 4" xfId="3704" xr:uid="{00000000-0005-0000-0000-0000BE0E0000}"/>
    <cellStyle name="Comma 2 3 2 4 3 2 3" xfId="3705" xr:uid="{00000000-0005-0000-0000-0000BF0E0000}"/>
    <cellStyle name="Comma 2 3 2 4 3 2 4" xfId="3706" xr:uid="{00000000-0005-0000-0000-0000C00E0000}"/>
    <cellStyle name="Comma 2 3 2 4 3 2 5" xfId="3707" xr:uid="{00000000-0005-0000-0000-0000C10E0000}"/>
    <cellStyle name="Comma 2 3 2 4 3 3" xfId="3708" xr:uid="{00000000-0005-0000-0000-0000C20E0000}"/>
    <cellStyle name="Comma 2 3 2 4 3 3 2" xfId="3709" xr:uid="{00000000-0005-0000-0000-0000C30E0000}"/>
    <cellStyle name="Comma 2 3 2 4 3 3 3" xfId="3710" xr:uid="{00000000-0005-0000-0000-0000C40E0000}"/>
    <cellStyle name="Comma 2 3 2 4 3 3 4" xfId="3711" xr:uid="{00000000-0005-0000-0000-0000C50E0000}"/>
    <cellStyle name="Comma 2 3 2 4 3 4" xfId="3712" xr:uid="{00000000-0005-0000-0000-0000C60E0000}"/>
    <cellStyle name="Comma 2 3 2 4 3 5" xfId="3713" xr:uid="{00000000-0005-0000-0000-0000C70E0000}"/>
    <cellStyle name="Comma 2 3 2 4 3 6" xfId="3714" xr:uid="{00000000-0005-0000-0000-0000C80E0000}"/>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3" xfId="3719" xr:uid="{00000000-0005-0000-0000-0000CD0E0000}"/>
    <cellStyle name="Comma 2 3 2 4 4 2 2 4" xfId="3720" xr:uid="{00000000-0005-0000-0000-0000CE0E0000}"/>
    <cellStyle name="Comma 2 3 2 4 4 2 3" xfId="3721" xr:uid="{00000000-0005-0000-0000-0000CF0E0000}"/>
    <cellStyle name="Comma 2 3 2 4 4 2 4" xfId="3722" xr:uid="{00000000-0005-0000-0000-0000D00E0000}"/>
    <cellStyle name="Comma 2 3 2 4 4 2 5" xfId="3723" xr:uid="{00000000-0005-0000-0000-0000D10E0000}"/>
    <cellStyle name="Comma 2 3 2 4 4 3" xfId="3724" xr:uid="{00000000-0005-0000-0000-0000D20E0000}"/>
    <cellStyle name="Comma 2 3 2 4 4 3 2" xfId="3725" xr:uid="{00000000-0005-0000-0000-0000D30E0000}"/>
    <cellStyle name="Comma 2 3 2 4 4 3 3" xfId="3726" xr:uid="{00000000-0005-0000-0000-0000D40E0000}"/>
    <cellStyle name="Comma 2 3 2 4 4 3 4" xfId="3727" xr:uid="{00000000-0005-0000-0000-0000D50E0000}"/>
    <cellStyle name="Comma 2 3 2 4 4 4" xfId="3728" xr:uid="{00000000-0005-0000-0000-0000D60E0000}"/>
    <cellStyle name="Comma 2 3 2 4 4 5" xfId="3729" xr:uid="{00000000-0005-0000-0000-0000D70E0000}"/>
    <cellStyle name="Comma 2 3 2 4 4 6" xfId="3730" xr:uid="{00000000-0005-0000-0000-0000D80E0000}"/>
    <cellStyle name="Comma 2 3 2 4 5" xfId="3731" xr:uid="{00000000-0005-0000-0000-0000D90E0000}"/>
    <cellStyle name="Comma 2 3 2 4 5 2" xfId="3732" xr:uid="{00000000-0005-0000-0000-0000DA0E0000}"/>
    <cellStyle name="Comma 2 3 2 4 5 2 2" xfId="3733" xr:uid="{00000000-0005-0000-0000-0000DB0E0000}"/>
    <cellStyle name="Comma 2 3 2 4 5 2 3" xfId="3734" xr:uid="{00000000-0005-0000-0000-0000DC0E0000}"/>
    <cellStyle name="Comma 2 3 2 4 5 2 4" xfId="3735" xr:uid="{00000000-0005-0000-0000-0000DD0E0000}"/>
    <cellStyle name="Comma 2 3 2 4 5 3" xfId="3736" xr:uid="{00000000-0005-0000-0000-0000DE0E0000}"/>
    <cellStyle name="Comma 2 3 2 4 5 4" xfId="3737" xr:uid="{00000000-0005-0000-0000-0000DF0E0000}"/>
    <cellStyle name="Comma 2 3 2 4 5 5" xfId="3738" xr:uid="{00000000-0005-0000-0000-0000E00E0000}"/>
    <cellStyle name="Comma 2 3 2 4 6" xfId="3739" xr:uid="{00000000-0005-0000-0000-0000E10E0000}"/>
    <cellStyle name="Comma 2 3 2 4 6 2" xfId="3740" xr:uid="{00000000-0005-0000-0000-0000E20E0000}"/>
    <cellStyle name="Comma 2 3 2 4 6 3" xfId="3741" xr:uid="{00000000-0005-0000-0000-0000E30E0000}"/>
    <cellStyle name="Comma 2 3 2 4 6 4" xfId="3742" xr:uid="{00000000-0005-0000-0000-0000E40E0000}"/>
    <cellStyle name="Comma 2 3 2 4 7" xfId="3743" xr:uid="{00000000-0005-0000-0000-0000E50E0000}"/>
    <cellStyle name="Comma 2 3 2 4 8" xfId="3744" xr:uid="{00000000-0005-0000-0000-0000E60E0000}"/>
    <cellStyle name="Comma 2 3 2 4 9" xfId="3745" xr:uid="{00000000-0005-0000-0000-0000E70E0000}"/>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3" xfId="3751" xr:uid="{00000000-0005-0000-0000-0000ED0E0000}"/>
    <cellStyle name="Comma 2 3 2 5 2 2 2 4" xfId="3752" xr:uid="{00000000-0005-0000-0000-0000EE0E0000}"/>
    <cellStyle name="Comma 2 3 2 5 2 2 3" xfId="3753" xr:uid="{00000000-0005-0000-0000-0000EF0E0000}"/>
    <cellStyle name="Comma 2 3 2 5 2 2 4" xfId="3754" xr:uid="{00000000-0005-0000-0000-0000F00E0000}"/>
    <cellStyle name="Comma 2 3 2 5 2 2 5" xfId="3755" xr:uid="{00000000-0005-0000-0000-0000F10E0000}"/>
    <cellStyle name="Comma 2 3 2 5 2 3" xfId="3756" xr:uid="{00000000-0005-0000-0000-0000F20E0000}"/>
    <cellStyle name="Comma 2 3 2 5 2 3 2" xfId="3757" xr:uid="{00000000-0005-0000-0000-0000F30E0000}"/>
    <cellStyle name="Comma 2 3 2 5 2 3 3" xfId="3758" xr:uid="{00000000-0005-0000-0000-0000F40E0000}"/>
    <cellStyle name="Comma 2 3 2 5 2 3 4" xfId="3759" xr:uid="{00000000-0005-0000-0000-0000F50E0000}"/>
    <cellStyle name="Comma 2 3 2 5 2 4" xfId="3760" xr:uid="{00000000-0005-0000-0000-0000F60E0000}"/>
    <cellStyle name="Comma 2 3 2 5 2 5" xfId="3761" xr:uid="{00000000-0005-0000-0000-0000F70E0000}"/>
    <cellStyle name="Comma 2 3 2 5 2 6" xfId="3762" xr:uid="{00000000-0005-0000-0000-0000F80E0000}"/>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3" xfId="3767" xr:uid="{00000000-0005-0000-0000-0000FD0E0000}"/>
    <cellStyle name="Comma 2 3 2 5 3 2 2 4" xfId="3768" xr:uid="{00000000-0005-0000-0000-0000FE0E0000}"/>
    <cellStyle name="Comma 2 3 2 5 3 2 3" xfId="3769" xr:uid="{00000000-0005-0000-0000-0000FF0E0000}"/>
    <cellStyle name="Comma 2 3 2 5 3 2 4" xfId="3770" xr:uid="{00000000-0005-0000-0000-0000000F0000}"/>
    <cellStyle name="Comma 2 3 2 5 3 2 5" xfId="3771" xr:uid="{00000000-0005-0000-0000-0000010F0000}"/>
    <cellStyle name="Comma 2 3 2 5 3 3" xfId="3772" xr:uid="{00000000-0005-0000-0000-0000020F0000}"/>
    <cellStyle name="Comma 2 3 2 5 3 3 2" xfId="3773" xr:uid="{00000000-0005-0000-0000-0000030F0000}"/>
    <cellStyle name="Comma 2 3 2 5 3 3 3" xfId="3774" xr:uid="{00000000-0005-0000-0000-0000040F0000}"/>
    <cellStyle name="Comma 2 3 2 5 3 3 4" xfId="3775" xr:uid="{00000000-0005-0000-0000-0000050F0000}"/>
    <cellStyle name="Comma 2 3 2 5 3 4" xfId="3776" xr:uid="{00000000-0005-0000-0000-0000060F0000}"/>
    <cellStyle name="Comma 2 3 2 5 3 5" xfId="3777" xr:uid="{00000000-0005-0000-0000-0000070F0000}"/>
    <cellStyle name="Comma 2 3 2 5 3 6" xfId="3778" xr:uid="{00000000-0005-0000-0000-0000080F0000}"/>
    <cellStyle name="Comma 2 3 2 5 4" xfId="3779" xr:uid="{00000000-0005-0000-0000-0000090F0000}"/>
    <cellStyle name="Comma 2 3 2 5 4 2" xfId="3780" xr:uid="{00000000-0005-0000-0000-00000A0F0000}"/>
    <cellStyle name="Comma 2 3 2 5 4 2 2" xfId="3781" xr:uid="{00000000-0005-0000-0000-00000B0F0000}"/>
    <cellStyle name="Comma 2 3 2 5 4 2 3" xfId="3782" xr:uid="{00000000-0005-0000-0000-00000C0F0000}"/>
    <cellStyle name="Comma 2 3 2 5 4 2 4" xfId="3783" xr:uid="{00000000-0005-0000-0000-00000D0F0000}"/>
    <cellStyle name="Comma 2 3 2 5 4 3" xfId="3784" xr:uid="{00000000-0005-0000-0000-00000E0F0000}"/>
    <cellStyle name="Comma 2 3 2 5 4 4" xfId="3785" xr:uid="{00000000-0005-0000-0000-00000F0F0000}"/>
    <cellStyle name="Comma 2 3 2 5 4 5" xfId="3786" xr:uid="{00000000-0005-0000-0000-0000100F0000}"/>
    <cellStyle name="Comma 2 3 2 5 5" xfId="3787" xr:uid="{00000000-0005-0000-0000-0000110F0000}"/>
    <cellStyle name="Comma 2 3 2 5 5 2" xfId="3788" xr:uid="{00000000-0005-0000-0000-0000120F0000}"/>
    <cellStyle name="Comma 2 3 2 5 5 3" xfId="3789" xr:uid="{00000000-0005-0000-0000-0000130F0000}"/>
    <cellStyle name="Comma 2 3 2 5 5 4" xfId="3790" xr:uid="{00000000-0005-0000-0000-0000140F0000}"/>
    <cellStyle name="Comma 2 3 2 5 6" xfId="3791" xr:uid="{00000000-0005-0000-0000-0000150F0000}"/>
    <cellStyle name="Comma 2 3 2 5 7" xfId="3792" xr:uid="{00000000-0005-0000-0000-0000160F0000}"/>
    <cellStyle name="Comma 2 3 2 5 8" xfId="3793" xr:uid="{00000000-0005-0000-0000-0000170F0000}"/>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3" xfId="3799" xr:uid="{00000000-0005-0000-0000-00001D0F0000}"/>
    <cellStyle name="Comma 2 3 2 6 2 2 2 4" xfId="3800" xr:uid="{00000000-0005-0000-0000-00001E0F0000}"/>
    <cellStyle name="Comma 2 3 2 6 2 2 3" xfId="3801" xr:uid="{00000000-0005-0000-0000-00001F0F0000}"/>
    <cellStyle name="Comma 2 3 2 6 2 2 4" xfId="3802" xr:uid="{00000000-0005-0000-0000-0000200F0000}"/>
    <cellStyle name="Comma 2 3 2 6 2 2 5" xfId="3803" xr:uid="{00000000-0005-0000-0000-0000210F0000}"/>
    <cellStyle name="Comma 2 3 2 6 2 3" xfId="3804" xr:uid="{00000000-0005-0000-0000-0000220F0000}"/>
    <cellStyle name="Comma 2 3 2 6 2 3 2" xfId="3805" xr:uid="{00000000-0005-0000-0000-0000230F0000}"/>
    <cellStyle name="Comma 2 3 2 6 2 3 3" xfId="3806" xr:uid="{00000000-0005-0000-0000-0000240F0000}"/>
    <cellStyle name="Comma 2 3 2 6 2 3 4" xfId="3807" xr:uid="{00000000-0005-0000-0000-0000250F0000}"/>
    <cellStyle name="Comma 2 3 2 6 2 4" xfId="3808" xr:uid="{00000000-0005-0000-0000-0000260F0000}"/>
    <cellStyle name="Comma 2 3 2 6 2 5" xfId="3809" xr:uid="{00000000-0005-0000-0000-0000270F0000}"/>
    <cellStyle name="Comma 2 3 2 6 2 6" xfId="3810" xr:uid="{00000000-0005-0000-0000-0000280F0000}"/>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3" xfId="3815" xr:uid="{00000000-0005-0000-0000-00002D0F0000}"/>
    <cellStyle name="Comma 2 3 2 6 3 2 2 4" xfId="3816" xr:uid="{00000000-0005-0000-0000-00002E0F0000}"/>
    <cellStyle name="Comma 2 3 2 6 3 2 3" xfId="3817" xr:uid="{00000000-0005-0000-0000-00002F0F0000}"/>
    <cellStyle name="Comma 2 3 2 6 3 2 4" xfId="3818" xr:uid="{00000000-0005-0000-0000-0000300F0000}"/>
    <cellStyle name="Comma 2 3 2 6 3 2 5" xfId="3819" xr:uid="{00000000-0005-0000-0000-0000310F0000}"/>
    <cellStyle name="Comma 2 3 2 6 3 3" xfId="3820" xr:uid="{00000000-0005-0000-0000-0000320F0000}"/>
    <cellStyle name="Comma 2 3 2 6 3 3 2" xfId="3821" xr:uid="{00000000-0005-0000-0000-0000330F0000}"/>
    <cellStyle name="Comma 2 3 2 6 3 3 3" xfId="3822" xr:uid="{00000000-0005-0000-0000-0000340F0000}"/>
    <cellStyle name="Comma 2 3 2 6 3 3 4" xfId="3823" xr:uid="{00000000-0005-0000-0000-0000350F0000}"/>
    <cellStyle name="Comma 2 3 2 6 3 4" xfId="3824" xr:uid="{00000000-0005-0000-0000-0000360F0000}"/>
    <cellStyle name="Comma 2 3 2 6 3 5" xfId="3825" xr:uid="{00000000-0005-0000-0000-0000370F0000}"/>
    <cellStyle name="Comma 2 3 2 6 3 6" xfId="3826" xr:uid="{00000000-0005-0000-0000-0000380F0000}"/>
    <cellStyle name="Comma 2 3 2 6 4" xfId="3827" xr:uid="{00000000-0005-0000-0000-0000390F0000}"/>
    <cellStyle name="Comma 2 3 2 6 4 2" xfId="3828" xr:uid="{00000000-0005-0000-0000-00003A0F0000}"/>
    <cellStyle name="Comma 2 3 2 6 4 2 2" xfId="3829" xr:uid="{00000000-0005-0000-0000-00003B0F0000}"/>
    <cellStyle name="Comma 2 3 2 6 4 2 3" xfId="3830" xr:uid="{00000000-0005-0000-0000-00003C0F0000}"/>
    <cellStyle name="Comma 2 3 2 6 4 2 4" xfId="3831" xr:uid="{00000000-0005-0000-0000-00003D0F0000}"/>
    <cellStyle name="Comma 2 3 2 6 4 3" xfId="3832" xr:uid="{00000000-0005-0000-0000-00003E0F0000}"/>
    <cellStyle name="Comma 2 3 2 6 4 4" xfId="3833" xr:uid="{00000000-0005-0000-0000-00003F0F0000}"/>
    <cellStyle name="Comma 2 3 2 6 4 5" xfId="3834" xr:uid="{00000000-0005-0000-0000-0000400F0000}"/>
    <cellStyle name="Comma 2 3 2 6 5" xfId="3835" xr:uid="{00000000-0005-0000-0000-0000410F0000}"/>
    <cellStyle name="Comma 2 3 2 6 5 2" xfId="3836" xr:uid="{00000000-0005-0000-0000-0000420F0000}"/>
    <cellStyle name="Comma 2 3 2 6 5 3" xfId="3837" xr:uid="{00000000-0005-0000-0000-0000430F0000}"/>
    <cellStyle name="Comma 2 3 2 6 5 4" xfId="3838" xr:uid="{00000000-0005-0000-0000-0000440F0000}"/>
    <cellStyle name="Comma 2 3 2 6 6" xfId="3839" xr:uid="{00000000-0005-0000-0000-0000450F0000}"/>
    <cellStyle name="Comma 2 3 2 6 7" xfId="3840" xr:uid="{00000000-0005-0000-0000-0000460F0000}"/>
    <cellStyle name="Comma 2 3 2 6 8" xfId="3841" xr:uid="{00000000-0005-0000-0000-0000470F0000}"/>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3" xfId="3846" xr:uid="{00000000-0005-0000-0000-00004C0F0000}"/>
    <cellStyle name="Comma 2 3 2 7 2 2 4" xfId="3847" xr:uid="{00000000-0005-0000-0000-00004D0F0000}"/>
    <cellStyle name="Comma 2 3 2 7 2 3" xfId="3848" xr:uid="{00000000-0005-0000-0000-00004E0F0000}"/>
    <cellStyle name="Comma 2 3 2 7 2 4" xfId="3849" xr:uid="{00000000-0005-0000-0000-00004F0F0000}"/>
    <cellStyle name="Comma 2 3 2 7 2 5" xfId="3850" xr:uid="{00000000-0005-0000-0000-0000500F0000}"/>
    <cellStyle name="Comma 2 3 2 7 3" xfId="3851" xr:uid="{00000000-0005-0000-0000-0000510F0000}"/>
    <cellStyle name="Comma 2 3 2 7 3 2" xfId="3852" xr:uid="{00000000-0005-0000-0000-0000520F0000}"/>
    <cellStyle name="Comma 2 3 2 7 3 3" xfId="3853" xr:uid="{00000000-0005-0000-0000-0000530F0000}"/>
    <cellStyle name="Comma 2 3 2 7 3 4" xfId="3854" xr:uid="{00000000-0005-0000-0000-0000540F0000}"/>
    <cellStyle name="Comma 2 3 2 7 4" xfId="3855" xr:uid="{00000000-0005-0000-0000-0000550F0000}"/>
    <cellStyle name="Comma 2 3 2 7 5" xfId="3856" xr:uid="{00000000-0005-0000-0000-0000560F0000}"/>
    <cellStyle name="Comma 2 3 2 7 6" xfId="3857" xr:uid="{00000000-0005-0000-0000-0000570F0000}"/>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3" xfId="3862" xr:uid="{00000000-0005-0000-0000-00005C0F0000}"/>
    <cellStyle name="Comma 2 3 2 8 2 2 4" xfId="3863" xr:uid="{00000000-0005-0000-0000-00005D0F0000}"/>
    <cellStyle name="Comma 2 3 2 8 2 3" xfId="3864" xr:uid="{00000000-0005-0000-0000-00005E0F0000}"/>
    <cellStyle name="Comma 2 3 2 8 2 4" xfId="3865" xr:uid="{00000000-0005-0000-0000-00005F0F0000}"/>
    <cellStyle name="Comma 2 3 2 8 2 5" xfId="3866" xr:uid="{00000000-0005-0000-0000-0000600F0000}"/>
    <cellStyle name="Comma 2 3 2 8 3" xfId="3867" xr:uid="{00000000-0005-0000-0000-0000610F0000}"/>
    <cellStyle name="Comma 2 3 2 8 3 2" xfId="3868" xr:uid="{00000000-0005-0000-0000-0000620F0000}"/>
    <cellStyle name="Comma 2 3 2 8 3 3" xfId="3869" xr:uid="{00000000-0005-0000-0000-0000630F0000}"/>
    <cellStyle name="Comma 2 3 2 8 3 4" xfId="3870" xr:uid="{00000000-0005-0000-0000-0000640F0000}"/>
    <cellStyle name="Comma 2 3 2 8 4" xfId="3871" xr:uid="{00000000-0005-0000-0000-0000650F0000}"/>
    <cellStyle name="Comma 2 3 2 8 5" xfId="3872" xr:uid="{00000000-0005-0000-0000-0000660F0000}"/>
    <cellStyle name="Comma 2 3 2 8 6" xfId="3873" xr:uid="{00000000-0005-0000-0000-0000670F0000}"/>
    <cellStyle name="Comma 2 3 2 9" xfId="3874" xr:uid="{00000000-0005-0000-0000-0000680F0000}"/>
    <cellStyle name="Comma 2 3 3" xfId="3875" xr:uid="{00000000-0005-0000-0000-0000690F0000}"/>
    <cellStyle name="Comma 2 3 3 10" xfId="3876" xr:uid="{00000000-0005-0000-0000-00006A0F0000}"/>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3" xfId="3882" xr:uid="{00000000-0005-0000-0000-0000700F0000}"/>
    <cellStyle name="Comma 2 3 3 2 2 2 2 4" xfId="3883" xr:uid="{00000000-0005-0000-0000-0000710F0000}"/>
    <cellStyle name="Comma 2 3 3 2 2 2 3" xfId="3884" xr:uid="{00000000-0005-0000-0000-0000720F0000}"/>
    <cellStyle name="Comma 2 3 3 2 2 2 4" xfId="3885" xr:uid="{00000000-0005-0000-0000-0000730F0000}"/>
    <cellStyle name="Comma 2 3 3 2 2 2 5" xfId="3886" xr:uid="{00000000-0005-0000-0000-0000740F0000}"/>
    <cellStyle name="Comma 2 3 3 2 2 3" xfId="3887" xr:uid="{00000000-0005-0000-0000-0000750F0000}"/>
    <cellStyle name="Comma 2 3 3 2 2 3 2" xfId="3888" xr:uid="{00000000-0005-0000-0000-0000760F0000}"/>
    <cellStyle name="Comma 2 3 3 2 2 3 3" xfId="3889" xr:uid="{00000000-0005-0000-0000-0000770F0000}"/>
    <cellStyle name="Comma 2 3 3 2 2 3 4" xfId="3890" xr:uid="{00000000-0005-0000-0000-0000780F0000}"/>
    <cellStyle name="Comma 2 3 3 2 2 4" xfId="3891" xr:uid="{00000000-0005-0000-0000-0000790F0000}"/>
    <cellStyle name="Comma 2 3 3 2 2 5" xfId="3892" xr:uid="{00000000-0005-0000-0000-00007A0F0000}"/>
    <cellStyle name="Comma 2 3 3 2 2 6" xfId="3893" xr:uid="{00000000-0005-0000-0000-00007B0F0000}"/>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3" xfId="3898" xr:uid="{00000000-0005-0000-0000-0000800F0000}"/>
    <cellStyle name="Comma 2 3 3 2 3 2 2 4" xfId="3899" xr:uid="{00000000-0005-0000-0000-0000810F0000}"/>
    <cellStyle name="Comma 2 3 3 2 3 2 3" xfId="3900" xr:uid="{00000000-0005-0000-0000-0000820F0000}"/>
    <cellStyle name="Comma 2 3 3 2 3 2 4" xfId="3901" xr:uid="{00000000-0005-0000-0000-0000830F0000}"/>
    <cellStyle name="Comma 2 3 3 2 3 2 5" xfId="3902" xr:uid="{00000000-0005-0000-0000-0000840F0000}"/>
    <cellStyle name="Comma 2 3 3 2 3 3" xfId="3903" xr:uid="{00000000-0005-0000-0000-0000850F0000}"/>
    <cellStyle name="Comma 2 3 3 2 3 3 2" xfId="3904" xr:uid="{00000000-0005-0000-0000-0000860F0000}"/>
    <cellStyle name="Comma 2 3 3 2 3 3 3" xfId="3905" xr:uid="{00000000-0005-0000-0000-0000870F0000}"/>
    <cellStyle name="Comma 2 3 3 2 3 3 4" xfId="3906" xr:uid="{00000000-0005-0000-0000-0000880F0000}"/>
    <cellStyle name="Comma 2 3 3 2 3 4" xfId="3907" xr:uid="{00000000-0005-0000-0000-0000890F0000}"/>
    <cellStyle name="Comma 2 3 3 2 3 5" xfId="3908" xr:uid="{00000000-0005-0000-0000-00008A0F0000}"/>
    <cellStyle name="Comma 2 3 3 2 3 6" xfId="3909" xr:uid="{00000000-0005-0000-0000-00008B0F0000}"/>
    <cellStyle name="Comma 2 3 3 2 4" xfId="3910" xr:uid="{00000000-0005-0000-0000-00008C0F0000}"/>
    <cellStyle name="Comma 2 3 3 2 4 2" xfId="3911" xr:uid="{00000000-0005-0000-0000-00008D0F0000}"/>
    <cellStyle name="Comma 2 3 3 2 4 2 2" xfId="3912" xr:uid="{00000000-0005-0000-0000-00008E0F0000}"/>
    <cellStyle name="Comma 2 3 3 2 4 2 3" xfId="3913" xr:uid="{00000000-0005-0000-0000-00008F0F0000}"/>
    <cellStyle name="Comma 2 3 3 2 4 2 4" xfId="3914" xr:uid="{00000000-0005-0000-0000-0000900F0000}"/>
    <cellStyle name="Comma 2 3 3 2 4 3" xfId="3915" xr:uid="{00000000-0005-0000-0000-0000910F0000}"/>
    <cellStyle name="Comma 2 3 3 2 4 4" xfId="3916" xr:uid="{00000000-0005-0000-0000-0000920F0000}"/>
    <cellStyle name="Comma 2 3 3 2 4 5" xfId="3917" xr:uid="{00000000-0005-0000-0000-0000930F0000}"/>
    <cellStyle name="Comma 2 3 3 2 5" xfId="3918" xr:uid="{00000000-0005-0000-0000-0000940F0000}"/>
    <cellStyle name="Comma 2 3 3 2 5 2" xfId="3919" xr:uid="{00000000-0005-0000-0000-0000950F0000}"/>
    <cellStyle name="Comma 2 3 3 2 5 3" xfId="3920" xr:uid="{00000000-0005-0000-0000-0000960F0000}"/>
    <cellStyle name="Comma 2 3 3 2 5 4" xfId="3921" xr:uid="{00000000-0005-0000-0000-0000970F0000}"/>
    <cellStyle name="Comma 2 3 3 2 6" xfId="3922" xr:uid="{00000000-0005-0000-0000-0000980F0000}"/>
    <cellStyle name="Comma 2 3 3 2 7" xfId="3923" xr:uid="{00000000-0005-0000-0000-0000990F0000}"/>
    <cellStyle name="Comma 2 3 3 2 8" xfId="3924" xr:uid="{00000000-0005-0000-0000-00009A0F0000}"/>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3" xfId="3929" xr:uid="{00000000-0005-0000-0000-00009F0F0000}"/>
    <cellStyle name="Comma 2 3 3 3 2 2 4" xfId="3930" xr:uid="{00000000-0005-0000-0000-0000A00F0000}"/>
    <cellStyle name="Comma 2 3 3 3 2 3" xfId="3931" xr:uid="{00000000-0005-0000-0000-0000A10F0000}"/>
    <cellStyle name="Comma 2 3 3 3 2 4" xfId="3932" xr:uid="{00000000-0005-0000-0000-0000A20F0000}"/>
    <cellStyle name="Comma 2 3 3 3 2 5" xfId="3933" xr:uid="{00000000-0005-0000-0000-0000A30F0000}"/>
    <cellStyle name="Comma 2 3 3 3 3" xfId="3934" xr:uid="{00000000-0005-0000-0000-0000A40F0000}"/>
    <cellStyle name="Comma 2 3 3 3 3 2" xfId="3935" xr:uid="{00000000-0005-0000-0000-0000A50F0000}"/>
    <cellStyle name="Comma 2 3 3 3 3 3" xfId="3936" xr:uid="{00000000-0005-0000-0000-0000A60F0000}"/>
    <cellStyle name="Comma 2 3 3 3 3 4" xfId="3937" xr:uid="{00000000-0005-0000-0000-0000A70F0000}"/>
    <cellStyle name="Comma 2 3 3 3 4" xfId="3938" xr:uid="{00000000-0005-0000-0000-0000A80F0000}"/>
    <cellStyle name="Comma 2 3 3 3 5" xfId="3939" xr:uid="{00000000-0005-0000-0000-0000A90F0000}"/>
    <cellStyle name="Comma 2 3 3 3 6" xfId="3940" xr:uid="{00000000-0005-0000-0000-0000AA0F0000}"/>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3" xfId="3945" xr:uid="{00000000-0005-0000-0000-0000AF0F0000}"/>
    <cellStyle name="Comma 2 3 3 4 2 2 4" xfId="3946" xr:uid="{00000000-0005-0000-0000-0000B00F0000}"/>
    <cellStyle name="Comma 2 3 3 4 2 3" xfId="3947" xr:uid="{00000000-0005-0000-0000-0000B10F0000}"/>
    <cellStyle name="Comma 2 3 3 4 2 4" xfId="3948" xr:uid="{00000000-0005-0000-0000-0000B20F0000}"/>
    <cellStyle name="Comma 2 3 3 4 2 5" xfId="3949" xr:uid="{00000000-0005-0000-0000-0000B30F0000}"/>
    <cellStyle name="Comma 2 3 3 4 3" xfId="3950" xr:uid="{00000000-0005-0000-0000-0000B40F0000}"/>
    <cellStyle name="Comma 2 3 3 4 3 2" xfId="3951" xr:uid="{00000000-0005-0000-0000-0000B50F0000}"/>
    <cellStyle name="Comma 2 3 3 4 3 3" xfId="3952" xr:uid="{00000000-0005-0000-0000-0000B60F0000}"/>
    <cellStyle name="Comma 2 3 3 4 3 4" xfId="3953" xr:uid="{00000000-0005-0000-0000-0000B70F0000}"/>
    <cellStyle name="Comma 2 3 3 4 4" xfId="3954" xr:uid="{00000000-0005-0000-0000-0000B80F0000}"/>
    <cellStyle name="Comma 2 3 3 4 5" xfId="3955" xr:uid="{00000000-0005-0000-0000-0000B90F0000}"/>
    <cellStyle name="Comma 2 3 3 4 6" xfId="3956" xr:uid="{00000000-0005-0000-0000-0000BA0F0000}"/>
    <cellStyle name="Comma 2 3 3 5" xfId="3957" xr:uid="{00000000-0005-0000-0000-0000BB0F0000}"/>
    <cellStyle name="Comma 2 3 3 5 2" xfId="3958" xr:uid="{00000000-0005-0000-0000-0000BC0F0000}"/>
    <cellStyle name="Comma 2 3 3 5 2 2" xfId="3959" xr:uid="{00000000-0005-0000-0000-0000BD0F0000}"/>
    <cellStyle name="Comma 2 3 3 5 2 3" xfId="3960" xr:uid="{00000000-0005-0000-0000-0000BE0F0000}"/>
    <cellStyle name="Comma 2 3 3 5 2 4" xfId="3961" xr:uid="{00000000-0005-0000-0000-0000BF0F0000}"/>
    <cellStyle name="Comma 2 3 3 5 3" xfId="3962" xr:uid="{00000000-0005-0000-0000-0000C00F0000}"/>
    <cellStyle name="Comma 2 3 3 5 4" xfId="3963" xr:uid="{00000000-0005-0000-0000-0000C10F0000}"/>
    <cellStyle name="Comma 2 3 3 5 5" xfId="3964" xr:uid="{00000000-0005-0000-0000-0000C20F0000}"/>
    <cellStyle name="Comma 2 3 3 6" xfId="3965" xr:uid="{00000000-0005-0000-0000-0000C30F0000}"/>
    <cellStyle name="Comma 2 3 3 7" xfId="3966" xr:uid="{00000000-0005-0000-0000-0000C40F0000}"/>
    <cellStyle name="Comma 2 3 3 7 2" xfId="3967" xr:uid="{00000000-0005-0000-0000-0000C50F0000}"/>
    <cellStyle name="Comma 2 3 3 7 3" xfId="3968" xr:uid="{00000000-0005-0000-0000-0000C60F0000}"/>
    <cellStyle name="Comma 2 3 3 7 4" xfId="3969" xr:uid="{00000000-0005-0000-0000-0000C70F0000}"/>
    <cellStyle name="Comma 2 3 3 8" xfId="3970" xr:uid="{00000000-0005-0000-0000-0000C80F0000}"/>
    <cellStyle name="Comma 2 3 3 9" xfId="3971" xr:uid="{00000000-0005-0000-0000-0000C90F0000}"/>
    <cellStyle name="Comma 2 3 4" xfId="3972" xr:uid="{00000000-0005-0000-0000-0000CA0F0000}"/>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3" xfId="3978" xr:uid="{00000000-0005-0000-0000-0000D00F0000}"/>
    <cellStyle name="Comma 2 3 4 2 2 2 2 4" xfId="3979" xr:uid="{00000000-0005-0000-0000-0000D10F0000}"/>
    <cellStyle name="Comma 2 3 4 2 2 2 3" xfId="3980" xr:uid="{00000000-0005-0000-0000-0000D20F0000}"/>
    <cellStyle name="Comma 2 3 4 2 2 2 4" xfId="3981" xr:uid="{00000000-0005-0000-0000-0000D30F0000}"/>
    <cellStyle name="Comma 2 3 4 2 2 2 5" xfId="3982" xr:uid="{00000000-0005-0000-0000-0000D40F0000}"/>
    <cellStyle name="Comma 2 3 4 2 2 3" xfId="3983" xr:uid="{00000000-0005-0000-0000-0000D50F0000}"/>
    <cellStyle name="Comma 2 3 4 2 2 3 2" xfId="3984" xr:uid="{00000000-0005-0000-0000-0000D60F0000}"/>
    <cellStyle name="Comma 2 3 4 2 2 3 3" xfId="3985" xr:uid="{00000000-0005-0000-0000-0000D70F0000}"/>
    <cellStyle name="Comma 2 3 4 2 2 3 4" xfId="3986" xr:uid="{00000000-0005-0000-0000-0000D80F0000}"/>
    <cellStyle name="Comma 2 3 4 2 2 4" xfId="3987" xr:uid="{00000000-0005-0000-0000-0000D90F0000}"/>
    <cellStyle name="Comma 2 3 4 2 2 5" xfId="3988" xr:uid="{00000000-0005-0000-0000-0000DA0F0000}"/>
    <cellStyle name="Comma 2 3 4 2 2 6" xfId="3989" xr:uid="{00000000-0005-0000-0000-0000DB0F0000}"/>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3" xfId="3994" xr:uid="{00000000-0005-0000-0000-0000E00F0000}"/>
    <cellStyle name="Comma 2 3 4 2 3 2 2 4" xfId="3995" xr:uid="{00000000-0005-0000-0000-0000E10F0000}"/>
    <cellStyle name="Comma 2 3 4 2 3 2 3" xfId="3996" xr:uid="{00000000-0005-0000-0000-0000E20F0000}"/>
    <cellStyle name="Comma 2 3 4 2 3 2 4" xfId="3997" xr:uid="{00000000-0005-0000-0000-0000E30F0000}"/>
    <cellStyle name="Comma 2 3 4 2 3 2 5" xfId="3998" xr:uid="{00000000-0005-0000-0000-0000E40F0000}"/>
    <cellStyle name="Comma 2 3 4 2 3 3" xfId="3999" xr:uid="{00000000-0005-0000-0000-0000E50F0000}"/>
    <cellStyle name="Comma 2 3 4 2 3 3 2" xfId="4000" xr:uid="{00000000-0005-0000-0000-0000E60F0000}"/>
    <cellStyle name="Comma 2 3 4 2 3 3 3" xfId="4001" xr:uid="{00000000-0005-0000-0000-0000E70F0000}"/>
    <cellStyle name="Comma 2 3 4 2 3 3 4" xfId="4002" xr:uid="{00000000-0005-0000-0000-0000E80F0000}"/>
    <cellStyle name="Comma 2 3 4 2 3 4" xfId="4003" xr:uid="{00000000-0005-0000-0000-0000E90F0000}"/>
    <cellStyle name="Comma 2 3 4 2 3 5" xfId="4004" xr:uid="{00000000-0005-0000-0000-0000EA0F0000}"/>
    <cellStyle name="Comma 2 3 4 2 3 6" xfId="4005" xr:uid="{00000000-0005-0000-0000-0000EB0F0000}"/>
    <cellStyle name="Comma 2 3 4 2 4" xfId="4006" xr:uid="{00000000-0005-0000-0000-0000EC0F0000}"/>
    <cellStyle name="Comma 2 3 4 2 4 2" xfId="4007" xr:uid="{00000000-0005-0000-0000-0000ED0F0000}"/>
    <cellStyle name="Comma 2 3 4 2 4 2 2" xfId="4008" xr:uid="{00000000-0005-0000-0000-0000EE0F0000}"/>
    <cellStyle name="Comma 2 3 4 2 4 2 3" xfId="4009" xr:uid="{00000000-0005-0000-0000-0000EF0F0000}"/>
    <cellStyle name="Comma 2 3 4 2 4 2 4" xfId="4010" xr:uid="{00000000-0005-0000-0000-0000F00F0000}"/>
    <cellStyle name="Comma 2 3 4 2 4 3" xfId="4011" xr:uid="{00000000-0005-0000-0000-0000F10F0000}"/>
    <cellStyle name="Comma 2 3 4 2 4 4" xfId="4012" xr:uid="{00000000-0005-0000-0000-0000F20F0000}"/>
    <cellStyle name="Comma 2 3 4 2 4 5" xfId="4013" xr:uid="{00000000-0005-0000-0000-0000F30F0000}"/>
    <cellStyle name="Comma 2 3 4 2 5" xfId="4014" xr:uid="{00000000-0005-0000-0000-0000F40F0000}"/>
    <cellStyle name="Comma 2 3 4 2 5 2" xfId="4015" xr:uid="{00000000-0005-0000-0000-0000F50F0000}"/>
    <cellStyle name="Comma 2 3 4 2 5 3" xfId="4016" xr:uid="{00000000-0005-0000-0000-0000F60F0000}"/>
    <cellStyle name="Comma 2 3 4 2 5 4" xfId="4017" xr:uid="{00000000-0005-0000-0000-0000F70F0000}"/>
    <cellStyle name="Comma 2 3 4 2 6" xfId="4018" xr:uid="{00000000-0005-0000-0000-0000F80F0000}"/>
    <cellStyle name="Comma 2 3 4 2 7" xfId="4019" xr:uid="{00000000-0005-0000-0000-0000F90F0000}"/>
    <cellStyle name="Comma 2 3 4 2 8" xfId="4020" xr:uid="{00000000-0005-0000-0000-0000FA0F0000}"/>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3" xfId="4025" xr:uid="{00000000-0005-0000-0000-0000FF0F0000}"/>
    <cellStyle name="Comma 2 3 4 3 2 2 4" xfId="4026" xr:uid="{00000000-0005-0000-0000-000000100000}"/>
    <cellStyle name="Comma 2 3 4 3 2 3" xfId="4027" xr:uid="{00000000-0005-0000-0000-000001100000}"/>
    <cellStyle name="Comma 2 3 4 3 2 4" xfId="4028" xr:uid="{00000000-0005-0000-0000-000002100000}"/>
    <cellStyle name="Comma 2 3 4 3 2 5" xfId="4029" xr:uid="{00000000-0005-0000-0000-000003100000}"/>
    <cellStyle name="Comma 2 3 4 3 3" xfId="4030" xr:uid="{00000000-0005-0000-0000-000004100000}"/>
    <cellStyle name="Comma 2 3 4 3 3 2" xfId="4031" xr:uid="{00000000-0005-0000-0000-000005100000}"/>
    <cellStyle name="Comma 2 3 4 3 3 3" xfId="4032" xr:uid="{00000000-0005-0000-0000-000006100000}"/>
    <cellStyle name="Comma 2 3 4 3 3 4" xfId="4033" xr:uid="{00000000-0005-0000-0000-000007100000}"/>
    <cellStyle name="Comma 2 3 4 3 4" xfId="4034" xr:uid="{00000000-0005-0000-0000-000008100000}"/>
    <cellStyle name="Comma 2 3 4 3 5" xfId="4035" xr:uid="{00000000-0005-0000-0000-000009100000}"/>
    <cellStyle name="Comma 2 3 4 3 6" xfId="4036" xr:uid="{00000000-0005-0000-0000-00000A100000}"/>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3" xfId="4041" xr:uid="{00000000-0005-0000-0000-00000F100000}"/>
    <cellStyle name="Comma 2 3 4 4 2 2 4" xfId="4042" xr:uid="{00000000-0005-0000-0000-000010100000}"/>
    <cellStyle name="Comma 2 3 4 4 2 3" xfId="4043" xr:uid="{00000000-0005-0000-0000-000011100000}"/>
    <cellStyle name="Comma 2 3 4 4 2 4" xfId="4044" xr:uid="{00000000-0005-0000-0000-000012100000}"/>
    <cellStyle name="Comma 2 3 4 4 2 5" xfId="4045" xr:uid="{00000000-0005-0000-0000-000013100000}"/>
    <cellStyle name="Comma 2 3 4 4 3" xfId="4046" xr:uid="{00000000-0005-0000-0000-000014100000}"/>
    <cellStyle name="Comma 2 3 4 4 3 2" xfId="4047" xr:uid="{00000000-0005-0000-0000-000015100000}"/>
    <cellStyle name="Comma 2 3 4 4 3 3" xfId="4048" xr:uid="{00000000-0005-0000-0000-000016100000}"/>
    <cellStyle name="Comma 2 3 4 4 3 4" xfId="4049" xr:uid="{00000000-0005-0000-0000-000017100000}"/>
    <cellStyle name="Comma 2 3 4 4 4" xfId="4050" xr:uid="{00000000-0005-0000-0000-000018100000}"/>
    <cellStyle name="Comma 2 3 4 4 5" xfId="4051" xr:uid="{00000000-0005-0000-0000-000019100000}"/>
    <cellStyle name="Comma 2 3 4 4 6" xfId="4052" xr:uid="{00000000-0005-0000-0000-00001A100000}"/>
    <cellStyle name="Comma 2 3 4 5" xfId="4053" xr:uid="{00000000-0005-0000-0000-00001B100000}"/>
    <cellStyle name="Comma 2 3 4 5 2" xfId="4054" xr:uid="{00000000-0005-0000-0000-00001C100000}"/>
    <cellStyle name="Comma 2 3 4 5 2 2" xfId="4055" xr:uid="{00000000-0005-0000-0000-00001D100000}"/>
    <cellStyle name="Comma 2 3 4 5 2 3" xfId="4056" xr:uid="{00000000-0005-0000-0000-00001E100000}"/>
    <cellStyle name="Comma 2 3 4 5 2 4" xfId="4057" xr:uid="{00000000-0005-0000-0000-00001F100000}"/>
    <cellStyle name="Comma 2 3 4 5 3" xfId="4058" xr:uid="{00000000-0005-0000-0000-000020100000}"/>
    <cellStyle name="Comma 2 3 4 5 4" xfId="4059" xr:uid="{00000000-0005-0000-0000-000021100000}"/>
    <cellStyle name="Comma 2 3 4 5 5" xfId="4060" xr:uid="{00000000-0005-0000-0000-000022100000}"/>
    <cellStyle name="Comma 2 3 4 6" xfId="4061" xr:uid="{00000000-0005-0000-0000-000023100000}"/>
    <cellStyle name="Comma 2 3 4 6 2" xfId="4062" xr:uid="{00000000-0005-0000-0000-000024100000}"/>
    <cellStyle name="Comma 2 3 4 6 3" xfId="4063" xr:uid="{00000000-0005-0000-0000-000025100000}"/>
    <cellStyle name="Comma 2 3 4 6 4" xfId="4064" xr:uid="{00000000-0005-0000-0000-000026100000}"/>
    <cellStyle name="Comma 2 3 4 7" xfId="4065" xr:uid="{00000000-0005-0000-0000-000027100000}"/>
    <cellStyle name="Comma 2 3 4 8" xfId="4066" xr:uid="{00000000-0005-0000-0000-000028100000}"/>
    <cellStyle name="Comma 2 3 4 9" xfId="4067" xr:uid="{00000000-0005-0000-0000-000029100000}"/>
    <cellStyle name="Comma 2 3 5" xfId="4068" xr:uid="{00000000-0005-0000-0000-00002A100000}"/>
    <cellStyle name="Comma 2 3 6" xfId="4069" xr:uid="{00000000-0005-0000-0000-00002B100000}"/>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3" xfId="4075" xr:uid="{00000000-0005-0000-0000-000031100000}"/>
    <cellStyle name="Comma 2 3 6 2 2 2 2 4" xfId="4076" xr:uid="{00000000-0005-0000-0000-000032100000}"/>
    <cellStyle name="Comma 2 3 6 2 2 2 3" xfId="4077" xr:uid="{00000000-0005-0000-0000-000033100000}"/>
    <cellStyle name="Comma 2 3 6 2 2 2 4" xfId="4078" xr:uid="{00000000-0005-0000-0000-000034100000}"/>
    <cellStyle name="Comma 2 3 6 2 2 2 5" xfId="4079" xr:uid="{00000000-0005-0000-0000-000035100000}"/>
    <cellStyle name="Comma 2 3 6 2 2 3" xfId="4080" xr:uid="{00000000-0005-0000-0000-000036100000}"/>
    <cellStyle name="Comma 2 3 6 2 2 3 2" xfId="4081" xr:uid="{00000000-0005-0000-0000-000037100000}"/>
    <cellStyle name="Comma 2 3 6 2 2 3 3" xfId="4082" xr:uid="{00000000-0005-0000-0000-000038100000}"/>
    <cellStyle name="Comma 2 3 6 2 2 3 4" xfId="4083" xr:uid="{00000000-0005-0000-0000-000039100000}"/>
    <cellStyle name="Comma 2 3 6 2 2 4" xfId="4084" xr:uid="{00000000-0005-0000-0000-00003A100000}"/>
    <cellStyle name="Comma 2 3 6 2 2 5" xfId="4085" xr:uid="{00000000-0005-0000-0000-00003B100000}"/>
    <cellStyle name="Comma 2 3 6 2 2 6" xfId="4086" xr:uid="{00000000-0005-0000-0000-00003C100000}"/>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3" xfId="4091" xr:uid="{00000000-0005-0000-0000-000041100000}"/>
    <cellStyle name="Comma 2 3 6 2 3 2 2 4" xfId="4092" xr:uid="{00000000-0005-0000-0000-000042100000}"/>
    <cellStyle name="Comma 2 3 6 2 3 2 3" xfId="4093" xr:uid="{00000000-0005-0000-0000-000043100000}"/>
    <cellStyle name="Comma 2 3 6 2 3 2 4" xfId="4094" xr:uid="{00000000-0005-0000-0000-000044100000}"/>
    <cellStyle name="Comma 2 3 6 2 3 2 5" xfId="4095" xr:uid="{00000000-0005-0000-0000-000045100000}"/>
    <cellStyle name="Comma 2 3 6 2 3 3" xfId="4096" xr:uid="{00000000-0005-0000-0000-000046100000}"/>
    <cellStyle name="Comma 2 3 6 2 3 3 2" xfId="4097" xr:uid="{00000000-0005-0000-0000-000047100000}"/>
    <cellStyle name="Comma 2 3 6 2 3 3 3" xfId="4098" xr:uid="{00000000-0005-0000-0000-000048100000}"/>
    <cellStyle name="Comma 2 3 6 2 3 3 4" xfId="4099" xr:uid="{00000000-0005-0000-0000-000049100000}"/>
    <cellStyle name="Comma 2 3 6 2 3 4" xfId="4100" xr:uid="{00000000-0005-0000-0000-00004A100000}"/>
    <cellStyle name="Comma 2 3 6 2 3 5" xfId="4101" xr:uid="{00000000-0005-0000-0000-00004B100000}"/>
    <cellStyle name="Comma 2 3 6 2 3 6" xfId="4102" xr:uid="{00000000-0005-0000-0000-00004C100000}"/>
    <cellStyle name="Comma 2 3 6 2 4" xfId="4103" xr:uid="{00000000-0005-0000-0000-00004D100000}"/>
    <cellStyle name="Comma 2 3 6 2 4 2" xfId="4104" xr:uid="{00000000-0005-0000-0000-00004E100000}"/>
    <cellStyle name="Comma 2 3 6 2 4 2 2" xfId="4105" xr:uid="{00000000-0005-0000-0000-00004F100000}"/>
    <cellStyle name="Comma 2 3 6 2 4 2 3" xfId="4106" xr:uid="{00000000-0005-0000-0000-000050100000}"/>
    <cellStyle name="Comma 2 3 6 2 4 2 4" xfId="4107" xr:uid="{00000000-0005-0000-0000-000051100000}"/>
    <cellStyle name="Comma 2 3 6 2 4 3" xfId="4108" xr:uid="{00000000-0005-0000-0000-000052100000}"/>
    <cellStyle name="Comma 2 3 6 2 4 4" xfId="4109" xr:uid="{00000000-0005-0000-0000-000053100000}"/>
    <cellStyle name="Comma 2 3 6 2 4 5" xfId="4110" xr:uid="{00000000-0005-0000-0000-000054100000}"/>
    <cellStyle name="Comma 2 3 6 2 5" xfId="4111" xr:uid="{00000000-0005-0000-0000-000055100000}"/>
    <cellStyle name="Comma 2 3 6 2 5 2" xfId="4112" xr:uid="{00000000-0005-0000-0000-000056100000}"/>
    <cellStyle name="Comma 2 3 6 2 5 3" xfId="4113" xr:uid="{00000000-0005-0000-0000-000057100000}"/>
    <cellStyle name="Comma 2 3 6 2 5 4" xfId="4114" xr:uid="{00000000-0005-0000-0000-000058100000}"/>
    <cellStyle name="Comma 2 3 6 2 6" xfId="4115" xr:uid="{00000000-0005-0000-0000-000059100000}"/>
    <cellStyle name="Comma 2 3 6 2 7" xfId="4116" xr:uid="{00000000-0005-0000-0000-00005A100000}"/>
    <cellStyle name="Comma 2 3 6 2 8" xfId="4117" xr:uid="{00000000-0005-0000-0000-00005B100000}"/>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3" xfId="4122" xr:uid="{00000000-0005-0000-0000-000060100000}"/>
    <cellStyle name="Comma 2 3 6 3 2 2 4" xfId="4123" xr:uid="{00000000-0005-0000-0000-000061100000}"/>
    <cellStyle name="Comma 2 3 6 3 2 3" xfId="4124" xr:uid="{00000000-0005-0000-0000-000062100000}"/>
    <cellStyle name="Comma 2 3 6 3 2 4" xfId="4125" xr:uid="{00000000-0005-0000-0000-000063100000}"/>
    <cellStyle name="Comma 2 3 6 3 2 5" xfId="4126" xr:uid="{00000000-0005-0000-0000-000064100000}"/>
    <cellStyle name="Comma 2 3 6 3 3" xfId="4127" xr:uid="{00000000-0005-0000-0000-000065100000}"/>
    <cellStyle name="Comma 2 3 6 3 3 2" xfId="4128" xr:uid="{00000000-0005-0000-0000-000066100000}"/>
    <cellStyle name="Comma 2 3 6 3 3 3" xfId="4129" xr:uid="{00000000-0005-0000-0000-000067100000}"/>
    <cellStyle name="Comma 2 3 6 3 3 4" xfId="4130" xr:uid="{00000000-0005-0000-0000-000068100000}"/>
    <cellStyle name="Comma 2 3 6 3 4" xfId="4131" xr:uid="{00000000-0005-0000-0000-000069100000}"/>
    <cellStyle name="Comma 2 3 6 3 5" xfId="4132" xr:uid="{00000000-0005-0000-0000-00006A100000}"/>
    <cellStyle name="Comma 2 3 6 3 6" xfId="4133" xr:uid="{00000000-0005-0000-0000-00006B100000}"/>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3" xfId="4138" xr:uid="{00000000-0005-0000-0000-000070100000}"/>
    <cellStyle name="Comma 2 3 6 4 2 2 4" xfId="4139" xr:uid="{00000000-0005-0000-0000-000071100000}"/>
    <cellStyle name="Comma 2 3 6 4 2 3" xfId="4140" xr:uid="{00000000-0005-0000-0000-000072100000}"/>
    <cellStyle name="Comma 2 3 6 4 2 4" xfId="4141" xr:uid="{00000000-0005-0000-0000-000073100000}"/>
    <cellStyle name="Comma 2 3 6 4 2 5" xfId="4142" xr:uid="{00000000-0005-0000-0000-000074100000}"/>
    <cellStyle name="Comma 2 3 6 4 3" xfId="4143" xr:uid="{00000000-0005-0000-0000-000075100000}"/>
    <cellStyle name="Comma 2 3 6 4 3 2" xfId="4144" xr:uid="{00000000-0005-0000-0000-000076100000}"/>
    <cellStyle name="Comma 2 3 6 4 3 3" xfId="4145" xr:uid="{00000000-0005-0000-0000-000077100000}"/>
    <cellStyle name="Comma 2 3 6 4 3 4" xfId="4146" xr:uid="{00000000-0005-0000-0000-000078100000}"/>
    <cellStyle name="Comma 2 3 6 4 4" xfId="4147" xr:uid="{00000000-0005-0000-0000-000079100000}"/>
    <cellStyle name="Comma 2 3 6 4 5" xfId="4148" xr:uid="{00000000-0005-0000-0000-00007A100000}"/>
    <cellStyle name="Comma 2 3 6 4 6" xfId="4149" xr:uid="{00000000-0005-0000-0000-00007B100000}"/>
    <cellStyle name="Comma 2 3 6 5" xfId="4150" xr:uid="{00000000-0005-0000-0000-00007C100000}"/>
    <cellStyle name="Comma 2 3 6 5 2" xfId="4151" xr:uid="{00000000-0005-0000-0000-00007D100000}"/>
    <cellStyle name="Comma 2 3 6 5 2 2" xfId="4152" xr:uid="{00000000-0005-0000-0000-00007E100000}"/>
    <cellStyle name="Comma 2 3 6 5 2 3" xfId="4153" xr:uid="{00000000-0005-0000-0000-00007F100000}"/>
    <cellStyle name="Comma 2 3 6 5 2 4" xfId="4154" xr:uid="{00000000-0005-0000-0000-000080100000}"/>
    <cellStyle name="Comma 2 3 6 5 3" xfId="4155" xr:uid="{00000000-0005-0000-0000-000081100000}"/>
    <cellStyle name="Comma 2 3 6 5 4" xfId="4156" xr:uid="{00000000-0005-0000-0000-000082100000}"/>
    <cellStyle name="Comma 2 3 6 5 5" xfId="4157" xr:uid="{00000000-0005-0000-0000-000083100000}"/>
    <cellStyle name="Comma 2 3 6 6" xfId="4158" xr:uid="{00000000-0005-0000-0000-000084100000}"/>
    <cellStyle name="Comma 2 3 6 6 2" xfId="4159" xr:uid="{00000000-0005-0000-0000-000085100000}"/>
    <cellStyle name="Comma 2 3 6 6 3" xfId="4160" xr:uid="{00000000-0005-0000-0000-000086100000}"/>
    <cellStyle name="Comma 2 3 6 6 4" xfId="4161" xr:uid="{00000000-0005-0000-0000-000087100000}"/>
    <cellStyle name="Comma 2 3 6 7" xfId="4162" xr:uid="{00000000-0005-0000-0000-000088100000}"/>
    <cellStyle name="Comma 2 3 6 8" xfId="4163" xr:uid="{00000000-0005-0000-0000-000089100000}"/>
    <cellStyle name="Comma 2 3 6 9" xfId="4164" xr:uid="{00000000-0005-0000-0000-00008A100000}"/>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3" xfId="4170" xr:uid="{00000000-0005-0000-0000-000090100000}"/>
    <cellStyle name="Comma 2 3 7 2 2 2 4" xfId="4171" xr:uid="{00000000-0005-0000-0000-000091100000}"/>
    <cellStyle name="Comma 2 3 7 2 2 3" xfId="4172" xr:uid="{00000000-0005-0000-0000-000092100000}"/>
    <cellStyle name="Comma 2 3 7 2 2 4" xfId="4173" xr:uid="{00000000-0005-0000-0000-000093100000}"/>
    <cellStyle name="Comma 2 3 7 2 2 5" xfId="4174" xr:uid="{00000000-0005-0000-0000-000094100000}"/>
    <cellStyle name="Comma 2 3 7 2 3" xfId="4175" xr:uid="{00000000-0005-0000-0000-000095100000}"/>
    <cellStyle name="Comma 2 3 7 2 3 2" xfId="4176" xr:uid="{00000000-0005-0000-0000-000096100000}"/>
    <cellStyle name="Comma 2 3 7 2 3 3" xfId="4177" xr:uid="{00000000-0005-0000-0000-000097100000}"/>
    <cellStyle name="Comma 2 3 7 2 3 4" xfId="4178" xr:uid="{00000000-0005-0000-0000-000098100000}"/>
    <cellStyle name="Comma 2 3 7 2 4" xfId="4179" xr:uid="{00000000-0005-0000-0000-000099100000}"/>
    <cellStyle name="Comma 2 3 7 2 5" xfId="4180" xr:uid="{00000000-0005-0000-0000-00009A100000}"/>
    <cellStyle name="Comma 2 3 7 2 6" xfId="4181" xr:uid="{00000000-0005-0000-0000-00009B100000}"/>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3" xfId="4186" xr:uid="{00000000-0005-0000-0000-0000A0100000}"/>
    <cellStyle name="Comma 2 3 7 3 2 2 4" xfId="4187" xr:uid="{00000000-0005-0000-0000-0000A1100000}"/>
    <cellStyle name="Comma 2 3 7 3 2 3" xfId="4188" xr:uid="{00000000-0005-0000-0000-0000A2100000}"/>
    <cellStyle name="Comma 2 3 7 3 2 4" xfId="4189" xr:uid="{00000000-0005-0000-0000-0000A3100000}"/>
    <cellStyle name="Comma 2 3 7 3 2 5" xfId="4190" xr:uid="{00000000-0005-0000-0000-0000A4100000}"/>
    <cellStyle name="Comma 2 3 7 3 3" xfId="4191" xr:uid="{00000000-0005-0000-0000-0000A5100000}"/>
    <cellStyle name="Comma 2 3 7 3 3 2" xfId="4192" xr:uid="{00000000-0005-0000-0000-0000A6100000}"/>
    <cellStyle name="Comma 2 3 7 3 3 3" xfId="4193" xr:uid="{00000000-0005-0000-0000-0000A7100000}"/>
    <cellStyle name="Comma 2 3 7 3 3 4" xfId="4194" xr:uid="{00000000-0005-0000-0000-0000A8100000}"/>
    <cellStyle name="Comma 2 3 7 3 4" xfId="4195" xr:uid="{00000000-0005-0000-0000-0000A9100000}"/>
    <cellStyle name="Comma 2 3 7 3 5" xfId="4196" xr:uid="{00000000-0005-0000-0000-0000AA100000}"/>
    <cellStyle name="Comma 2 3 7 3 6" xfId="4197" xr:uid="{00000000-0005-0000-0000-0000AB100000}"/>
    <cellStyle name="Comma 2 3 7 4" xfId="4198" xr:uid="{00000000-0005-0000-0000-0000AC100000}"/>
    <cellStyle name="Comma 2 3 7 4 2" xfId="4199" xr:uid="{00000000-0005-0000-0000-0000AD100000}"/>
    <cellStyle name="Comma 2 3 7 4 2 2" xfId="4200" xr:uid="{00000000-0005-0000-0000-0000AE100000}"/>
    <cellStyle name="Comma 2 3 7 4 2 3" xfId="4201" xr:uid="{00000000-0005-0000-0000-0000AF100000}"/>
    <cellStyle name="Comma 2 3 7 4 2 4" xfId="4202" xr:uid="{00000000-0005-0000-0000-0000B0100000}"/>
    <cellStyle name="Comma 2 3 7 4 3" xfId="4203" xr:uid="{00000000-0005-0000-0000-0000B1100000}"/>
    <cellStyle name="Comma 2 3 7 4 4" xfId="4204" xr:uid="{00000000-0005-0000-0000-0000B2100000}"/>
    <cellStyle name="Comma 2 3 7 4 5" xfId="4205" xr:uid="{00000000-0005-0000-0000-0000B3100000}"/>
    <cellStyle name="Comma 2 3 7 5" xfId="4206" xr:uid="{00000000-0005-0000-0000-0000B4100000}"/>
    <cellStyle name="Comma 2 3 7 5 2" xfId="4207" xr:uid="{00000000-0005-0000-0000-0000B5100000}"/>
    <cellStyle name="Comma 2 3 7 5 3" xfId="4208" xr:uid="{00000000-0005-0000-0000-0000B6100000}"/>
    <cellStyle name="Comma 2 3 7 5 4" xfId="4209" xr:uid="{00000000-0005-0000-0000-0000B7100000}"/>
    <cellStyle name="Comma 2 3 7 6" xfId="4210" xr:uid="{00000000-0005-0000-0000-0000B8100000}"/>
    <cellStyle name="Comma 2 3 7 7" xfId="4211" xr:uid="{00000000-0005-0000-0000-0000B9100000}"/>
    <cellStyle name="Comma 2 3 7 8" xfId="4212" xr:uid="{00000000-0005-0000-0000-0000BA100000}"/>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3" xfId="4218" xr:uid="{00000000-0005-0000-0000-0000C0100000}"/>
    <cellStyle name="Comma 2 3 8 2 2 2 4" xfId="4219" xr:uid="{00000000-0005-0000-0000-0000C1100000}"/>
    <cellStyle name="Comma 2 3 8 2 2 3" xfId="4220" xr:uid="{00000000-0005-0000-0000-0000C2100000}"/>
    <cellStyle name="Comma 2 3 8 2 2 4" xfId="4221" xr:uid="{00000000-0005-0000-0000-0000C3100000}"/>
    <cellStyle name="Comma 2 3 8 2 2 5" xfId="4222" xr:uid="{00000000-0005-0000-0000-0000C4100000}"/>
    <cellStyle name="Comma 2 3 8 2 3" xfId="4223" xr:uid="{00000000-0005-0000-0000-0000C5100000}"/>
    <cellStyle name="Comma 2 3 8 2 3 2" xfId="4224" xr:uid="{00000000-0005-0000-0000-0000C6100000}"/>
    <cellStyle name="Comma 2 3 8 2 3 3" xfId="4225" xr:uid="{00000000-0005-0000-0000-0000C7100000}"/>
    <cellStyle name="Comma 2 3 8 2 3 4" xfId="4226" xr:uid="{00000000-0005-0000-0000-0000C8100000}"/>
    <cellStyle name="Comma 2 3 8 2 4" xfId="4227" xr:uid="{00000000-0005-0000-0000-0000C9100000}"/>
    <cellStyle name="Comma 2 3 8 2 5" xfId="4228" xr:uid="{00000000-0005-0000-0000-0000CA100000}"/>
    <cellStyle name="Comma 2 3 8 2 6" xfId="4229" xr:uid="{00000000-0005-0000-0000-0000CB100000}"/>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3" xfId="4234" xr:uid="{00000000-0005-0000-0000-0000D0100000}"/>
    <cellStyle name="Comma 2 3 8 3 2 2 4" xfId="4235" xr:uid="{00000000-0005-0000-0000-0000D1100000}"/>
    <cellStyle name="Comma 2 3 8 3 2 3" xfId="4236" xr:uid="{00000000-0005-0000-0000-0000D2100000}"/>
    <cellStyle name="Comma 2 3 8 3 2 4" xfId="4237" xr:uid="{00000000-0005-0000-0000-0000D3100000}"/>
    <cellStyle name="Comma 2 3 8 3 2 5" xfId="4238" xr:uid="{00000000-0005-0000-0000-0000D4100000}"/>
    <cellStyle name="Comma 2 3 8 3 3" xfId="4239" xr:uid="{00000000-0005-0000-0000-0000D5100000}"/>
    <cellStyle name="Comma 2 3 8 3 3 2" xfId="4240" xr:uid="{00000000-0005-0000-0000-0000D6100000}"/>
    <cellStyle name="Comma 2 3 8 3 3 3" xfId="4241" xr:uid="{00000000-0005-0000-0000-0000D7100000}"/>
    <cellStyle name="Comma 2 3 8 3 3 4" xfId="4242" xr:uid="{00000000-0005-0000-0000-0000D8100000}"/>
    <cellStyle name="Comma 2 3 8 3 4" xfId="4243" xr:uid="{00000000-0005-0000-0000-0000D9100000}"/>
    <cellStyle name="Comma 2 3 8 3 5" xfId="4244" xr:uid="{00000000-0005-0000-0000-0000DA100000}"/>
    <cellStyle name="Comma 2 3 8 3 6" xfId="4245" xr:uid="{00000000-0005-0000-0000-0000DB100000}"/>
    <cellStyle name="Comma 2 3 8 4" xfId="4246" xr:uid="{00000000-0005-0000-0000-0000DC100000}"/>
    <cellStyle name="Comma 2 3 8 4 2" xfId="4247" xr:uid="{00000000-0005-0000-0000-0000DD100000}"/>
    <cellStyle name="Comma 2 3 8 4 2 2" xfId="4248" xr:uid="{00000000-0005-0000-0000-0000DE100000}"/>
    <cellStyle name="Comma 2 3 8 4 2 3" xfId="4249" xr:uid="{00000000-0005-0000-0000-0000DF100000}"/>
    <cellStyle name="Comma 2 3 8 4 2 4" xfId="4250" xr:uid="{00000000-0005-0000-0000-0000E0100000}"/>
    <cellStyle name="Comma 2 3 8 4 3" xfId="4251" xr:uid="{00000000-0005-0000-0000-0000E1100000}"/>
    <cellStyle name="Comma 2 3 8 4 4" xfId="4252" xr:uid="{00000000-0005-0000-0000-0000E2100000}"/>
    <cellStyle name="Comma 2 3 8 4 5" xfId="4253" xr:uid="{00000000-0005-0000-0000-0000E3100000}"/>
    <cellStyle name="Comma 2 3 8 5" xfId="4254" xr:uid="{00000000-0005-0000-0000-0000E4100000}"/>
    <cellStyle name="Comma 2 3 8 5 2" xfId="4255" xr:uid="{00000000-0005-0000-0000-0000E5100000}"/>
    <cellStyle name="Comma 2 3 8 5 3" xfId="4256" xr:uid="{00000000-0005-0000-0000-0000E6100000}"/>
    <cellStyle name="Comma 2 3 8 5 4" xfId="4257" xr:uid="{00000000-0005-0000-0000-0000E7100000}"/>
    <cellStyle name="Comma 2 3 8 6" xfId="4258" xr:uid="{00000000-0005-0000-0000-0000E8100000}"/>
    <cellStyle name="Comma 2 3 8 7" xfId="4259" xr:uid="{00000000-0005-0000-0000-0000E9100000}"/>
    <cellStyle name="Comma 2 3 8 8" xfId="4260" xr:uid="{00000000-0005-0000-0000-0000EA100000}"/>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3" xfId="4265" xr:uid="{00000000-0005-0000-0000-0000EF100000}"/>
    <cellStyle name="Comma 2 3 9 2 2 4" xfId="4266" xr:uid="{00000000-0005-0000-0000-0000F0100000}"/>
    <cellStyle name="Comma 2 3 9 2 3" xfId="4267" xr:uid="{00000000-0005-0000-0000-0000F1100000}"/>
    <cellStyle name="Comma 2 3 9 2 4" xfId="4268" xr:uid="{00000000-0005-0000-0000-0000F2100000}"/>
    <cellStyle name="Comma 2 3 9 2 5" xfId="4269" xr:uid="{00000000-0005-0000-0000-0000F3100000}"/>
    <cellStyle name="Comma 2 3 9 3" xfId="4270" xr:uid="{00000000-0005-0000-0000-0000F4100000}"/>
    <cellStyle name="Comma 2 3 9 3 2" xfId="4271" xr:uid="{00000000-0005-0000-0000-0000F5100000}"/>
    <cellStyle name="Comma 2 3 9 3 3" xfId="4272" xr:uid="{00000000-0005-0000-0000-0000F6100000}"/>
    <cellStyle name="Comma 2 3 9 3 4" xfId="4273" xr:uid="{00000000-0005-0000-0000-0000F7100000}"/>
    <cellStyle name="Comma 2 3 9 4" xfId="4274" xr:uid="{00000000-0005-0000-0000-0000F8100000}"/>
    <cellStyle name="Comma 2 3 9 5" xfId="4275" xr:uid="{00000000-0005-0000-0000-0000F9100000}"/>
    <cellStyle name="Comma 2 3 9 6" xfId="4276" xr:uid="{00000000-0005-0000-0000-0000FA100000}"/>
    <cellStyle name="Comma 2 30" xfId="4277" xr:uid="{00000000-0005-0000-0000-0000FB100000}"/>
    <cellStyle name="Comma 2 31" xfId="4278" xr:uid="{00000000-0005-0000-0000-0000FC100000}"/>
    <cellStyle name="Comma 2 32" xfId="4279" xr:uid="{00000000-0005-0000-0000-0000FD100000}"/>
    <cellStyle name="Comma 2 33" xfId="4280" xr:uid="{00000000-0005-0000-0000-0000FE100000}"/>
    <cellStyle name="Comma 2 34" xfId="4281" xr:uid="{00000000-0005-0000-0000-0000FF100000}"/>
    <cellStyle name="Comma 2 35" xfId="4282" xr:uid="{00000000-0005-0000-0000-000000110000}"/>
    <cellStyle name="Comma 2 36" xfId="4283" xr:uid="{00000000-0005-0000-0000-000001110000}"/>
    <cellStyle name="Comma 2 37" xfId="4284" xr:uid="{00000000-0005-0000-0000-000002110000}"/>
    <cellStyle name="Comma 2 38" xfId="4285" xr:uid="{00000000-0005-0000-0000-000003110000}"/>
    <cellStyle name="Comma 2 39" xfId="4286" xr:uid="{00000000-0005-0000-0000-000004110000}"/>
    <cellStyle name="Comma 2 4" xfId="4287" xr:uid="{00000000-0005-0000-0000-000005110000}"/>
    <cellStyle name="Comma 2 4 10" xfId="4288" xr:uid="{00000000-0005-0000-0000-000006110000}"/>
    <cellStyle name="Comma 2 4 11" xfId="4289" xr:uid="{00000000-0005-0000-0000-000007110000}"/>
    <cellStyle name="Comma 2 4 11 2" xfId="4290" xr:uid="{00000000-0005-0000-0000-000008110000}"/>
    <cellStyle name="Comma 2 4 11 2 2" xfId="4291" xr:uid="{00000000-0005-0000-0000-000009110000}"/>
    <cellStyle name="Comma 2 4 11 2 3" xfId="4292" xr:uid="{00000000-0005-0000-0000-00000A110000}"/>
    <cellStyle name="Comma 2 4 11 2 4" xfId="4293" xr:uid="{00000000-0005-0000-0000-00000B110000}"/>
    <cellStyle name="Comma 2 4 11 3" xfId="4294" xr:uid="{00000000-0005-0000-0000-00000C110000}"/>
    <cellStyle name="Comma 2 4 11 4" xfId="4295" xr:uid="{00000000-0005-0000-0000-00000D110000}"/>
    <cellStyle name="Comma 2 4 11 5" xfId="4296" xr:uid="{00000000-0005-0000-0000-00000E110000}"/>
    <cellStyle name="Comma 2 4 12" xfId="4297" xr:uid="{00000000-0005-0000-0000-00000F110000}"/>
    <cellStyle name="Comma 2 4 12 2" xfId="4298" xr:uid="{00000000-0005-0000-0000-000010110000}"/>
    <cellStyle name="Comma 2 4 12 3" xfId="4299" xr:uid="{00000000-0005-0000-0000-000011110000}"/>
    <cellStyle name="Comma 2 4 12 4" xfId="4300" xr:uid="{00000000-0005-0000-0000-000012110000}"/>
    <cellStyle name="Comma 2 4 13" xfId="4301" xr:uid="{00000000-0005-0000-0000-000013110000}"/>
    <cellStyle name="Comma 2 4 14" xfId="4302" xr:uid="{00000000-0005-0000-0000-000014110000}"/>
    <cellStyle name="Comma 2 4 15" xfId="4303" xr:uid="{00000000-0005-0000-0000-000015110000}"/>
    <cellStyle name="Comma 2 4 2" xfId="4304" xr:uid="{00000000-0005-0000-0000-000016110000}"/>
    <cellStyle name="Comma 2 4 2 10" xfId="4305" xr:uid="{00000000-0005-0000-0000-000017110000}"/>
    <cellStyle name="Comma 2 4 2 2" xfId="4306" xr:uid="{00000000-0005-0000-0000-000018110000}"/>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3" xfId="4311" xr:uid="{00000000-0005-0000-0000-00001D110000}"/>
    <cellStyle name="Comma 2 4 2 2 2 2 2 4" xfId="4312" xr:uid="{00000000-0005-0000-0000-00001E110000}"/>
    <cellStyle name="Comma 2 4 2 2 2 2 3" xfId="4313" xr:uid="{00000000-0005-0000-0000-00001F110000}"/>
    <cellStyle name="Comma 2 4 2 2 2 2 4" xfId="4314" xr:uid="{00000000-0005-0000-0000-000020110000}"/>
    <cellStyle name="Comma 2 4 2 2 2 2 5" xfId="4315" xr:uid="{00000000-0005-0000-0000-000021110000}"/>
    <cellStyle name="Comma 2 4 2 2 2 3" xfId="4316" xr:uid="{00000000-0005-0000-0000-000022110000}"/>
    <cellStyle name="Comma 2 4 2 2 2 3 2" xfId="4317" xr:uid="{00000000-0005-0000-0000-000023110000}"/>
    <cellStyle name="Comma 2 4 2 2 2 3 3" xfId="4318" xr:uid="{00000000-0005-0000-0000-000024110000}"/>
    <cellStyle name="Comma 2 4 2 2 2 3 4" xfId="4319" xr:uid="{00000000-0005-0000-0000-000025110000}"/>
    <cellStyle name="Comma 2 4 2 2 2 4" xfId="4320" xr:uid="{00000000-0005-0000-0000-000026110000}"/>
    <cellStyle name="Comma 2 4 2 2 2 5" xfId="4321" xr:uid="{00000000-0005-0000-0000-000027110000}"/>
    <cellStyle name="Comma 2 4 2 2 2 6" xfId="4322" xr:uid="{00000000-0005-0000-0000-000028110000}"/>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3" xfId="4327" xr:uid="{00000000-0005-0000-0000-00002D110000}"/>
    <cellStyle name="Comma 2 4 2 2 3 2 2 4" xfId="4328" xr:uid="{00000000-0005-0000-0000-00002E110000}"/>
    <cellStyle name="Comma 2 4 2 2 3 2 3" xfId="4329" xr:uid="{00000000-0005-0000-0000-00002F110000}"/>
    <cellStyle name="Comma 2 4 2 2 3 2 4" xfId="4330" xr:uid="{00000000-0005-0000-0000-000030110000}"/>
    <cellStyle name="Comma 2 4 2 2 3 2 5" xfId="4331" xr:uid="{00000000-0005-0000-0000-000031110000}"/>
    <cellStyle name="Comma 2 4 2 2 3 3" xfId="4332" xr:uid="{00000000-0005-0000-0000-000032110000}"/>
    <cellStyle name="Comma 2 4 2 2 3 3 2" xfId="4333" xr:uid="{00000000-0005-0000-0000-000033110000}"/>
    <cellStyle name="Comma 2 4 2 2 3 3 3" xfId="4334" xr:uid="{00000000-0005-0000-0000-000034110000}"/>
    <cellStyle name="Comma 2 4 2 2 3 3 4" xfId="4335" xr:uid="{00000000-0005-0000-0000-000035110000}"/>
    <cellStyle name="Comma 2 4 2 2 3 4" xfId="4336" xr:uid="{00000000-0005-0000-0000-000036110000}"/>
    <cellStyle name="Comma 2 4 2 2 3 5" xfId="4337" xr:uid="{00000000-0005-0000-0000-000037110000}"/>
    <cellStyle name="Comma 2 4 2 2 3 6" xfId="4338" xr:uid="{00000000-0005-0000-0000-000038110000}"/>
    <cellStyle name="Comma 2 4 2 2 4" xfId="4339" xr:uid="{00000000-0005-0000-0000-000039110000}"/>
    <cellStyle name="Comma 2 4 2 2 5" xfId="4340" xr:uid="{00000000-0005-0000-0000-00003A110000}"/>
    <cellStyle name="Comma 2 4 2 2 5 2" xfId="4341" xr:uid="{00000000-0005-0000-0000-00003B110000}"/>
    <cellStyle name="Comma 2 4 2 2 5 2 2" xfId="4342" xr:uid="{00000000-0005-0000-0000-00003C110000}"/>
    <cellStyle name="Comma 2 4 2 2 5 2 3" xfId="4343" xr:uid="{00000000-0005-0000-0000-00003D110000}"/>
    <cellStyle name="Comma 2 4 2 2 5 2 4" xfId="4344" xr:uid="{00000000-0005-0000-0000-00003E110000}"/>
    <cellStyle name="Comma 2 4 2 2 5 3" xfId="4345" xr:uid="{00000000-0005-0000-0000-00003F110000}"/>
    <cellStyle name="Comma 2 4 2 2 5 4" xfId="4346" xr:uid="{00000000-0005-0000-0000-000040110000}"/>
    <cellStyle name="Comma 2 4 2 2 5 5" xfId="4347" xr:uid="{00000000-0005-0000-0000-000041110000}"/>
    <cellStyle name="Comma 2 4 2 2 6" xfId="4348" xr:uid="{00000000-0005-0000-0000-000042110000}"/>
    <cellStyle name="Comma 2 4 2 2 6 2" xfId="4349" xr:uid="{00000000-0005-0000-0000-000043110000}"/>
    <cellStyle name="Comma 2 4 2 2 6 3" xfId="4350" xr:uid="{00000000-0005-0000-0000-000044110000}"/>
    <cellStyle name="Comma 2 4 2 2 6 4" xfId="4351" xr:uid="{00000000-0005-0000-0000-000045110000}"/>
    <cellStyle name="Comma 2 4 2 2 7" xfId="4352" xr:uid="{00000000-0005-0000-0000-000046110000}"/>
    <cellStyle name="Comma 2 4 2 2 8" xfId="4353" xr:uid="{00000000-0005-0000-0000-000047110000}"/>
    <cellStyle name="Comma 2 4 2 2 9" xfId="4354" xr:uid="{00000000-0005-0000-0000-000048110000}"/>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3" xfId="4359" xr:uid="{00000000-0005-0000-0000-00004D110000}"/>
    <cellStyle name="Comma 2 4 2 3 2 2 4" xfId="4360" xr:uid="{00000000-0005-0000-0000-00004E110000}"/>
    <cellStyle name="Comma 2 4 2 3 2 3" xfId="4361" xr:uid="{00000000-0005-0000-0000-00004F110000}"/>
    <cellStyle name="Comma 2 4 2 3 2 4" xfId="4362" xr:uid="{00000000-0005-0000-0000-000050110000}"/>
    <cellStyle name="Comma 2 4 2 3 2 5" xfId="4363" xr:uid="{00000000-0005-0000-0000-000051110000}"/>
    <cellStyle name="Comma 2 4 2 3 3" xfId="4364" xr:uid="{00000000-0005-0000-0000-000052110000}"/>
    <cellStyle name="Comma 2 4 2 3 3 2" xfId="4365" xr:uid="{00000000-0005-0000-0000-000053110000}"/>
    <cellStyle name="Comma 2 4 2 3 3 3" xfId="4366" xr:uid="{00000000-0005-0000-0000-000054110000}"/>
    <cellStyle name="Comma 2 4 2 3 3 4" xfId="4367" xr:uid="{00000000-0005-0000-0000-000055110000}"/>
    <cellStyle name="Comma 2 4 2 3 4" xfId="4368" xr:uid="{00000000-0005-0000-0000-000056110000}"/>
    <cellStyle name="Comma 2 4 2 3 5" xfId="4369" xr:uid="{00000000-0005-0000-0000-000057110000}"/>
    <cellStyle name="Comma 2 4 2 3 6" xfId="4370" xr:uid="{00000000-0005-0000-0000-000058110000}"/>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3" xfId="4375" xr:uid="{00000000-0005-0000-0000-00005D110000}"/>
    <cellStyle name="Comma 2 4 2 4 2 2 4" xfId="4376" xr:uid="{00000000-0005-0000-0000-00005E110000}"/>
    <cellStyle name="Comma 2 4 2 4 2 3" xfId="4377" xr:uid="{00000000-0005-0000-0000-00005F110000}"/>
    <cellStyle name="Comma 2 4 2 4 2 4" xfId="4378" xr:uid="{00000000-0005-0000-0000-000060110000}"/>
    <cellStyle name="Comma 2 4 2 4 2 5" xfId="4379" xr:uid="{00000000-0005-0000-0000-000061110000}"/>
    <cellStyle name="Comma 2 4 2 4 3" xfId="4380" xr:uid="{00000000-0005-0000-0000-000062110000}"/>
    <cellStyle name="Comma 2 4 2 4 3 2" xfId="4381" xr:uid="{00000000-0005-0000-0000-000063110000}"/>
    <cellStyle name="Comma 2 4 2 4 3 3" xfId="4382" xr:uid="{00000000-0005-0000-0000-000064110000}"/>
    <cellStyle name="Comma 2 4 2 4 3 4" xfId="4383" xr:uid="{00000000-0005-0000-0000-000065110000}"/>
    <cellStyle name="Comma 2 4 2 4 4" xfId="4384" xr:uid="{00000000-0005-0000-0000-000066110000}"/>
    <cellStyle name="Comma 2 4 2 4 5" xfId="4385" xr:uid="{00000000-0005-0000-0000-000067110000}"/>
    <cellStyle name="Comma 2 4 2 4 6" xfId="4386" xr:uid="{00000000-0005-0000-0000-000068110000}"/>
    <cellStyle name="Comma 2 4 2 5" xfId="4387" xr:uid="{00000000-0005-0000-0000-000069110000}"/>
    <cellStyle name="Comma 2 4 2 6" xfId="4388" xr:uid="{00000000-0005-0000-0000-00006A110000}"/>
    <cellStyle name="Comma 2 4 2 6 2" xfId="4389" xr:uid="{00000000-0005-0000-0000-00006B110000}"/>
    <cellStyle name="Comma 2 4 2 6 2 2" xfId="4390" xr:uid="{00000000-0005-0000-0000-00006C110000}"/>
    <cellStyle name="Comma 2 4 2 6 2 3" xfId="4391" xr:uid="{00000000-0005-0000-0000-00006D110000}"/>
    <cellStyle name="Comma 2 4 2 6 2 4" xfId="4392" xr:uid="{00000000-0005-0000-0000-00006E110000}"/>
    <cellStyle name="Comma 2 4 2 6 3" xfId="4393" xr:uid="{00000000-0005-0000-0000-00006F110000}"/>
    <cellStyle name="Comma 2 4 2 6 4" xfId="4394" xr:uid="{00000000-0005-0000-0000-000070110000}"/>
    <cellStyle name="Comma 2 4 2 6 5" xfId="4395" xr:uid="{00000000-0005-0000-0000-000071110000}"/>
    <cellStyle name="Comma 2 4 2 7" xfId="4396" xr:uid="{00000000-0005-0000-0000-000072110000}"/>
    <cellStyle name="Comma 2 4 2 7 2" xfId="4397" xr:uid="{00000000-0005-0000-0000-000073110000}"/>
    <cellStyle name="Comma 2 4 2 7 3" xfId="4398" xr:uid="{00000000-0005-0000-0000-000074110000}"/>
    <cellStyle name="Comma 2 4 2 7 4" xfId="4399" xr:uid="{00000000-0005-0000-0000-000075110000}"/>
    <cellStyle name="Comma 2 4 2 8" xfId="4400" xr:uid="{00000000-0005-0000-0000-000076110000}"/>
    <cellStyle name="Comma 2 4 2 9" xfId="4401" xr:uid="{00000000-0005-0000-0000-000077110000}"/>
    <cellStyle name="Comma 2 4 3" xfId="4402" xr:uid="{00000000-0005-0000-0000-000078110000}"/>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3" xfId="4408" xr:uid="{00000000-0005-0000-0000-00007E110000}"/>
    <cellStyle name="Comma 2 4 3 2 2 2 2 4" xfId="4409" xr:uid="{00000000-0005-0000-0000-00007F110000}"/>
    <cellStyle name="Comma 2 4 3 2 2 2 3" xfId="4410" xr:uid="{00000000-0005-0000-0000-000080110000}"/>
    <cellStyle name="Comma 2 4 3 2 2 2 4" xfId="4411" xr:uid="{00000000-0005-0000-0000-000081110000}"/>
    <cellStyle name="Comma 2 4 3 2 2 2 5" xfId="4412" xr:uid="{00000000-0005-0000-0000-000082110000}"/>
    <cellStyle name="Comma 2 4 3 2 2 3" xfId="4413" xr:uid="{00000000-0005-0000-0000-000083110000}"/>
    <cellStyle name="Comma 2 4 3 2 2 3 2" xfId="4414" xr:uid="{00000000-0005-0000-0000-000084110000}"/>
    <cellStyle name="Comma 2 4 3 2 2 3 3" xfId="4415" xr:uid="{00000000-0005-0000-0000-000085110000}"/>
    <cellStyle name="Comma 2 4 3 2 2 3 4" xfId="4416" xr:uid="{00000000-0005-0000-0000-000086110000}"/>
    <cellStyle name="Comma 2 4 3 2 2 4" xfId="4417" xr:uid="{00000000-0005-0000-0000-000087110000}"/>
    <cellStyle name="Comma 2 4 3 2 2 5" xfId="4418" xr:uid="{00000000-0005-0000-0000-000088110000}"/>
    <cellStyle name="Comma 2 4 3 2 2 6" xfId="4419" xr:uid="{00000000-0005-0000-0000-000089110000}"/>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3" xfId="4424" xr:uid="{00000000-0005-0000-0000-00008E110000}"/>
    <cellStyle name="Comma 2 4 3 2 3 2 2 4" xfId="4425" xr:uid="{00000000-0005-0000-0000-00008F110000}"/>
    <cellStyle name="Comma 2 4 3 2 3 2 3" xfId="4426" xr:uid="{00000000-0005-0000-0000-000090110000}"/>
    <cellStyle name="Comma 2 4 3 2 3 2 4" xfId="4427" xr:uid="{00000000-0005-0000-0000-000091110000}"/>
    <cellStyle name="Comma 2 4 3 2 3 2 5" xfId="4428" xr:uid="{00000000-0005-0000-0000-000092110000}"/>
    <cellStyle name="Comma 2 4 3 2 3 3" xfId="4429" xr:uid="{00000000-0005-0000-0000-000093110000}"/>
    <cellStyle name="Comma 2 4 3 2 3 3 2" xfId="4430" xr:uid="{00000000-0005-0000-0000-000094110000}"/>
    <cellStyle name="Comma 2 4 3 2 3 3 3" xfId="4431" xr:uid="{00000000-0005-0000-0000-000095110000}"/>
    <cellStyle name="Comma 2 4 3 2 3 3 4" xfId="4432" xr:uid="{00000000-0005-0000-0000-000096110000}"/>
    <cellStyle name="Comma 2 4 3 2 3 4" xfId="4433" xr:uid="{00000000-0005-0000-0000-000097110000}"/>
    <cellStyle name="Comma 2 4 3 2 3 5" xfId="4434" xr:uid="{00000000-0005-0000-0000-000098110000}"/>
    <cellStyle name="Comma 2 4 3 2 3 6" xfId="4435" xr:uid="{00000000-0005-0000-0000-000099110000}"/>
    <cellStyle name="Comma 2 4 3 2 4" xfId="4436" xr:uid="{00000000-0005-0000-0000-00009A110000}"/>
    <cellStyle name="Comma 2 4 3 2 4 2" xfId="4437" xr:uid="{00000000-0005-0000-0000-00009B110000}"/>
    <cellStyle name="Comma 2 4 3 2 4 2 2" xfId="4438" xr:uid="{00000000-0005-0000-0000-00009C110000}"/>
    <cellStyle name="Comma 2 4 3 2 4 2 3" xfId="4439" xr:uid="{00000000-0005-0000-0000-00009D110000}"/>
    <cellStyle name="Comma 2 4 3 2 4 2 4" xfId="4440" xr:uid="{00000000-0005-0000-0000-00009E110000}"/>
    <cellStyle name="Comma 2 4 3 2 4 3" xfId="4441" xr:uid="{00000000-0005-0000-0000-00009F110000}"/>
    <cellStyle name="Comma 2 4 3 2 4 4" xfId="4442" xr:uid="{00000000-0005-0000-0000-0000A0110000}"/>
    <cellStyle name="Comma 2 4 3 2 4 5" xfId="4443" xr:uid="{00000000-0005-0000-0000-0000A1110000}"/>
    <cellStyle name="Comma 2 4 3 2 5" xfId="4444" xr:uid="{00000000-0005-0000-0000-0000A2110000}"/>
    <cellStyle name="Comma 2 4 3 2 5 2" xfId="4445" xr:uid="{00000000-0005-0000-0000-0000A3110000}"/>
    <cellStyle name="Comma 2 4 3 2 5 3" xfId="4446" xr:uid="{00000000-0005-0000-0000-0000A4110000}"/>
    <cellStyle name="Comma 2 4 3 2 5 4" xfId="4447" xr:uid="{00000000-0005-0000-0000-0000A5110000}"/>
    <cellStyle name="Comma 2 4 3 2 6" xfId="4448" xr:uid="{00000000-0005-0000-0000-0000A6110000}"/>
    <cellStyle name="Comma 2 4 3 2 7" xfId="4449" xr:uid="{00000000-0005-0000-0000-0000A7110000}"/>
    <cellStyle name="Comma 2 4 3 2 8" xfId="4450" xr:uid="{00000000-0005-0000-0000-0000A811000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3" xfId="4455" xr:uid="{00000000-0005-0000-0000-0000AD110000}"/>
    <cellStyle name="Comma 2 4 3 3 2 2 4" xfId="4456" xr:uid="{00000000-0005-0000-0000-0000AE110000}"/>
    <cellStyle name="Comma 2 4 3 3 2 3" xfId="4457" xr:uid="{00000000-0005-0000-0000-0000AF110000}"/>
    <cellStyle name="Comma 2 4 3 3 2 4" xfId="4458" xr:uid="{00000000-0005-0000-0000-0000B0110000}"/>
    <cellStyle name="Comma 2 4 3 3 2 5" xfId="4459" xr:uid="{00000000-0005-0000-0000-0000B1110000}"/>
    <cellStyle name="Comma 2 4 3 3 3" xfId="4460" xr:uid="{00000000-0005-0000-0000-0000B2110000}"/>
    <cellStyle name="Comma 2 4 3 3 3 2" xfId="4461" xr:uid="{00000000-0005-0000-0000-0000B3110000}"/>
    <cellStyle name="Comma 2 4 3 3 3 3" xfId="4462" xr:uid="{00000000-0005-0000-0000-0000B4110000}"/>
    <cellStyle name="Comma 2 4 3 3 3 4" xfId="4463" xr:uid="{00000000-0005-0000-0000-0000B5110000}"/>
    <cellStyle name="Comma 2 4 3 3 4" xfId="4464" xr:uid="{00000000-0005-0000-0000-0000B6110000}"/>
    <cellStyle name="Comma 2 4 3 3 5" xfId="4465" xr:uid="{00000000-0005-0000-0000-0000B7110000}"/>
    <cellStyle name="Comma 2 4 3 3 6" xfId="4466" xr:uid="{00000000-0005-0000-0000-0000B8110000}"/>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3" xfId="4471" xr:uid="{00000000-0005-0000-0000-0000BD110000}"/>
    <cellStyle name="Comma 2 4 3 4 2 2 4" xfId="4472" xr:uid="{00000000-0005-0000-0000-0000BE110000}"/>
    <cellStyle name="Comma 2 4 3 4 2 3" xfId="4473" xr:uid="{00000000-0005-0000-0000-0000BF110000}"/>
    <cellStyle name="Comma 2 4 3 4 2 4" xfId="4474" xr:uid="{00000000-0005-0000-0000-0000C0110000}"/>
    <cellStyle name="Comma 2 4 3 4 2 5" xfId="4475" xr:uid="{00000000-0005-0000-0000-0000C1110000}"/>
    <cellStyle name="Comma 2 4 3 4 3" xfId="4476" xr:uid="{00000000-0005-0000-0000-0000C2110000}"/>
    <cellStyle name="Comma 2 4 3 4 3 2" xfId="4477" xr:uid="{00000000-0005-0000-0000-0000C3110000}"/>
    <cellStyle name="Comma 2 4 3 4 3 3" xfId="4478" xr:uid="{00000000-0005-0000-0000-0000C4110000}"/>
    <cellStyle name="Comma 2 4 3 4 3 4" xfId="4479" xr:uid="{00000000-0005-0000-0000-0000C5110000}"/>
    <cellStyle name="Comma 2 4 3 4 4" xfId="4480" xr:uid="{00000000-0005-0000-0000-0000C6110000}"/>
    <cellStyle name="Comma 2 4 3 4 5" xfId="4481" xr:uid="{00000000-0005-0000-0000-0000C7110000}"/>
    <cellStyle name="Comma 2 4 3 4 6" xfId="4482" xr:uid="{00000000-0005-0000-0000-0000C8110000}"/>
    <cellStyle name="Comma 2 4 3 5" xfId="4483" xr:uid="{00000000-0005-0000-0000-0000C9110000}"/>
    <cellStyle name="Comma 2 4 3 5 2" xfId="4484" xr:uid="{00000000-0005-0000-0000-0000CA110000}"/>
    <cellStyle name="Comma 2 4 3 5 2 2" xfId="4485" xr:uid="{00000000-0005-0000-0000-0000CB110000}"/>
    <cellStyle name="Comma 2 4 3 5 2 3" xfId="4486" xr:uid="{00000000-0005-0000-0000-0000CC110000}"/>
    <cellStyle name="Comma 2 4 3 5 2 4" xfId="4487" xr:uid="{00000000-0005-0000-0000-0000CD110000}"/>
    <cellStyle name="Comma 2 4 3 5 3" xfId="4488" xr:uid="{00000000-0005-0000-0000-0000CE110000}"/>
    <cellStyle name="Comma 2 4 3 5 4" xfId="4489" xr:uid="{00000000-0005-0000-0000-0000CF110000}"/>
    <cellStyle name="Comma 2 4 3 5 5" xfId="4490" xr:uid="{00000000-0005-0000-0000-0000D0110000}"/>
    <cellStyle name="Comma 2 4 3 6" xfId="4491" xr:uid="{00000000-0005-0000-0000-0000D1110000}"/>
    <cellStyle name="Comma 2 4 3 6 2" xfId="4492" xr:uid="{00000000-0005-0000-0000-0000D2110000}"/>
    <cellStyle name="Comma 2 4 3 6 3" xfId="4493" xr:uid="{00000000-0005-0000-0000-0000D3110000}"/>
    <cellStyle name="Comma 2 4 3 6 4" xfId="4494" xr:uid="{00000000-0005-0000-0000-0000D4110000}"/>
    <cellStyle name="Comma 2 4 3 7" xfId="4495" xr:uid="{00000000-0005-0000-0000-0000D5110000}"/>
    <cellStyle name="Comma 2 4 3 8" xfId="4496" xr:uid="{00000000-0005-0000-0000-0000D6110000}"/>
    <cellStyle name="Comma 2 4 3 9" xfId="4497" xr:uid="{00000000-0005-0000-0000-0000D7110000}"/>
    <cellStyle name="Comma 2 4 4" xfId="4498" xr:uid="{00000000-0005-0000-0000-0000D8110000}"/>
    <cellStyle name="Comma 2 4 5" xfId="4499" xr:uid="{00000000-0005-0000-0000-0000D9110000}"/>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3" xfId="4505" xr:uid="{00000000-0005-0000-0000-0000DF110000}"/>
    <cellStyle name="Comma 2 4 5 2 2 2 2 4" xfId="4506" xr:uid="{00000000-0005-0000-0000-0000E0110000}"/>
    <cellStyle name="Comma 2 4 5 2 2 2 3" xfId="4507" xr:uid="{00000000-0005-0000-0000-0000E1110000}"/>
    <cellStyle name="Comma 2 4 5 2 2 2 4" xfId="4508" xr:uid="{00000000-0005-0000-0000-0000E2110000}"/>
    <cellStyle name="Comma 2 4 5 2 2 2 5" xfId="4509" xr:uid="{00000000-0005-0000-0000-0000E3110000}"/>
    <cellStyle name="Comma 2 4 5 2 2 3" xfId="4510" xr:uid="{00000000-0005-0000-0000-0000E4110000}"/>
    <cellStyle name="Comma 2 4 5 2 2 3 2" xfId="4511" xr:uid="{00000000-0005-0000-0000-0000E5110000}"/>
    <cellStyle name="Comma 2 4 5 2 2 3 3" xfId="4512" xr:uid="{00000000-0005-0000-0000-0000E6110000}"/>
    <cellStyle name="Comma 2 4 5 2 2 3 4" xfId="4513" xr:uid="{00000000-0005-0000-0000-0000E7110000}"/>
    <cellStyle name="Comma 2 4 5 2 2 4" xfId="4514" xr:uid="{00000000-0005-0000-0000-0000E8110000}"/>
    <cellStyle name="Comma 2 4 5 2 2 5" xfId="4515" xr:uid="{00000000-0005-0000-0000-0000E9110000}"/>
    <cellStyle name="Comma 2 4 5 2 2 6" xfId="4516" xr:uid="{00000000-0005-0000-0000-0000EA110000}"/>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3" xfId="4521" xr:uid="{00000000-0005-0000-0000-0000EF110000}"/>
    <cellStyle name="Comma 2 4 5 2 3 2 2 4" xfId="4522" xr:uid="{00000000-0005-0000-0000-0000F0110000}"/>
    <cellStyle name="Comma 2 4 5 2 3 2 3" xfId="4523" xr:uid="{00000000-0005-0000-0000-0000F1110000}"/>
    <cellStyle name="Comma 2 4 5 2 3 2 4" xfId="4524" xr:uid="{00000000-0005-0000-0000-0000F2110000}"/>
    <cellStyle name="Comma 2 4 5 2 3 2 5" xfId="4525" xr:uid="{00000000-0005-0000-0000-0000F3110000}"/>
    <cellStyle name="Comma 2 4 5 2 3 3" xfId="4526" xr:uid="{00000000-0005-0000-0000-0000F4110000}"/>
    <cellStyle name="Comma 2 4 5 2 3 3 2" xfId="4527" xr:uid="{00000000-0005-0000-0000-0000F5110000}"/>
    <cellStyle name="Comma 2 4 5 2 3 3 3" xfId="4528" xr:uid="{00000000-0005-0000-0000-0000F6110000}"/>
    <cellStyle name="Comma 2 4 5 2 3 3 4" xfId="4529" xr:uid="{00000000-0005-0000-0000-0000F7110000}"/>
    <cellStyle name="Comma 2 4 5 2 3 4" xfId="4530" xr:uid="{00000000-0005-0000-0000-0000F8110000}"/>
    <cellStyle name="Comma 2 4 5 2 3 5" xfId="4531" xr:uid="{00000000-0005-0000-0000-0000F9110000}"/>
    <cellStyle name="Comma 2 4 5 2 3 6" xfId="4532" xr:uid="{00000000-0005-0000-0000-0000FA110000}"/>
    <cellStyle name="Comma 2 4 5 2 4" xfId="4533" xr:uid="{00000000-0005-0000-0000-0000FB110000}"/>
    <cellStyle name="Comma 2 4 5 2 4 2" xfId="4534" xr:uid="{00000000-0005-0000-0000-0000FC110000}"/>
    <cellStyle name="Comma 2 4 5 2 4 2 2" xfId="4535" xr:uid="{00000000-0005-0000-0000-0000FD110000}"/>
    <cellStyle name="Comma 2 4 5 2 4 2 3" xfId="4536" xr:uid="{00000000-0005-0000-0000-0000FE110000}"/>
    <cellStyle name="Comma 2 4 5 2 4 2 4" xfId="4537" xr:uid="{00000000-0005-0000-0000-0000FF110000}"/>
    <cellStyle name="Comma 2 4 5 2 4 3" xfId="4538" xr:uid="{00000000-0005-0000-0000-000000120000}"/>
    <cellStyle name="Comma 2 4 5 2 4 4" xfId="4539" xr:uid="{00000000-0005-0000-0000-000001120000}"/>
    <cellStyle name="Comma 2 4 5 2 4 5" xfId="4540" xr:uid="{00000000-0005-0000-0000-000002120000}"/>
    <cellStyle name="Comma 2 4 5 2 5" xfId="4541" xr:uid="{00000000-0005-0000-0000-000003120000}"/>
    <cellStyle name="Comma 2 4 5 2 5 2" xfId="4542" xr:uid="{00000000-0005-0000-0000-000004120000}"/>
    <cellStyle name="Comma 2 4 5 2 5 3" xfId="4543" xr:uid="{00000000-0005-0000-0000-000005120000}"/>
    <cellStyle name="Comma 2 4 5 2 5 4" xfId="4544" xr:uid="{00000000-0005-0000-0000-000006120000}"/>
    <cellStyle name="Comma 2 4 5 2 6" xfId="4545" xr:uid="{00000000-0005-0000-0000-000007120000}"/>
    <cellStyle name="Comma 2 4 5 2 7" xfId="4546" xr:uid="{00000000-0005-0000-0000-000008120000}"/>
    <cellStyle name="Comma 2 4 5 2 8" xfId="4547" xr:uid="{00000000-0005-0000-0000-000009120000}"/>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3" xfId="4552" xr:uid="{00000000-0005-0000-0000-00000E120000}"/>
    <cellStyle name="Comma 2 4 5 3 2 2 4" xfId="4553" xr:uid="{00000000-0005-0000-0000-00000F120000}"/>
    <cellStyle name="Comma 2 4 5 3 2 3" xfId="4554" xr:uid="{00000000-0005-0000-0000-000010120000}"/>
    <cellStyle name="Comma 2 4 5 3 2 4" xfId="4555" xr:uid="{00000000-0005-0000-0000-000011120000}"/>
    <cellStyle name="Comma 2 4 5 3 2 5" xfId="4556" xr:uid="{00000000-0005-0000-0000-000012120000}"/>
    <cellStyle name="Comma 2 4 5 3 3" xfId="4557" xr:uid="{00000000-0005-0000-0000-000013120000}"/>
    <cellStyle name="Comma 2 4 5 3 3 2" xfId="4558" xr:uid="{00000000-0005-0000-0000-000014120000}"/>
    <cellStyle name="Comma 2 4 5 3 3 3" xfId="4559" xr:uid="{00000000-0005-0000-0000-000015120000}"/>
    <cellStyle name="Comma 2 4 5 3 3 4" xfId="4560" xr:uid="{00000000-0005-0000-0000-000016120000}"/>
    <cellStyle name="Comma 2 4 5 3 4" xfId="4561" xr:uid="{00000000-0005-0000-0000-000017120000}"/>
    <cellStyle name="Comma 2 4 5 3 5" xfId="4562" xr:uid="{00000000-0005-0000-0000-000018120000}"/>
    <cellStyle name="Comma 2 4 5 3 6" xfId="4563" xr:uid="{00000000-0005-0000-0000-000019120000}"/>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3" xfId="4568" xr:uid="{00000000-0005-0000-0000-00001E120000}"/>
    <cellStyle name="Comma 2 4 5 4 2 2 4" xfId="4569" xr:uid="{00000000-0005-0000-0000-00001F120000}"/>
    <cellStyle name="Comma 2 4 5 4 2 3" xfId="4570" xr:uid="{00000000-0005-0000-0000-000020120000}"/>
    <cellStyle name="Comma 2 4 5 4 2 4" xfId="4571" xr:uid="{00000000-0005-0000-0000-000021120000}"/>
    <cellStyle name="Comma 2 4 5 4 2 5" xfId="4572" xr:uid="{00000000-0005-0000-0000-000022120000}"/>
    <cellStyle name="Comma 2 4 5 4 3" xfId="4573" xr:uid="{00000000-0005-0000-0000-000023120000}"/>
    <cellStyle name="Comma 2 4 5 4 3 2" xfId="4574" xr:uid="{00000000-0005-0000-0000-000024120000}"/>
    <cellStyle name="Comma 2 4 5 4 3 3" xfId="4575" xr:uid="{00000000-0005-0000-0000-000025120000}"/>
    <cellStyle name="Comma 2 4 5 4 3 4" xfId="4576" xr:uid="{00000000-0005-0000-0000-000026120000}"/>
    <cellStyle name="Comma 2 4 5 4 4" xfId="4577" xr:uid="{00000000-0005-0000-0000-000027120000}"/>
    <cellStyle name="Comma 2 4 5 4 5" xfId="4578" xr:uid="{00000000-0005-0000-0000-000028120000}"/>
    <cellStyle name="Comma 2 4 5 4 6" xfId="4579" xr:uid="{00000000-0005-0000-0000-000029120000}"/>
    <cellStyle name="Comma 2 4 5 5" xfId="4580" xr:uid="{00000000-0005-0000-0000-00002A120000}"/>
    <cellStyle name="Comma 2 4 5 5 2" xfId="4581" xr:uid="{00000000-0005-0000-0000-00002B120000}"/>
    <cellStyle name="Comma 2 4 5 5 2 2" xfId="4582" xr:uid="{00000000-0005-0000-0000-00002C120000}"/>
    <cellStyle name="Comma 2 4 5 5 2 3" xfId="4583" xr:uid="{00000000-0005-0000-0000-00002D120000}"/>
    <cellStyle name="Comma 2 4 5 5 2 4" xfId="4584" xr:uid="{00000000-0005-0000-0000-00002E120000}"/>
    <cellStyle name="Comma 2 4 5 5 3" xfId="4585" xr:uid="{00000000-0005-0000-0000-00002F120000}"/>
    <cellStyle name="Comma 2 4 5 5 4" xfId="4586" xr:uid="{00000000-0005-0000-0000-000030120000}"/>
    <cellStyle name="Comma 2 4 5 5 5" xfId="4587" xr:uid="{00000000-0005-0000-0000-000031120000}"/>
    <cellStyle name="Comma 2 4 5 6" xfId="4588" xr:uid="{00000000-0005-0000-0000-000032120000}"/>
    <cellStyle name="Comma 2 4 5 6 2" xfId="4589" xr:uid="{00000000-0005-0000-0000-000033120000}"/>
    <cellStyle name="Comma 2 4 5 6 3" xfId="4590" xr:uid="{00000000-0005-0000-0000-000034120000}"/>
    <cellStyle name="Comma 2 4 5 6 4" xfId="4591" xr:uid="{00000000-0005-0000-0000-000035120000}"/>
    <cellStyle name="Comma 2 4 5 7" xfId="4592" xr:uid="{00000000-0005-0000-0000-000036120000}"/>
    <cellStyle name="Comma 2 4 5 8" xfId="4593" xr:uid="{00000000-0005-0000-0000-000037120000}"/>
    <cellStyle name="Comma 2 4 5 9" xfId="4594" xr:uid="{00000000-0005-0000-0000-0000381200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3" xfId="4600" xr:uid="{00000000-0005-0000-0000-00003E120000}"/>
    <cellStyle name="Comma 2 4 6 2 2 2 4" xfId="4601" xr:uid="{00000000-0005-0000-0000-00003F120000}"/>
    <cellStyle name="Comma 2 4 6 2 2 3" xfId="4602" xr:uid="{00000000-0005-0000-0000-000040120000}"/>
    <cellStyle name="Comma 2 4 6 2 2 4" xfId="4603" xr:uid="{00000000-0005-0000-0000-000041120000}"/>
    <cellStyle name="Comma 2 4 6 2 2 5" xfId="4604" xr:uid="{00000000-0005-0000-0000-000042120000}"/>
    <cellStyle name="Comma 2 4 6 2 3" xfId="4605" xr:uid="{00000000-0005-0000-0000-000043120000}"/>
    <cellStyle name="Comma 2 4 6 2 3 2" xfId="4606" xr:uid="{00000000-0005-0000-0000-000044120000}"/>
    <cellStyle name="Comma 2 4 6 2 3 3" xfId="4607" xr:uid="{00000000-0005-0000-0000-000045120000}"/>
    <cellStyle name="Comma 2 4 6 2 3 4" xfId="4608" xr:uid="{00000000-0005-0000-0000-000046120000}"/>
    <cellStyle name="Comma 2 4 6 2 4" xfId="4609" xr:uid="{00000000-0005-0000-0000-000047120000}"/>
    <cellStyle name="Comma 2 4 6 2 5" xfId="4610" xr:uid="{00000000-0005-0000-0000-000048120000}"/>
    <cellStyle name="Comma 2 4 6 2 6" xfId="4611" xr:uid="{00000000-0005-0000-0000-00004912000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3" xfId="4616" xr:uid="{00000000-0005-0000-0000-00004E120000}"/>
    <cellStyle name="Comma 2 4 6 3 2 2 4" xfId="4617" xr:uid="{00000000-0005-0000-0000-00004F120000}"/>
    <cellStyle name="Comma 2 4 6 3 2 3" xfId="4618" xr:uid="{00000000-0005-0000-0000-000050120000}"/>
    <cellStyle name="Comma 2 4 6 3 2 4" xfId="4619" xr:uid="{00000000-0005-0000-0000-000051120000}"/>
    <cellStyle name="Comma 2 4 6 3 2 5" xfId="4620" xr:uid="{00000000-0005-0000-0000-000052120000}"/>
    <cellStyle name="Comma 2 4 6 3 3" xfId="4621" xr:uid="{00000000-0005-0000-0000-000053120000}"/>
    <cellStyle name="Comma 2 4 6 3 3 2" xfId="4622" xr:uid="{00000000-0005-0000-0000-000054120000}"/>
    <cellStyle name="Comma 2 4 6 3 3 3" xfId="4623" xr:uid="{00000000-0005-0000-0000-000055120000}"/>
    <cellStyle name="Comma 2 4 6 3 3 4" xfId="4624" xr:uid="{00000000-0005-0000-0000-000056120000}"/>
    <cellStyle name="Comma 2 4 6 3 4" xfId="4625" xr:uid="{00000000-0005-0000-0000-000057120000}"/>
    <cellStyle name="Comma 2 4 6 3 5" xfId="4626" xr:uid="{00000000-0005-0000-0000-000058120000}"/>
    <cellStyle name="Comma 2 4 6 3 6" xfId="4627" xr:uid="{00000000-0005-0000-0000-000059120000}"/>
    <cellStyle name="Comma 2 4 6 4" xfId="4628" xr:uid="{00000000-0005-0000-0000-00005A120000}"/>
    <cellStyle name="Comma 2 4 6 4 2" xfId="4629" xr:uid="{00000000-0005-0000-0000-00005B120000}"/>
    <cellStyle name="Comma 2 4 6 4 2 2" xfId="4630" xr:uid="{00000000-0005-0000-0000-00005C120000}"/>
    <cellStyle name="Comma 2 4 6 4 2 3" xfId="4631" xr:uid="{00000000-0005-0000-0000-00005D120000}"/>
    <cellStyle name="Comma 2 4 6 4 2 4" xfId="4632" xr:uid="{00000000-0005-0000-0000-00005E120000}"/>
    <cellStyle name="Comma 2 4 6 4 3" xfId="4633" xr:uid="{00000000-0005-0000-0000-00005F120000}"/>
    <cellStyle name="Comma 2 4 6 4 4" xfId="4634" xr:uid="{00000000-0005-0000-0000-000060120000}"/>
    <cellStyle name="Comma 2 4 6 4 5" xfId="4635" xr:uid="{00000000-0005-0000-0000-000061120000}"/>
    <cellStyle name="Comma 2 4 6 5" xfId="4636" xr:uid="{00000000-0005-0000-0000-000062120000}"/>
    <cellStyle name="Comma 2 4 6 5 2" xfId="4637" xr:uid="{00000000-0005-0000-0000-000063120000}"/>
    <cellStyle name="Comma 2 4 6 5 3" xfId="4638" xr:uid="{00000000-0005-0000-0000-000064120000}"/>
    <cellStyle name="Comma 2 4 6 5 4" xfId="4639" xr:uid="{00000000-0005-0000-0000-000065120000}"/>
    <cellStyle name="Comma 2 4 6 6" xfId="4640" xr:uid="{00000000-0005-0000-0000-000066120000}"/>
    <cellStyle name="Comma 2 4 6 7" xfId="4641" xr:uid="{00000000-0005-0000-0000-000067120000}"/>
    <cellStyle name="Comma 2 4 6 8" xfId="4642" xr:uid="{00000000-0005-0000-0000-00006812000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3" xfId="4648" xr:uid="{00000000-0005-0000-0000-00006E120000}"/>
    <cellStyle name="Comma 2 4 7 2 2 2 4" xfId="4649" xr:uid="{00000000-0005-0000-0000-00006F120000}"/>
    <cellStyle name="Comma 2 4 7 2 2 3" xfId="4650" xr:uid="{00000000-0005-0000-0000-000070120000}"/>
    <cellStyle name="Comma 2 4 7 2 2 4" xfId="4651" xr:uid="{00000000-0005-0000-0000-000071120000}"/>
    <cellStyle name="Comma 2 4 7 2 2 5" xfId="4652" xr:uid="{00000000-0005-0000-0000-000072120000}"/>
    <cellStyle name="Comma 2 4 7 2 3" xfId="4653" xr:uid="{00000000-0005-0000-0000-000073120000}"/>
    <cellStyle name="Comma 2 4 7 2 3 2" xfId="4654" xr:uid="{00000000-0005-0000-0000-000074120000}"/>
    <cellStyle name="Comma 2 4 7 2 3 3" xfId="4655" xr:uid="{00000000-0005-0000-0000-000075120000}"/>
    <cellStyle name="Comma 2 4 7 2 3 4" xfId="4656" xr:uid="{00000000-0005-0000-0000-000076120000}"/>
    <cellStyle name="Comma 2 4 7 2 4" xfId="4657" xr:uid="{00000000-0005-0000-0000-000077120000}"/>
    <cellStyle name="Comma 2 4 7 2 5" xfId="4658" xr:uid="{00000000-0005-0000-0000-000078120000}"/>
    <cellStyle name="Comma 2 4 7 2 6" xfId="4659" xr:uid="{00000000-0005-0000-0000-000079120000}"/>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3" xfId="4664" xr:uid="{00000000-0005-0000-0000-00007E120000}"/>
    <cellStyle name="Comma 2 4 7 3 2 2 4" xfId="4665" xr:uid="{00000000-0005-0000-0000-00007F120000}"/>
    <cellStyle name="Comma 2 4 7 3 2 3" xfId="4666" xr:uid="{00000000-0005-0000-0000-000080120000}"/>
    <cellStyle name="Comma 2 4 7 3 2 4" xfId="4667" xr:uid="{00000000-0005-0000-0000-000081120000}"/>
    <cellStyle name="Comma 2 4 7 3 2 5" xfId="4668" xr:uid="{00000000-0005-0000-0000-000082120000}"/>
    <cellStyle name="Comma 2 4 7 3 3" xfId="4669" xr:uid="{00000000-0005-0000-0000-000083120000}"/>
    <cellStyle name="Comma 2 4 7 3 3 2" xfId="4670" xr:uid="{00000000-0005-0000-0000-000084120000}"/>
    <cellStyle name="Comma 2 4 7 3 3 3" xfId="4671" xr:uid="{00000000-0005-0000-0000-000085120000}"/>
    <cellStyle name="Comma 2 4 7 3 3 4" xfId="4672" xr:uid="{00000000-0005-0000-0000-000086120000}"/>
    <cellStyle name="Comma 2 4 7 3 4" xfId="4673" xr:uid="{00000000-0005-0000-0000-000087120000}"/>
    <cellStyle name="Comma 2 4 7 3 5" xfId="4674" xr:uid="{00000000-0005-0000-0000-000088120000}"/>
    <cellStyle name="Comma 2 4 7 3 6" xfId="4675" xr:uid="{00000000-0005-0000-0000-000089120000}"/>
    <cellStyle name="Comma 2 4 7 4" xfId="4676" xr:uid="{00000000-0005-0000-0000-00008A120000}"/>
    <cellStyle name="Comma 2 4 7 4 2" xfId="4677" xr:uid="{00000000-0005-0000-0000-00008B120000}"/>
    <cellStyle name="Comma 2 4 7 4 2 2" xfId="4678" xr:uid="{00000000-0005-0000-0000-00008C120000}"/>
    <cellStyle name="Comma 2 4 7 4 2 3" xfId="4679" xr:uid="{00000000-0005-0000-0000-00008D120000}"/>
    <cellStyle name="Comma 2 4 7 4 2 4" xfId="4680" xr:uid="{00000000-0005-0000-0000-00008E120000}"/>
    <cellStyle name="Comma 2 4 7 4 3" xfId="4681" xr:uid="{00000000-0005-0000-0000-00008F120000}"/>
    <cellStyle name="Comma 2 4 7 4 4" xfId="4682" xr:uid="{00000000-0005-0000-0000-000090120000}"/>
    <cellStyle name="Comma 2 4 7 4 5" xfId="4683" xr:uid="{00000000-0005-0000-0000-000091120000}"/>
    <cellStyle name="Comma 2 4 7 5" xfId="4684" xr:uid="{00000000-0005-0000-0000-000092120000}"/>
    <cellStyle name="Comma 2 4 7 5 2" xfId="4685" xr:uid="{00000000-0005-0000-0000-000093120000}"/>
    <cellStyle name="Comma 2 4 7 5 3" xfId="4686" xr:uid="{00000000-0005-0000-0000-000094120000}"/>
    <cellStyle name="Comma 2 4 7 5 4" xfId="4687" xr:uid="{00000000-0005-0000-0000-000095120000}"/>
    <cellStyle name="Comma 2 4 7 6" xfId="4688" xr:uid="{00000000-0005-0000-0000-000096120000}"/>
    <cellStyle name="Comma 2 4 7 7" xfId="4689" xr:uid="{00000000-0005-0000-0000-000097120000}"/>
    <cellStyle name="Comma 2 4 7 8" xfId="4690" xr:uid="{00000000-0005-0000-0000-000098120000}"/>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3" xfId="4695" xr:uid="{00000000-0005-0000-0000-00009D120000}"/>
    <cellStyle name="Comma 2 4 8 2 2 4" xfId="4696" xr:uid="{00000000-0005-0000-0000-00009E120000}"/>
    <cellStyle name="Comma 2 4 8 2 3" xfId="4697" xr:uid="{00000000-0005-0000-0000-00009F120000}"/>
    <cellStyle name="Comma 2 4 8 2 4" xfId="4698" xr:uid="{00000000-0005-0000-0000-0000A0120000}"/>
    <cellStyle name="Comma 2 4 8 2 5" xfId="4699" xr:uid="{00000000-0005-0000-0000-0000A1120000}"/>
    <cellStyle name="Comma 2 4 8 3" xfId="4700" xr:uid="{00000000-0005-0000-0000-0000A2120000}"/>
    <cellStyle name="Comma 2 4 8 3 2" xfId="4701" xr:uid="{00000000-0005-0000-0000-0000A3120000}"/>
    <cellStyle name="Comma 2 4 8 3 3" xfId="4702" xr:uid="{00000000-0005-0000-0000-0000A4120000}"/>
    <cellStyle name="Comma 2 4 8 3 4" xfId="4703" xr:uid="{00000000-0005-0000-0000-0000A5120000}"/>
    <cellStyle name="Comma 2 4 8 4" xfId="4704" xr:uid="{00000000-0005-0000-0000-0000A6120000}"/>
    <cellStyle name="Comma 2 4 8 5" xfId="4705" xr:uid="{00000000-0005-0000-0000-0000A7120000}"/>
    <cellStyle name="Comma 2 4 8 6" xfId="4706" xr:uid="{00000000-0005-0000-0000-0000A8120000}"/>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3" xfId="4711" xr:uid="{00000000-0005-0000-0000-0000AD120000}"/>
    <cellStyle name="Comma 2 4 9 2 2 4" xfId="4712" xr:uid="{00000000-0005-0000-0000-0000AE120000}"/>
    <cellStyle name="Comma 2 4 9 2 3" xfId="4713" xr:uid="{00000000-0005-0000-0000-0000AF120000}"/>
    <cellStyle name="Comma 2 4 9 2 4" xfId="4714" xr:uid="{00000000-0005-0000-0000-0000B0120000}"/>
    <cellStyle name="Comma 2 4 9 2 5" xfId="4715" xr:uid="{00000000-0005-0000-0000-0000B1120000}"/>
    <cellStyle name="Comma 2 4 9 3" xfId="4716" xr:uid="{00000000-0005-0000-0000-0000B2120000}"/>
    <cellStyle name="Comma 2 4 9 3 2" xfId="4717" xr:uid="{00000000-0005-0000-0000-0000B3120000}"/>
    <cellStyle name="Comma 2 4 9 3 3" xfId="4718" xr:uid="{00000000-0005-0000-0000-0000B4120000}"/>
    <cellStyle name="Comma 2 4 9 3 4" xfId="4719" xr:uid="{00000000-0005-0000-0000-0000B5120000}"/>
    <cellStyle name="Comma 2 4 9 4" xfId="4720" xr:uid="{00000000-0005-0000-0000-0000B6120000}"/>
    <cellStyle name="Comma 2 4 9 5" xfId="4721" xr:uid="{00000000-0005-0000-0000-0000B7120000}"/>
    <cellStyle name="Comma 2 4 9 6" xfId="4722" xr:uid="{00000000-0005-0000-0000-0000B8120000}"/>
    <cellStyle name="Comma 2 40" xfId="4723" xr:uid="{00000000-0005-0000-0000-0000B9120000}"/>
    <cellStyle name="Comma 2 41" xfId="4724" xr:uid="{00000000-0005-0000-0000-0000BA120000}"/>
    <cellStyle name="Comma 2 42" xfId="4725" xr:uid="{00000000-0005-0000-0000-0000BB120000}"/>
    <cellStyle name="Comma 2 43" xfId="4726" xr:uid="{00000000-0005-0000-0000-0000BC120000}"/>
    <cellStyle name="Comma 2 44" xfId="4727" xr:uid="{00000000-0005-0000-0000-0000BD120000}"/>
    <cellStyle name="Comma 2 45" xfId="4728" xr:uid="{00000000-0005-0000-0000-0000BE120000}"/>
    <cellStyle name="Comma 2 46" xfId="4729" xr:uid="{00000000-0005-0000-0000-0000BF120000}"/>
    <cellStyle name="Comma 2 47" xfId="4730" xr:uid="{00000000-0005-0000-0000-0000C0120000}"/>
    <cellStyle name="Comma 2 48" xfId="4731" xr:uid="{00000000-0005-0000-0000-0000C1120000}"/>
    <cellStyle name="Comma 2 49" xfId="4732" xr:uid="{00000000-0005-0000-0000-0000C2120000}"/>
    <cellStyle name="Comma 2 5" xfId="4733" xr:uid="{00000000-0005-0000-0000-0000C3120000}"/>
    <cellStyle name="Comma 2 5 10" xfId="4734" xr:uid="{00000000-0005-0000-0000-0000C4120000}"/>
    <cellStyle name="Comma 2 5 11" xfId="4735" xr:uid="{00000000-0005-0000-0000-0000C5120000}"/>
    <cellStyle name="Comma 2 5 2" xfId="4736" xr:uid="{00000000-0005-0000-0000-0000C6120000}"/>
    <cellStyle name="Comma 2 5 2 2" xfId="4737" xr:uid="{00000000-0005-0000-0000-0000C7120000}"/>
    <cellStyle name="Comma 2 5 2 3" xfId="4738" xr:uid="{00000000-0005-0000-0000-0000C8120000}"/>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3" xfId="4744" xr:uid="{00000000-0005-0000-0000-0000CE120000}"/>
    <cellStyle name="Comma 2 5 3 2 2 2 4" xfId="4745" xr:uid="{00000000-0005-0000-0000-0000CF120000}"/>
    <cellStyle name="Comma 2 5 3 2 2 3" xfId="4746" xr:uid="{00000000-0005-0000-0000-0000D0120000}"/>
    <cellStyle name="Comma 2 5 3 2 2 4" xfId="4747" xr:uid="{00000000-0005-0000-0000-0000D1120000}"/>
    <cellStyle name="Comma 2 5 3 2 2 5" xfId="4748" xr:uid="{00000000-0005-0000-0000-0000D2120000}"/>
    <cellStyle name="Comma 2 5 3 2 3" xfId="4749" xr:uid="{00000000-0005-0000-0000-0000D3120000}"/>
    <cellStyle name="Comma 2 5 3 2 3 2" xfId="4750" xr:uid="{00000000-0005-0000-0000-0000D4120000}"/>
    <cellStyle name="Comma 2 5 3 2 3 3" xfId="4751" xr:uid="{00000000-0005-0000-0000-0000D5120000}"/>
    <cellStyle name="Comma 2 5 3 2 3 4" xfId="4752" xr:uid="{00000000-0005-0000-0000-0000D6120000}"/>
    <cellStyle name="Comma 2 5 3 2 4" xfId="4753" xr:uid="{00000000-0005-0000-0000-0000D7120000}"/>
    <cellStyle name="Comma 2 5 3 2 5" xfId="4754" xr:uid="{00000000-0005-0000-0000-0000D8120000}"/>
    <cellStyle name="Comma 2 5 3 2 6" xfId="4755" xr:uid="{00000000-0005-0000-0000-0000D9120000}"/>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3" xfId="4760" xr:uid="{00000000-0005-0000-0000-0000DE120000}"/>
    <cellStyle name="Comma 2 5 3 3 2 2 4" xfId="4761" xr:uid="{00000000-0005-0000-0000-0000DF120000}"/>
    <cellStyle name="Comma 2 5 3 3 2 3" xfId="4762" xr:uid="{00000000-0005-0000-0000-0000E0120000}"/>
    <cellStyle name="Comma 2 5 3 3 2 4" xfId="4763" xr:uid="{00000000-0005-0000-0000-0000E1120000}"/>
    <cellStyle name="Comma 2 5 3 3 2 5" xfId="4764" xr:uid="{00000000-0005-0000-0000-0000E2120000}"/>
    <cellStyle name="Comma 2 5 3 3 3" xfId="4765" xr:uid="{00000000-0005-0000-0000-0000E3120000}"/>
    <cellStyle name="Comma 2 5 3 3 3 2" xfId="4766" xr:uid="{00000000-0005-0000-0000-0000E4120000}"/>
    <cellStyle name="Comma 2 5 3 3 3 3" xfId="4767" xr:uid="{00000000-0005-0000-0000-0000E5120000}"/>
    <cellStyle name="Comma 2 5 3 3 3 4" xfId="4768" xr:uid="{00000000-0005-0000-0000-0000E6120000}"/>
    <cellStyle name="Comma 2 5 3 3 4" xfId="4769" xr:uid="{00000000-0005-0000-0000-0000E7120000}"/>
    <cellStyle name="Comma 2 5 3 3 5" xfId="4770" xr:uid="{00000000-0005-0000-0000-0000E8120000}"/>
    <cellStyle name="Comma 2 5 3 3 6" xfId="4771" xr:uid="{00000000-0005-0000-0000-0000E9120000}"/>
    <cellStyle name="Comma 2 5 3 4" xfId="4772" xr:uid="{00000000-0005-0000-0000-0000EA120000}"/>
    <cellStyle name="Comma 2 5 3 4 2" xfId="4773" xr:uid="{00000000-0005-0000-0000-0000EB120000}"/>
    <cellStyle name="Comma 2 5 3 4 2 2" xfId="4774" xr:uid="{00000000-0005-0000-0000-0000EC120000}"/>
    <cellStyle name="Comma 2 5 3 4 2 3" xfId="4775" xr:uid="{00000000-0005-0000-0000-0000ED120000}"/>
    <cellStyle name="Comma 2 5 3 4 2 4" xfId="4776" xr:uid="{00000000-0005-0000-0000-0000EE120000}"/>
    <cellStyle name="Comma 2 5 3 4 3" xfId="4777" xr:uid="{00000000-0005-0000-0000-0000EF120000}"/>
    <cellStyle name="Comma 2 5 3 4 4" xfId="4778" xr:uid="{00000000-0005-0000-0000-0000F0120000}"/>
    <cellStyle name="Comma 2 5 3 4 5" xfId="4779" xr:uid="{00000000-0005-0000-0000-0000F1120000}"/>
    <cellStyle name="Comma 2 5 3 5" xfId="4780" xr:uid="{00000000-0005-0000-0000-0000F2120000}"/>
    <cellStyle name="Comma 2 5 3 5 2" xfId="4781" xr:uid="{00000000-0005-0000-0000-0000F3120000}"/>
    <cellStyle name="Comma 2 5 3 5 3" xfId="4782" xr:uid="{00000000-0005-0000-0000-0000F4120000}"/>
    <cellStyle name="Comma 2 5 3 5 4" xfId="4783" xr:uid="{00000000-0005-0000-0000-0000F5120000}"/>
    <cellStyle name="Comma 2 5 3 6" xfId="4784" xr:uid="{00000000-0005-0000-0000-0000F6120000}"/>
    <cellStyle name="Comma 2 5 3 7" xfId="4785" xr:uid="{00000000-0005-0000-0000-0000F7120000}"/>
    <cellStyle name="Comma 2 5 3 8" xfId="4786" xr:uid="{00000000-0005-0000-0000-0000F8120000}"/>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3" xfId="4791" xr:uid="{00000000-0005-0000-0000-0000FD120000}"/>
    <cellStyle name="Comma 2 5 4 2 2 4" xfId="4792" xr:uid="{00000000-0005-0000-0000-0000FE120000}"/>
    <cellStyle name="Comma 2 5 4 2 3" xfId="4793" xr:uid="{00000000-0005-0000-0000-0000FF120000}"/>
    <cellStyle name="Comma 2 5 4 2 4" xfId="4794" xr:uid="{00000000-0005-0000-0000-000000130000}"/>
    <cellStyle name="Comma 2 5 4 2 5" xfId="4795" xr:uid="{00000000-0005-0000-0000-000001130000}"/>
    <cellStyle name="Comma 2 5 4 3" xfId="4796" xr:uid="{00000000-0005-0000-0000-000002130000}"/>
    <cellStyle name="Comma 2 5 4 3 2" xfId="4797" xr:uid="{00000000-0005-0000-0000-000003130000}"/>
    <cellStyle name="Comma 2 5 4 3 3" xfId="4798" xr:uid="{00000000-0005-0000-0000-000004130000}"/>
    <cellStyle name="Comma 2 5 4 3 4" xfId="4799" xr:uid="{00000000-0005-0000-0000-000005130000}"/>
    <cellStyle name="Comma 2 5 4 4" xfId="4800" xr:uid="{00000000-0005-0000-0000-000006130000}"/>
    <cellStyle name="Comma 2 5 4 5" xfId="4801" xr:uid="{00000000-0005-0000-0000-000007130000}"/>
    <cellStyle name="Comma 2 5 4 6" xfId="4802" xr:uid="{00000000-0005-0000-0000-000008130000}"/>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3" xfId="4807" xr:uid="{00000000-0005-0000-0000-00000D130000}"/>
    <cellStyle name="Comma 2 5 5 2 2 4" xfId="4808" xr:uid="{00000000-0005-0000-0000-00000E130000}"/>
    <cellStyle name="Comma 2 5 5 2 3" xfId="4809" xr:uid="{00000000-0005-0000-0000-00000F130000}"/>
    <cellStyle name="Comma 2 5 5 2 4" xfId="4810" xr:uid="{00000000-0005-0000-0000-000010130000}"/>
    <cellStyle name="Comma 2 5 5 2 5" xfId="4811" xr:uid="{00000000-0005-0000-0000-000011130000}"/>
    <cellStyle name="Comma 2 5 5 3" xfId="4812" xr:uid="{00000000-0005-0000-0000-000012130000}"/>
    <cellStyle name="Comma 2 5 5 3 2" xfId="4813" xr:uid="{00000000-0005-0000-0000-000013130000}"/>
    <cellStyle name="Comma 2 5 5 3 3" xfId="4814" xr:uid="{00000000-0005-0000-0000-000014130000}"/>
    <cellStyle name="Comma 2 5 5 3 4" xfId="4815" xr:uid="{00000000-0005-0000-0000-000015130000}"/>
    <cellStyle name="Comma 2 5 5 4" xfId="4816" xr:uid="{00000000-0005-0000-0000-000016130000}"/>
    <cellStyle name="Comma 2 5 5 5" xfId="4817" xr:uid="{00000000-0005-0000-0000-000017130000}"/>
    <cellStyle name="Comma 2 5 5 6" xfId="4818" xr:uid="{00000000-0005-0000-0000-000018130000}"/>
    <cellStyle name="Comma 2 5 6" xfId="4819" xr:uid="{00000000-0005-0000-0000-000019130000}"/>
    <cellStyle name="Comma 2 5 7" xfId="4820" xr:uid="{00000000-0005-0000-0000-00001A130000}"/>
    <cellStyle name="Comma 2 5 7 2" xfId="4821" xr:uid="{00000000-0005-0000-0000-00001B130000}"/>
    <cellStyle name="Comma 2 5 7 2 2" xfId="4822" xr:uid="{00000000-0005-0000-0000-00001C130000}"/>
    <cellStyle name="Comma 2 5 7 2 3" xfId="4823" xr:uid="{00000000-0005-0000-0000-00001D130000}"/>
    <cellStyle name="Comma 2 5 7 2 4" xfId="4824" xr:uid="{00000000-0005-0000-0000-00001E130000}"/>
    <cellStyle name="Comma 2 5 7 3" xfId="4825" xr:uid="{00000000-0005-0000-0000-00001F130000}"/>
    <cellStyle name="Comma 2 5 7 4" xfId="4826" xr:uid="{00000000-0005-0000-0000-000020130000}"/>
    <cellStyle name="Comma 2 5 7 5" xfId="4827" xr:uid="{00000000-0005-0000-0000-000021130000}"/>
    <cellStyle name="Comma 2 5 8" xfId="4828" xr:uid="{00000000-0005-0000-0000-000022130000}"/>
    <cellStyle name="Comma 2 5 8 2" xfId="4829" xr:uid="{00000000-0005-0000-0000-000023130000}"/>
    <cellStyle name="Comma 2 5 8 3" xfId="4830" xr:uid="{00000000-0005-0000-0000-000024130000}"/>
    <cellStyle name="Comma 2 5 8 4" xfId="4831" xr:uid="{00000000-0005-0000-0000-000025130000}"/>
    <cellStyle name="Comma 2 5 9" xfId="4832" xr:uid="{00000000-0005-0000-0000-000026130000}"/>
    <cellStyle name="Comma 2 50" xfId="4833" xr:uid="{00000000-0005-0000-0000-000027130000}"/>
    <cellStyle name="Comma 2 51" xfId="4834" xr:uid="{00000000-0005-0000-0000-000028130000}"/>
    <cellStyle name="Comma 2 52" xfId="4835" xr:uid="{00000000-0005-0000-0000-000029130000}"/>
    <cellStyle name="Comma 2 53" xfId="4836" xr:uid="{00000000-0005-0000-0000-00002A130000}"/>
    <cellStyle name="Comma 2 54" xfId="4837" xr:uid="{00000000-0005-0000-0000-00002B130000}"/>
    <cellStyle name="Comma 2 55" xfId="4838" xr:uid="{00000000-0005-0000-0000-00002C130000}"/>
    <cellStyle name="Comma 2 56" xfId="4839" xr:uid="{00000000-0005-0000-0000-00002D130000}"/>
    <cellStyle name="Comma 2 57" xfId="4840" xr:uid="{00000000-0005-0000-0000-00002E130000}"/>
    <cellStyle name="Comma 2 58" xfId="4841" xr:uid="{00000000-0005-0000-0000-00002F130000}"/>
    <cellStyle name="Comma 2 59" xfId="4842" xr:uid="{00000000-0005-0000-0000-000030130000}"/>
    <cellStyle name="Comma 2 6" xfId="4843" xr:uid="{00000000-0005-0000-0000-000031130000}"/>
    <cellStyle name="Comma 2 6 10" xfId="4844" xr:uid="{00000000-0005-0000-0000-000032130000}"/>
    <cellStyle name="Comma 2 6 11" xfId="4845" xr:uid="{00000000-0005-0000-0000-000033130000}"/>
    <cellStyle name="Comma 2 6 2" xfId="4846" xr:uid="{00000000-0005-0000-0000-000034130000}"/>
    <cellStyle name="Comma 2 6 2 2" xfId="4847" xr:uid="{00000000-0005-0000-0000-000035130000}"/>
    <cellStyle name="Comma 2 6 2 3" xfId="4848" xr:uid="{00000000-0005-0000-0000-000036130000}"/>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3" xfId="4854" xr:uid="{00000000-0005-0000-0000-00003C130000}"/>
    <cellStyle name="Comma 2 6 3 2 2 2 4" xfId="4855" xr:uid="{00000000-0005-0000-0000-00003D130000}"/>
    <cellStyle name="Comma 2 6 3 2 2 3" xfId="4856" xr:uid="{00000000-0005-0000-0000-00003E130000}"/>
    <cellStyle name="Comma 2 6 3 2 2 4" xfId="4857" xr:uid="{00000000-0005-0000-0000-00003F130000}"/>
    <cellStyle name="Comma 2 6 3 2 2 5" xfId="4858" xr:uid="{00000000-0005-0000-0000-000040130000}"/>
    <cellStyle name="Comma 2 6 3 2 3" xfId="4859" xr:uid="{00000000-0005-0000-0000-000041130000}"/>
    <cellStyle name="Comma 2 6 3 2 3 2" xfId="4860" xr:uid="{00000000-0005-0000-0000-000042130000}"/>
    <cellStyle name="Comma 2 6 3 2 3 3" xfId="4861" xr:uid="{00000000-0005-0000-0000-000043130000}"/>
    <cellStyle name="Comma 2 6 3 2 3 4" xfId="4862" xr:uid="{00000000-0005-0000-0000-000044130000}"/>
    <cellStyle name="Comma 2 6 3 2 4" xfId="4863" xr:uid="{00000000-0005-0000-0000-000045130000}"/>
    <cellStyle name="Comma 2 6 3 2 5" xfId="4864" xr:uid="{00000000-0005-0000-0000-000046130000}"/>
    <cellStyle name="Comma 2 6 3 2 6" xfId="4865" xr:uid="{00000000-0005-0000-0000-000047130000}"/>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3" xfId="4870" xr:uid="{00000000-0005-0000-0000-00004C130000}"/>
    <cellStyle name="Comma 2 6 3 3 2 2 4" xfId="4871" xr:uid="{00000000-0005-0000-0000-00004D130000}"/>
    <cellStyle name="Comma 2 6 3 3 2 3" xfId="4872" xr:uid="{00000000-0005-0000-0000-00004E130000}"/>
    <cellStyle name="Comma 2 6 3 3 2 4" xfId="4873" xr:uid="{00000000-0005-0000-0000-00004F130000}"/>
    <cellStyle name="Comma 2 6 3 3 2 5" xfId="4874" xr:uid="{00000000-0005-0000-0000-000050130000}"/>
    <cellStyle name="Comma 2 6 3 3 3" xfId="4875" xr:uid="{00000000-0005-0000-0000-000051130000}"/>
    <cellStyle name="Comma 2 6 3 3 3 2" xfId="4876" xr:uid="{00000000-0005-0000-0000-000052130000}"/>
    <cellStyle name="Comma 2 6 3 3 3 3" xfId="4877" xr:uid="{00000000-0005-0000-0000-000053130000}"/>
    <cellStyle name="Comma 2 6 3 3 3 4" xfId="4878" xr:uid="{00000000-0005-0000-0000-000054130000}"/>
    <cellStyle name="Comma 2 6 3 3 4" xfId="4879" xr:uid="{00000000-0005-0000-0000-000055130000}"/>
    <cellStyle name="Comma 2 6 3 3 5" xfId="4880" xr:uid="{00000000-0005-0000-0000-000056130000}"/>
    <cellStyle name="Comma 2 6 3 3 6" xfId="4881" xr:uid="{00000000-0005-0000-0000-000057130000}"/>
    <cellStyle name="Comma 2 6 3 4" xfId="4882" xr:uid="{00000000-0005-0000-0000-000058130000}"/>
    <cellStyle name="Comma 2 6 3 4 2" xfId="4883" xr:uid="{00000000-0005-0000-0000-000059130000}"/>
    <cellStyle name="Comma 2 6 3 4 2 2" xfId="4884" xr:uid="{00000000-0005-0000-0000-00005A130000}"/>
    <cellStyle name="Comma 2 6 3 4 2 3" xfId="4885" xr:uid="{00000000-0005-0000-0000-00005B130000}"/>
    <cellStyle name="Comma 2 6 3 4 2 4" xfId="4886" xr:uid="{00000000-0005-0000-0000-00005C130000}"/>
    <cellStyle name="Comma 2 6 3 4 3" xfId="4887" xr:uid="{00000000-0005-0000-0000-00005D130000}"/>
    <cellStyle name="Comma 2 6 3 4 4" xfId="4888" xr:uid="{00000000-0005-0000-0000-00005E130000}"/>
    <cellStyle name="Comma 2 6 3 4 5" xfId="4889" xr:uid="{00000000-0005-0000-0000-00005F130000}"/>
    <cellStyle name="Comma 2 6 3 5" xfId="4890" xr:uid="{00000000-0005-0000-0000-000060130000}"/>
    <cellStyle name="Comma 2 6 3 5 2" xfId="4891" xr:uid="{00000000-0005-0000-0000-000061130000}"/>
    <cellStyle name="Comma 2 6 3 5 3" xfId="4892" xr:uid="{00000000-0005-0000-0000-000062130000}"/>
    <cellStyle name="Comma 2 6 3 5 4" xfId="4893" xr:uid="{00000000-0005-0000-0000-000063130000}"/>
    <cellStyle name="Comma 2 6 3 6" xfId="4894" xr:uid="{00000000-0005-0000-0000-000064130000}"/>
    <cellStyle name="Comma 2 6 3 7" xfId="4895" xr:uid="{00000000-0005-0000-0000-000065130000}"/>
    <cellStyle name="Comma 2 6 3 8" xfId="4896" xr:uid="{00000000-0005-0000-0000-000066130000}"/>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3" xfId="4901" xr:uid="{00000000-0005-0000-0000-00006B130000}"/>
    <cellStyle name="Comma 2 6 4 2 2 4" xfId="4902" xr:uid="{00000000-0005-0000-0000-00006C130000}"/>
    <cellStyle name="Comma 2 6 4 2 3" xfId="4903" xr:uid="{00000000-0005-0000-0000-00006D130000}"/>
    <cellStyle name="Comma 2 6 4 2 4" xfId="4904" xr:uid="{00000000-0005-0000-0000-00006E130000}"/>
    <cellStyle name="Comma 2 6 4 2 5" xfId="4905" xr:uid="{00000000-0005-0000-0000-00006F130000}"/>
    <cellStyle name="Comma 2 6 4 3" xfId="4906" xr:uid="{00000000-0005-0000-0000-000070130000}"/>
    <cellStyle name="Comma 2 6 4 3 2" xfId="4907" xr:uid="{00000000-0005-0000-0000-000071130000}"/>
    <cellStyle name="Comma 2 6 4 3 3" xfId="4908" xr:uid="{00000000-0005-0000-0000-000072130000}"/>
    <cellStyle name="Comma 2 6 4 3 4" xfId="4909" xr:uid="{00000000-0005-0000-0000-000073130000}"/>
    <cellStyle name="Comma 2 6 4 4" xfId="4910" xr:uid="{00000000-0005-0000-0000-000074130000}"/>
    <cellStyle name="Comma 2 6 4 5" xfId="4911" xr:uid="{00000000-0005-0000-0000-000075130000}"/>
    <cellStyle name="Comma 2 6 4 6" xfId="4912" xr:uid="{00000000-0005-0000-0000-000076130000}"/>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3" xfId="4917" xr:uid="{00000000-0005-0000-0000-00007B130000}"/>
    <cellStyle name="Comma 2 6 5 2 2 4" xfId="4918" xr:uid="{00000000-0005-0000-0000-00007C130000}"/>
    <cellStyle name="Comma 2 6 5 2 3" xfId="4919" xr:uid="{00000000-0005-0000-0000-00007D130000}"/>
    <cellStyle name="Comma 2 6 5 2 4" xfId="4920" xr:uid="{00000000-0005-0000-0000-00007E130000}"/>
    <cellStyle name="Comma 2 6 5 2 5" xfId="4921" xr:uid="{00000000-0005-0000-0000-00007F130000}"/>
    <cellStyle name="Comma 2 6 5 3" xfId="4922" xr:uid="{00000000-0005-0000-0000-000080130000}"/>
    <cellStyle name="Comma 2 6 5 3 2" xfId="4923" xr:uid="{00000000-0005-0000-0000-000081130000}"/>
    <cellStyle name="Comma 2 6 5 3 3" xfId="4924" xr:uid="{00000000-0005-0000-0000-000082130000}"/>
    <cellStyle name="Comma 2 6 5 3 4" xfId="4925" xr:uid="{00000000-0005-0000-0000-000083130000}"/>
    <cellStyle name="Comma 2 6 5 4" xfId="4926" xr:uid="{00000000-0005-0000-0000-000084130000}"/>
    <cellStyle name="Comma 2 6 5 5" xfId="4927" xr:uid="{00000000-0005-0000-0000-000085130000}"/>
    <cellStyle name="Comma 2 6 5 6" xfId="4928" xr:uid="{00000000-0005-0000-0000-000086130000}"/>
    <cellStyle name="Comma 2 6 6" xfId="4929" xr:uid="{00000000-0005-0000-0000-000087130000}"/>
    <cellStyle name="Comma 2 6 7" xfId="4930" xr:uid="{00000000-0005-0000-0000-000088130000}"/>
    <cellStyle name="Comma 2 6 7 2" xfId="4931" xr:uid="{00000000-0005-0000-0000-000089130000}"/>
    <cellStyle name="Comma 2 6 7 2 2" xfId="4932" xr:uid="{00000000-0005-0000-0000-00008A130000}"/>
    <cellStyle name="Comma 2 6 7 2 3" xfId="4933" xr:uid="{00000000-0005-0000-0000-00008B130000}"/>
    <cellStyle name="Comma 2 6 7 2 4" xfId="4934" xr:uid="{00000000-0005-0000-0000-00008C130000}"/>
    <cellStyle name="Comma 2 6 7 3" xfId="4935" xr:uid="{00000000-0005-0000-0000-00008D130000}"/>
    <cellStyle name="Comma 2 6 7 4" xfId="4936" xr:uid="{00000000-0005-0000-0000-00008E130000}"/>
    <cellStyle name="Comma 2 6 7 5" xfId="4937" xr:uid="{00000000-0005-0000-0000-00008F130000}"/>
    <cellStyle name="Comma 2 6 8" xfId="4938" xr:uid="{00000000-0005-0000-0000-000090130000}"/>
    <cellStyle name="Comma 2 6 8 2" xfId="4939" xr:uid="{00000000-0005-0000-0000-000091130000}"/>
    <cellStyle name="Comma 2 6 8 3" xfId="4940" xr:uid="{00000000-0005-0000-0000-000092130000}"/>
    <cellStyle name="Comma 2 6 8 4" xfId="4941" xr:uid="{00000000-0005-0000-0000-000093130000}"/>
    <cellStyle name="Comma 2 6 9" xfId="4942" xr:uid="{00000000-0005-0000-0000-000094130000}"/>
    <cellStyle name="Comma 2 60" xfId="4943" xr:uid="{00000000-0005-0000-0000-000095130000}"/>
    <cellStyle name="Comma 2 61" xfId="4944" xr:uid="{00000000-0005-0000-0000-000096130000}"/>
    <cellStyle name="Comma 2 62" xfId="4945" xr:uid="{00000000-0005-0000-0000-000097130000}"/>
    <cellStyle name="Comma 2 63" xfId="4946" xr:uid="{00000000-0005-0000-0000-000098130000}"/>
    <cellStyle name="Comma 2 64" xfId="4947" xr:uid="{00000000-0005-0000-0000-000099130000}"/>
    <cellStyle name="Comma 2 65" xfId="4948" xr:uid="{00000000-0005-0000-0000-00009A130000}"/>
    <cellStyle name="Comma 2 66" xfId="4949" xr:uid="{00000000-0005-0000-0000-00009B130000}"/>
    <cellStyle name="Comma 2 67" xfId="4950" xr:uid="{00000000-0005-0000-0000-00009C130000}"/>
    <cellStyle name="Comma 2 68" xfId="4951" xr:uid="{00000000-0005-0000-0000-00009D130000}"/>
    <cellStyle name="Comma 2 69" xfId="4952" xr:uid="{00000000-0005-0000-0000-00009E13000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3" xfId="4957" xr:uid="{00000000-0005-0000-0000-0000A3130000}"/>
    <cellStyle name="Comma 2 7 2 2 4" xfId="4958" xr:uid="{00000000-0005-0000-0000-0000A4130000}"/>
    <cellStyle name="Comma 2 7 2 3" xfId="4959" xr:uid="{00000000-0005-0000-0000-0000A5130000}"/>
    <cellStyle name="Comma 2 7 2 3 2" xfId="4960" xr:uid="{00000000-0005-0000-0000-0000A6130000}"/>
    <cellStyle name="Comma 2 7 2 3 3" xfId="4961" xr:uid="{00000000-0005-0000-0000-0000A7130000}"/>
    <cellStyle name="Comma 2 7 2 3 4" xfId="4962" xr:uid="{00000000-0005-0000-0000-0000A8130000}"/>
    <cellStyle name="Comma 2 7 2 4" xfId="4963" xr:uid="{00000000-0005-0000-0000-0000A9130000}"/>
    <cellStyle name="Comma 2 7 2 4 2" xfId="4964" xr:uid="{00000000-0005-0000-0000-0000AA130000}"/>
    <cellStyle name="Comma 2 7 2 4 3" xfId="4965" xr:uid="{00000000-0005-0000-0000-0000AB130000}"/>
    <cellStyle name="Comma 2 7 2 4 4" xfId="4966" xr:uid="{00000000-0005-0000-0000-0000AC130000}"/>
    <cellStyle name="Comma 2 7 2 5" xfId="4967" xr:uid="{00000000-0005-0000-0000-0000AD130000}"/>
    <cellStyle name="Comma 2 7 2 6" xfId="4968" xr:uid="{00000000-0005-0000-0000-0000AE130000}"/>
    <cellStyle name="Comma 2 7 3" xfId="4969" xr:uid="{00000000-0005-0000-0000-0000AF130000}"/>
    <cellStyle name="Comma 2 7 4" xfId="4970" xr:uid="{00000000-0005-0000-0000-0000B0130000}"/>
    <cellStyle name="Comma 2 7 5" xfId="4971" xr:uid="{00000000-0005-0000-0000-0000B1130000}"/>
    <cellStyle name="Comma 2 7 6" xfId="4972" xr:uid="{00000000-0005-0000-0000-0000B2130000}"/>
    <cellStyle name="Comma 2 7 7" xfId="4973" xr:uid="{00000000-0005-0000-0000-0000B3130000}"/>
    <cellStyle name="Comma 2 7 7 2" xfId="4974" xr:uid="{00000000-0005-0000-0000-0000B4130000}"/>
    <cellStyle name="Comma 2 7 7 3" xfId="4975" xr:uid="{00000000-0005-0000-0000-0000B5130000}"/>
    <cellStyle name="Comma 2 7 7 4" xfId="4976" xr:uid="{00000000-0005-0000-0000-0000B6130000}"/>
    <cellStyle name="Comma 2 70" xfId="4977" xr:uid="{00000000-0005-0000-0000-0000B7130000}"/>
    <cellStyle name="Comma 2 71" xfId="4978" xr:uid="{00000000-0005-0000-0000-0000B8130000}"/>
    <cellStyle name="Comma 2 72" xfId="4979" xr:uid="{00000000-0005-0000-0000-0000B9130000}"/>
    <cellStyle name="Comma 2 73" xfId="4980" xr:uid="{00000000-0005-0000-0000-0000BA130000}"/>
    <cellStyle name="Comma 2 74" xfId="4981" xr:uid="{00000000-0005-0000-0000-0000BB130000}"/>
    <cellStyle name="Comma 2 75" xfId="4982" xr:uid="{00000000-0005-0000-0000-0000BC130000}"/>
    <cellStyle name="Comma 2 76" xfId="4983" xr:uid="{00000000-0005-0000-0000-0000BD130000}"/>
    <cellStyle name="Comma 2 77" xfId="4984" xr:uid="{00000000-0005-0000-0000-0000BE130000}"/>
    <cellStyle name="Comma 2 78" xfId="4985" xr:uid="{00000000-0005-0000-0000-0000BF130000}"/>
    <cellStyle name="Comma 2 79" xfId="4986" xr:uid="{00000000-0005-0000-0000-0000C0130000}"/>
    <cellStyle name="Comma 2 8" xfId="4987" xr:uid="{00000000-0005-0000-0000-0000C1130000}"/>
    <cellStyle name="Comma 2 8 2" xfId="4988" xr:uid="{00000000-0005-0000-0000-0000C2130000}"/>
    <cellStyle name="Comma 2 8 2 2" xfId="4989" xr:uid="{00000000-0005-0000-0000-0000C3130000}"/>
    <cellStyle name="Comma 2 8 2 3" xfId="4990" xr:uid="{00000000-0005-0000-0000-0000C4130000}"/>
    <cellStyle name="Comma 2 8 3" xfId="4991" xr:uid="{00000000-0005-0000-0000-0000C5130000}"/>
    <cellStyle name="Comma 2 8 3 2" xfId="4992" xr:uid="{00000000-0005-0000-0000-0000C6130000}"/>
    <cellStyle name="Comma 2 8 4" xfId="4993" xr:uid="{00000000-0005-0000-0000-0000C7130000}"/>
    <cellStyle name="Comma 2 8 5" xfId="4994" xr:uid="{00000000-0005-0000-0000-0000C8130000}"/>
    <cellStyle name="Comma 2 8 6" xfId="4995" xr:uid="{00000000-0005-0000-0000-0000C9130000}"/>
    <cellStyle name="Comma 2 8 6 2" xfId="4996" xr:uid="{00000000-0005-0000-0000-0000CA130000}"/>
    <cellStyle name="Comma 2 8 6 3" xfId="4997" xr:uid="{00000000-0005-0000-0000-0000CB130000}"/>
    <cellStyle name="Comma 2 8 6 4" xfId="4998" xr:uid="{00000000-0005-0000-0000-0000CC130000}"/>
    <cellStyle name="Comma 2 80" xfId="4999" xr:uid="{00000000-0005-0000-0000-0000CD130000}"/>
    <cellStyle name="Comma 2 81" xfId="5000" xr:uid="{00000000-0005-0000-0000-0000CE130000}"/>
    <cellStyle name="Comma 2 82" xfId="5001" xr:uid="{00000000-0005-0000-0000-0000CF130000}"/>
    <cellStyle name="Comma 2 83" xfId="5002" xr:uid="{00000000-0005-0000-0000-0000D0130000}"/>
    <cellStyle name="Comma 2 84" xfId="5003" xr:uid="{00000000-0005-0000-0000-0000D1130000}"/>
    <cellStyle name="Comma 2 85" xfId="5004" xr:uid="{00000000-0005-0000-0000-0000D2130000}"/>
    <cellStyle name="Comma 2 86" xfId="5005" xr:uid="{00000000-0005-0000-0000-0000D3130000}"/>
    <cellStyle name="Comma 2 87" xfId="5006" xr:uid="{00000000-0005-0000-0000-0000D4130000}"/>
    <cellStyle name="Comma 2 88" xfId="5007" xr:uid="{00000000-0005-0000-0000-0000D5130000}"/>
    <cellStyle name="Comma 2 89" xfId="5008" xr:uid="{00000000-0005-0000-0000-0000D6130000}"/>
    <cellStyle name="Comma 2 9" xfId="5009" xr:uid="{00000000-0005-0000-0000-0000D7130000}"/>
    <cellStyle name="Comma 2 9 2" xfId="5010" xr:uid="{00000000-0005-0000-0000-0000D8130000}"/>
    <cellStyle name="Comma 2 9 2 2" xfId="5011" xr:uid="{00000000-0005-0000-0000-0000D9130000}"/>
    <cellStyle name="Comma 2 9 3" xfId="5012" xr:uid="{00000000-0005-0000-0000-0000DA130000}"/>
    <cellStyle name="Comma 2 9 4" xfId="5013" xr:uid="{00000000-0005-0000-0000-0000DB130000}"/>
    <cellStyle name="Comma 2 9 5" xfId="5014" xr:uid="{00000000-0005-0000-0000-0000DC130000}"/>
    <cellStyle name="Comma 2 9 5 2" xfId="5015" xr:uid="{00000000-0005-0000-0000-0000DD130000}"/>
    <cellStyle name="Comma 2 9 5 3" xfId="5016" xr:uid="{00000000-0005-0000-0000-0000DE130000}"/>
    <cellStyle name="Comma 2 9 5 4" xfId="5017" xr:uid="{00000000-0005-0000-0000-0000DF130000}"/>
    <cellStyle name="Comma 2 90" xfId="5018" xr:uid="{00000000-0005-0000-0000-0000E0130000}"/>
    <cellStyle name="Comma 2 91" xfId="5019" xr:uid="{00000000-0005-0000-0000-0000E1130000}"/>
    <cellStyle name="Comma 2 92" xfId="5020" xr:uid="{00000000-0005-0000-0000-0000E2130000}"/>
    <cellStyle name="Comma 2 93" xfId="5021" xr:uid="{00000000-0005-0000-0000-0000E3130000}"/>
    <cellStyle name="Comma 2 94" xfId="5022" xr:uid="{00000000-0005-0000-0000-0000E4130000}"/>
    <cellStyle name="Comma 2 95" xfId="5023" xr:uid="{00000000-0005-0000-0000-0000E5130000}"/>
    <cellStyle name="Comma 2 96" xfId="5024" xr:uid="{00000000-0005-0000-0000-0000E6130000}"/>
    <cellStyle name="Comma 2 97" xfId="5025" xr:uid="{00000000-0005-0000-0000-0000E7130000}"/>
    <cellStyle name="Comma 2 98" xfId="5026" xr:uid="{00000000-0005-0000-0000-0000E8130000}"/>
    <cellStyle name="Comma 2 99" xfId="5027" xr:uid="{00000000-0005-0000-0000-0000E9130000}"/>
    <cellStyle name="Comma 20" xfId="5028" xr:uid="{00000000-0005-0000-0000-0000EA130000}"/>
    <cellStyle name="Comma 20 10" xfId="5029" xr:uid="{00000000-0005-0000-0000-0000EB130000}"/>
    <cellStyle name="Comma 20 11" xfId="5030" xr:uid="{00000000-0005-0000-0000-0000EC130000}"/>
    <cellStyle name="Comma 20 12" xfId="5031" xr:uid="{00000000-0005-0000-0000-0000ED130000}"/>
    <cellStyle name="Comma 20 2" xfId="5032" xr:uid="{00000000-0005-0000-0000-0000EE130000}"/>
    <cellStyle name="Comma 20 2 2" xfId="5033" xr:uid="{00000000-0005-0000-0000-0000EF130000}"/>
    <cellStyle name="Comma 20 2 3" xfId="5034" xr:uid="{00000000-0005-0000-0000-0000F0130000}"/>
    <cellStyle name="Comma 20 2 4" xfId="5035" xr:uid="{00000000-0005-0000-0000-0000F1130000}"/>
    <cellStyle name="Comma 20 2 5" xfId="5036" xr:uid="{00000000-0005-0000-0000-0000F2130000}"/>
    <cellStyle name="Comma 20 2 6" xfId="5037" xr:uid="{00000000-0005-0000-0000-0000F3130000}"/>
    <cellStyle name="Comma 20 2 7" xfId="5038" xr:uid="{00000000-0005-0000-0000-0000F4130000}"/>
    <cellStyle name="Comma 20 3" xfId="5039" xr:uid="{00000000-0005-0000-0000-0000F5130000}"/>
    <cellStyle name="Comma 20 3 2" xfId="5040" xr:uid="{00000000-0005-0000-0000-0000F6130000}"/>
    <cellStyle name="Comma 20 3 3" xfId="5041" xr:uid="{00000000-0005-0000-0000-0000F7130000}"/>
    <cellStyle name="Comma 20 3 4" xfId="5042" xr:uid="{00000000-0005-0000-0000-0000F8130000}"/>
    <cellStyle name="Comma 20 3 5" xfId="5043" xr:uid="{00000000-0005-0000-0000-0000F9130000}"/>
    <cellStyle name="Comma 20 3 6" xfId="5044" xr:uid="{00000000-0005-0000-0000-0000FA130000}"/>
    <cellStyle name="Comma 20 4" xfId="5045" xr:uid="{00000000-0005-0000-0000-0000FB130000}"/>
    <cellStyle name="Comma 20 4 2" xfId="5046" xr:uid="{00000000-0005-0000-0000-0000FC130000}"/>
    <cellStyle name="Comma 20 4 3" xfId="5047" xr:uid="{00000000-0005-0000-0000-0000FD130000}"/>
    <cellStyle name="Comma 20 4 4" xfId="5048" xr:uid="{00000000-0005-0000-0000-0000FE130000}"/>
    <cellStyle name="Comma 20 4 5" xfId="5049" xr:uid="{00000000-0005-0000-0000-0000FF130000}"/>
    <cellStyle name="Comma 20 4 6" xfId="5050" xr:uid="{00000000-0005-0000-0000-000000140000}"/>
    <cellStyle name="Comma 20 5" xfId="5051" xr:uid="{00000000-0005-0000-0000-000001140000}"/>
    <cellStyle name="Comma 20 5 2" xfId="5052" xr:uid="{00000000-0005-0000-0000-000002140000}"/>
    <cellStyle name="Comma 20 5 3" xfId="5053" xr:uid="{00000000-0005-0000-0000-000003140000}"/>
    <cellStyle name="Comma 20 5 4" xfId="5054" xr:uid="{00000000-0005-0000-0000-000004140000}"/>
    <cellStyle name="Comma 20 5 5" xfId="5055" xr:uid="{00000000-0005-0000-0000-000005140000}"/>
    <cellStyle name="Comma 20 5 6" xfId="5056" xr:uid="{00000000-0005-0000-0000-000006140000}"/>
    <cellStyle name="Comma 20 6" xfId="5057" xr:uid="{00000000-0005-0000-0000-000007140000}"/>
    <cellStyle name="Comma 20 7" xfId="5058" xr:uid="{00000000-0005-0000-0000-000008140000}"/>
    <cellStyle name="Comma 20 8" xfId="5059" xr:uid="{00000000-0005-0000-0000-000009140000}"/>
    <cellStyle name="Comma 20 9" xfId="5060" xr:uid="{00000000-0005-0000-0000-00000A140000}"/>
    <cellStyle name="Comma 21" xfId="5061" xr:uid="{00000000-0005-0000-0000-00000B140000}"/>
    <cellStyle name="Comma 21 2" xfId="5062" xr:uid="{00000000-0005-0000-0000-00000C140000}"/>
    <cellStyle name="Comma 21 2 2" xfId="5063" xr:uid="{00000000-0005-0000-0000-00000D140000}"/>
    <cellStyle name="Comma 21 3" xfId="5064" xr:uid="{00000000-0005-0000-0000-00000E140000}"/>
    <cellStyle name="Comma 22" xfId="5065" xr:uid="{00000000-0005-0000-0000-00000F140000}"/>
    <cellStyle name="Comma 22 2" xfId="5066" xr:uid="{00000000-0005-0000-0000-000010140000}"/>
    <cellStyle name="Comma 22 2 2" xfId="5067" xr:uid="{00000000-0005-0000-0000-000011140000}"/>
    <cellStyle name="Comma 22 3" xfId="5068" xr:uid="{00000000-0005-0000-0000-000012140000}"/>
    <cellStyle name="Comma 23" xfId="5069" xr:uid="{00000000-0005-0000-0000-000013140000}"/>
    <cellStyle name="Comma 23 2" xfId="5070" xr:uid="{00000000-0005-0000-0000-000014140000}"/>
    <cellStyle name="Comma 24" xfId="5071" xr:uid="{00000000-0005-0000-0000-000015140000}"/>
    <cellStyle name="Comma 24 2" xfId="5072" xr:uid="{00000000-0005-0000-0000-000016140000}"/>
    <cellStyle name="Comma 25" xfId="5073" xr:uid="{00000000-0005-0000-0000-000017140000}"/>
    <cellStyle name="Comma 25 2" xfId="5074" xr:uid="{00000000-0005-0000-0000-000018140000}"/>
    <cellStyle name="Comma 26" xfId="5075" xr:uid="{00000000-0005-0000-0000-000019140000}"/>
    <cellStyle name="Comma 26 2" xfId="5076" xr:uid="{00000000-0005-0000-0000-00001A140000}"/>
    <cellStyle name="Comma 26 2 2" xfId="5077" xr:uid="{00000000-0005-0000-0000-00001B140000}"/>
    <cellStyle name="Comma 26 3" xfId="5078" xr:uid="{00000000-0005-0000-0000-00001C140000}"/>
    <cellStyle name="Comma 26 4" xfId="5079" xr:uid="{00000000-0005-0000-0000-00001D140000}"/>
    <cellStyle name="Comma 27" xfId="5080" xr:uid="{00000000-0005-0000-0000-00001E140000}"/>
    <cellStyle name="Comma 27 2" xfId="5081" xr:uid="{00000000-0005-0000-0000-00001F140000}"/>
    <cellStyle name="Comma 27 2 2" xfId="5082" xr:uid="{00000000-0005-0000-0000-000020140000}"/>
    <cellStyle name="Comma 27 3" xfId="5083" xr:uid="{00000000-0005-0000-0000-000021140000}"/>
    <cellStyle name="Comma 27 4" xfId="5084" xr:uid="{00000000-0005-0000-0000-000022140000}"/>
    <cellStyle name="Comma 28" xfId="5085" xr:uid="{00000000-0005-0000-0000-000023140000}"/>
    <cellStyle name="Comma 28 2" xfId="5086" xr:uid="{00000000-0005-0000-0000-000024140000}"/>
    <cellStyle name="Comma 28 2 2" xfId="5087" xr:uid="{00000000-0005-0000-0000-000025140000}"/>
    <cellStyle name="Comma 28 3" xfId="5088" xr:uid="{00000000-0005-0000-0000-000026140000}"/>
    <cellStyle name="Comma 28 4" xfId="5089" xr:uid="{00000000-0005-0000-0000-000027140000}"/>
    <cellStyle name="Comma 29" xfId="5090" xr:uid="{00000000-0005-0000-0000-000028140000}"/>
    <cellStyle name="Comma 29 2" xfId="5091" xr:uid="{00000000-0005-0000-0000-000029140000}"/>
    <cellStyle name="Comma 29 2 2" xfId="5092" xr:uid="{00000000-0005-0000-0000-00002A140000}"/>
    <cellStyle name="Comma 29 3" xfId="5093" xr:uid="{00000000-0005-0000-0000-00002B140000}"/>
    <cellStyle name="Comma 29 4" xfId="5094" xr:uid="{00000000-0005-0000-0000-00002C140000}"/>
    <cellStyle name="Comma 3" xfId="2" xr:uid="{00000000-0005-0000-0000-00002D140000}"/>
    <cellStyle name="Comma 3 10" xfId="5095" xr:uid="{00000000-0005-0000-0000-00002E140000}"/>
    <cellStyle name="Comma 3 10 2" xfId="5096" xr:uid="{00000000-0005-0000-0000-00002F140000}"/>
    <cellStyle name="Comma 3 10 3" xfId="5097" xr:uid="{00000000-0005-0000-0000-000030140000}"/>
    <cellStyle name="Comma 3 10 4" xfId="5098" xr:uid="{00000000-0005-0000-0000-000031140000}"/>
    <cellStyle name="Comma 3 11" xfId="5099" xr:uid="{00000000-0005-0000-0000-000032140000}"/>
    <cellStyle name="Comma 3 11 2" xfId="5100" xr:uid="{00000000-0005-0000-0000-000033140000}"/>
    <cellStyle name="Comma 3 12" xfId="5101" xr:uid="{00000000-0005-0000-0000-000034140000}"/>
    <cellStyle name="Comma 3 12 2" xfId="5102" xr:uid="{00000000-0005-0000-0000-000035140000}"/>
    <cellStyle name="Comma 3 13" xfId="5103" xr:uid="{00000000-0005-0000-0000-000036140000}"/>
    <cellStyle name="Comma 3 13 2" xfId="5104" xr:uid="{00000000-0005-0000-0000-000037140000}"/>
    <cellStyle name="Comma 3 14" xfId="5105" xr:uid="{00000000-0005-0000-0000-000038140000}"/>
    <cellStyle name="Comma 3 14 2" xfId="5106" xr:uid="{00000000-0005-0000-0000-000039140000}"/>
    <cellStyle name="Comma 3 15" xfId="5107" xr:uid="{00000000-0005-0000-0000-00003A140000}"/>
    <cellStyle name="Comma 3 15 2" xfId="5108" xr:uid="{00000000-0005-0000-0000-00003B140000}"/>
    <cellStyle name="Comma 3 16" xfId="5109" xr:uid="{00000000-0005-0000-0000-00003C140000}"/>
    <cellStyle name="Comma 3 16 2" xfId="5110" xr:uid="{00000000-0005-0000-0000-00003D140000}"/>
    <cellStyle name="Comma 3 17" xfId="5111" xr:uid="{00000000-0005-0000-0000-00003E140000}"/>
    <cellStyle name="Comma 3 17 2" xfId="5112" xr:uid="{00000000-0005-0000-0000-00003F140000}"/>
    <cellStyle name="Comma 3 18" xfId="5113" xr:uid="{00000000-0005-0000-0000-000040140000}"/>
    <cellStyle name="Comma 3 18 2" xfId="5114" xr:uid="{00000000-0005-0000-0000-000041140000}"/>
    <cellStyle name="Comma 3 19" xfId="5115" xr:uid="{00000000-0005-0000-0000-000042140000}"/>
    <cellStyle name="Comma 3 19 2" xfId="5116" xr:uid="{00000000-0005-0000-0000-000043140000}"/>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3" xfId="5121" xr:uid="{00000000-0005-0000-0000-000048140000}"/>
    <cellStyle name="Comma 3 2 2 3 2" xfId="5122" xr:uid="{00000000-0005-0000-0000-000049140000}"/>
    <cellStyle name="Comma 3 2 3" xfId="5123" xr:uid="{00000000-0005-0000-0000-00004A140000}"/>
    <cellStyle name="Comma 3 2 3 2" xfId="5124" xr:uid="{00000000-0005-0000-0000-00004B140000}"/>
    <cellStyle name="Comma 3 2 4" xfId="5125" xr:uid="{00000000-0005-0000-0000-00004C140000}"/>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3" xfId="5130" xr:uid="{00000000-0005-0000-0000-000051140000}"/>
    <cellStyle name="Comma 3 2 5 2 2 4" xfId="5131" xr:uid="{00000000-0005-0000-0000-000052140000}"/>
    <cellStyle name="Comma 3 2 5 2 3" xfId="5132" xr:uid="{00000000-0005-0000-0000-000053140000}"/>
    <cellStyle name="Comma 3 2 5 2 4" xfId="5133" xr:uid="{00000000-0005-0000-0000-000054140000}"/>
    <cellStyle name="Comma 3 2 5 2 5" xfId="5134" xr:uid="{00000000-0005-0000-0000-000055140000}"/>
    <cellStyle name="Comma 3 2 5 3" xfId="5135" xr:uid="{00000000-0005-0000-0000-000056140000}"/>
    <cellStyle name="Comma 3 2 5 3 2" xfId="5136" xr:uid="{00000000-0005-0000-0000-000057140000}"/>
    <cellStyle name="Comma 3 2 5 3 3" xfId="5137" xr:uid="{00000000-0005-0000-0000-000058140000}"/>
    <cellStyle name="Comma 3 2 5 3 4" xfId="5138" xr:uid="{00000000-0005-0000-0000-000059140000}"/>
    <cellStyle name="Comma 3 2 5 4" xfId="5139" xr:uid="{00000000-0005-0000-0000-00005A140000}"/>
    <cellStyle name="Comma 3 2 5 5" xfId="5140" xr:uid="{00000000-0005-0000-0000-00005B140000}"/>
    <cellStyle name="Comma 3 2 5 6" xfId="5141" xr:uid="{00000000-0005-0000-0000-00005C140000}"/>
    <cellStyle name="Comma 3 2 6" xfId="5142" xr:uid="{00000000-0005-0000-0000-00005D140000}"/>
    <cellStyle name="Comma 3 20" xfId="5143" xr:uid="{00000000-0005-0000-0000-00005E140000}"/>
    <cellStyle name="Comma 3 20 2" xfId="5144" xr:uid="{00000000-0005-0000-0000-00005F140000}"/>
    <cellStyle name="Comma 3 21" xfId="5145" xr:uid="{00000000-0005-0000-0000-000060140000}"/>
    <cellStyle name="Comma 3 21 2" xfId="5146" xr:uid="{00000000-0005-0000-0000-000061140000}"/>
    <cellStyle name="Comma 3 22" xfId="5147" xr:uid="{00000000-0005-0000-0000-000062140000}"/>
    <cellStyle name="Comma 3 22 2" xfId="5148" xr:uid="{00000000-0005-0000-0000-000063140000}"/>
    <cellStyle name="Comma 3 23" xfId="5149" xr:uid="{00000000-0005-0000-0000-000064140000}"/>
    <cellStyle name="Comma 3 23 2" xfId="5150" xr:uid="{00000000-0005-0000-0000-000065140000}"/>
    <cellStyle name="Comma 3 24" xfId="5151" xr:uid="{00000000-0005-0000-0000-000066140000}"/>
    <cellStyle name="Comma 3 24 2" xfId="5152" xr:uid="{00000000-0005-0000-0000-000067140000}"/>
    <cellStyle name="Comma 3 25" xfId="5153" xr:uid="{00000000-0005-0000-0000-000068140000}"/>
    <cellStyle name="Comma 3 25 2" xfId="5154" xr:uid="{00000000-0005-0000-0000-000069140000}"/>
    <cellStyle name="Comma 3 26" xfId="5155" xr:uid="{00000000-0005-0000-0000-00006A140000}"/>
    <cellStyle name="Comma 3 26 2" xfId="5156" xr:uid="{00000000-0005-0000-0000-00006B140000}"/>
    <cellStyle name="Comma 3 27" xfId="5157" xr:uid="{00000000-0005-0000-0000-00006C140000}"/>
    <cellStyle name="Comma 3 27 2" xfId="5158" xr:uid="{00000000-0005-0000-0000-00006D140000}"/>
    <cellStyle name="Comma 3 28" xfId="5159" xr:uid="{00000000-0005-0000-0000-00006E140000}"/>
    <cellStyle name="Comma 3 28 2" xfId="5160" xr:uid="{00000000-0005-0000-0000-00006F140000}"/>
    <cellStyle name="Comma 3 29" xfId="5161" xr:uid="{00000000-0005-0000-0000-000070140000}"/>
    <cellStyle name="Comma 3 29 2" xfId="5162" xr:uid="{00000000-0005-0000-0000-000071140000}"/>
    <cellStyle name="Comma 3 3" xfId="5163" xr:uid="{00000000-0005-0000-0000-000072140000}"/>
    <cellStyle name="Comma 3 3 2" xfId="5164" xr:uid="{00000000-0005-0000-0000-000073140000}"/>
    <cellStyle name="Comma 3 3 3" xfId="5165" xr:uid="{00000000-0005-0000-0000-000074140000}"/>
    <cellStyle name="Comma 3 3 4" xfId="5166" xr:uid="{00000000-0005-0000-0000-000075140000}"/>
    <cellStyle name="Comma 3 30" xfId="5167" xr:uid="{00000000-0005-0000-0000-000076140000}"/>
    <cellStyle name="Comma 3 30 2" xfId="5168" xr:uid="{00000000-0005-0000-0000-000077140000}"/>
    <cellStyle name="Comma 3 31" xfId="5169" xr:uid="{00000000-0005-0000-0000-000078140000}"/>
    <cellStyle name="Comma 3 31 2" xfId="5170" xr:uid="{00000000-0005-0000-0000-000079140000}"/>
    <cellStyle name="Comma 3 32" xfId="5171" xr:uid="{00000000-0005-0000-0000-00007A140000}"/>
    <cellStyle name="Comma 3 32 2" xfId="5172" xr:uid="{00000000-0005-0000-0000-00007B140000}"/>
    <cellStyle name="Comma 3 33" xfId="5173" xr:uid="{00000000-0005-0000-0000-00007C140000}"/>
    <cellStyle name="Comma 3 33 2" xfId="5174" xr:uid="{00000000-0005-0000-0000-00007D140000}"/>
    <cellStyle name="Comma 3 34" xfId="5175" xr:uid="{00000000-0005-0000-0000-00007E140000}"/>
    <cellStyle name="Comma 3 34 2" xfId="5176" xr:uid="{00000000-0005-0000-0000-00007F140000}"/>
    <cellStyle name="Comma 3 35" xfId="5177" xr:uid="{00000000-0005-0000-0000-000080140000}"/>
    <cellStyle name="Comma 3 35 2" xfId="5178" xr:uid="{00000000-0005-0000-0000-000081140000}"/>
    <cellStyle name="Comma 3 36" xfId="5179" xr:uid="{00000000-0005-0000-0000-000082140000}"/>
    <cellStyle name="Comma 3 36 2" xfId="5180" xr:uid="{00000000-0005-0000-0000-000083140000}"/>
    <cellStyle name="Comma 3 37" xfId="5181" xr:uid="{00000000-0005-0000-0000-000084140000}"/>
    <cellStyle name="Comma 3 37 2" xfId="5182" xr:uid="{00000000-0005-0000-0000-000085140000}"/>
    <cellStyle name="Comma 3 38" xfId="5183" xr:uid="{00000000-0005-0000-0000-000086140000}"/>
    <cellStyle name="Comma 3 38 2" xfId="5184" xr:uid="{00000000-0005-0000-0000-000087140000}"/>
    <cellStyle name="Comma 3 39" xfId="5185" xr:uid="{00000000-0005-0000-0000-000088140000}"/>
    <cellStyle name="Comma 3 39 2" xfId="5186" xr:uid="{00000000-0005-0000-0000-000089140000}"/>
    <cellStyle name="Comma 3 4" xfId="5187" xr:uid="{00000000-0005-0000-0000-00008A140000}"/>
    <cellStyle name="Comma 3 4 2" xfId="5188" xr:uid="{00000000-0005-0000-0000-00008B140000}"/>
    <cellStyle name="Comma 3 4 3" xfId="5189" xr:uid="{00000000-0005-0000-0000-00008C140000}"/>
    <cellStyle name="Comma 3 40" xfId="5190" xr:uid="{00000000-0005-0000-0000-00008D140000}"/>
    <cellStyle name="Comma 3 40 2" xfId="5191" xr:uid="{00000000-0005-0000-0000-00008E140000}"/>
    <cellStyle name="Comma 3 41" xfId="5192" xr:uid="{00000000-0005-0000-0000-00008F140000}"/>
    <cellStyle name="Comma 3 41 2" xfId="5193" xr:uid="{00000000-0005-0000-0000-000090140000}"/>
    <cellStyle name="Comma 3 42" xfId="5194" xr:uid="{00000000-0005-0000-0000-000091140000}"/>
    <cellStyle name="Comma 3 42 2" xfId="5195" xr:uid="{00000000-0005-0000-0000-000092140000}"/>
    <cellStyle name="Comma 3 43" xfId="5196" xr:uid="{00000000-0005-0000-0000-000093140000}"/>
    <cellStyle name="Comma 3 43 2" xfId="5197" xr:uid="{00000000-0005-0000-0000-000094140000}"/>
    <cellStyle name="Comma 3 44" xfId="5198" xr:uid="{00000000-0005-0000-0000-000095140000}"/>
    <cellStyle name="Comma 3 44 2" xfId="5199" xr:uid="{00000000-0005-0000-0000-000096140000}"/>
    <cellStyle name="Comma 3 45" xfId="5200" xr:uid="{00000000-0005-0000-0000-000097140000}"/>
    <cellStyle name="Comma 3 45 2" xfId="5201" xr:uid="{00000000-0005-0000-0000-000098140000}"/>
    <cellStyle name="Comma 3 46" xfId="5202" xr:uid="{00000000-0005-0000-0000-000099140000}"/>
    <cellStyle name="Comma 3 46 2" xfId="5203" xr:uid="{00000000-0005-0000-0000-00009A140000}"/>
    <cellStyle name="Comma 3 47" xfId="5204" xr:uid="{00000000-0005-0000-0000-00009B140000}"/>
    <cellStyle name="Comma 3 47 2" xfId="5205" xr:uid="{00000000-0005-0000-0000-00009C140000}"/>
    <cellStyle name="Comma 3 48" xfId="5206" xr:uid="{00000000-0005-0000-0000-00009D140000}"/>
    <cellStyle name="Comma 3 48 2" xfId="5207" xr:uid="{00000000-0005-0000-0000-00009E140000}"/>
    <cellStyle name="Comma 3 49" xfId="5208" xr:uid="{00000000-0005-0000-0000-00009F140000}"/>
    <cellStyle name="Comma 3 49 2" xfId="5209" xr:uid="{00000000-0005-0000-0000-0000A0140000}"/>
    <cellStyle name="Comma 3 5" xfId="5210" xr:uid="{00000000-0005-0000-0000-0000A1140000}"/>
    <cellStyle name="Comma 3 5 2" xfId="5211" xr:uid="{00000000-0005-0000-0000-0000A2140000}"/>
    <cellStyle name="Comma 3 5 3" xfId="5212" xr:uid="{00000000-0005-0000-0000-0000A3140000}"/>
    <cellStyle name="Comma 3 50" xfId="5213" xr:uid="{00000000-0005-0000-0000-0000A4140000}"/>
    <cellStyle name="Comma 3 50 2" xfId="5214" xr:uid="{00000000-0005-0000-0000-0000A5140000}"/>
    <cellStyle name="Comma 3 51" xfId="5215" xr:uid="{00000000-0005-0000-0000-0000A6140000}"/>
    <cellStyle name="Comma 3 51 2" xfId="5216" xr:uid="{00000000-0005-0000-0000-0000A7140000}"/>
    <cellStyle name="Comma 3 51 2 2" xfId="5217" xr:uid="{00000000-0005-0000-0000-0000A8140000}"/>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3" xfId="5223" xr:uid="{00000000-0005-0000-0000-0000AE140000}"/>
    <cellStyle name="Comma 3 52 2 2 2 4" xfId="5224" xr:uid="{00000000-0005-0000-0000-0000AF140000}"/>
    <cellStyle name="Comma 3 52 2 2 3" xfId="5225" xr:uid="{00000000-0005-0000-0000-0000B0140000}"/>
    <cellStyle name="Comma 3 52 2 2 4" xfId="5226" xr:uid="{00000000-0005-0000-0000-0000B1140000}"/>
    <cellStyle name="Comma 3 52 2 2 5" xfId="5227" xr:uid="{00000000-0005-0000-0000-0000B2140000}"/>
    <cellStyle name="Comma 3 52 2 3" xfId="5228" xr:uid="{00000000-0005-0000-0000-0000B3140000}"/>
    <cellStyle name="Comma 3 52 2 4" xfId="5229" xr:uid="{00000000-0005-0000-0000-0000B4140000}"/>
    <cellStyle name="Comma 3 52 2 4 2" xfId="5230" xr:uid="{00000000-0005-0000-0000-0000B5140000}"/>
    <cellStyle name="Comma 3 52 2 4 3" xfId="5231" xr:uid="{00000000-0005-0000-0000-0000B6140000}"/>
    <cellStyle name="Comma 3 52 2 4 4" xfId="5232" xr:uid="{00000000-0005-0000-0000-0000B7140000}"/>
    <cellStyle name="Comma 3 52 2 5" xfId="5233" xr:uid="{00000000-0005-0000-0000-0000B8140000}"/>
    <cellStyle name="Comma 3 52 2 6" xfId="5234" xr:uid="{00000000-0005-0000-0000-0000B9140000}"/>
    <cellStyle name="Comma 3 52 2 7" xfId="5235" xr:uid="{00000000-0005-0000-0000-0000BA140000}"/>
    <cellStyle name="Comma 3 53" xfId="5236" xr:uid="{00000000-0005-0000-0000-0000BB140000}"/>
    <cellStyle name="Comma 3 53 2" xfId="5237" xr:uid="{00000000-0005-0000-0000-0000BC140000}"/>
    <cellStyle name="Comma 3 54" xfId="5238" xr:uid="{00000000-0005-0000-0000-0000BD140000}"/>
    <cellStyle name="Comma 3 54 2" xfId="5239" xr:uid="{00000000-0005-0000-0000-0000BE140000}"/>
    <cellStyle name="Comma 3 55" xfId="5240" xr:uid="{00000000-0005-0000-0000-0000BF140000}"/>
    <cellStyle name="Comma 3 55 2" xfId="5241" xr:uid="{00000000-0005-0000-0000-0000C0140000}"/>
    <cellStyle name="Comma 3 56" xfId="5242" xr:uid="{00000000-0005-0000-0000-0000C1140000}"/>
    <cellStyle name="Comma 3 56 2" xfId="5243" xr:uid="{00000000-0005-0000-0000-0000C2140000}"/>
    <cellStyle name="Comma 3 57" xfId="5244" xr:uid="{00000000-0005-0000-0000-0000C3140000}"/>
    <cellStyle name="Comma 3 57 2" xfId="5245" xr:uid="{00000000-0005-0000-0000-0000C4140000}"/>
    <cellStyle name="Comma 3 58" xfId="5246" xr:uid="{00000000-0005-0000-0000-0000C5140000}"/>
    <cellStyle name="Comma 3 58 2" xfId="5247" xr:uid="{00000000-0005-0000-0000-0000C6140000}"/>
    <cellStyle name="Comma 3 59" xfId="5248" xr:uid="{00000000-0005-0000-0000-0000C7140000}"/>
    <cellStyle name="Comma 3 59 2" xfId="5249" xr:uid="{00000000-0005-0000-0000-0000C8140000}"/>
    <cellStyle name="Comma 3 6" xfId="5250" xr:uid="{00000000-0005-0000-0000-0000C9140000}"/>
    <cellStyle name="Comma 3 6 2" xfId="5251" xr:uid="{00000000-0005-0000-0000-0000CA140000}"/>
    <cellStyle name="Comma 3 6 3" xfId="5252" xr:uid="{00000000-0005-0000-0000-0000CB140000}"/>
    <cellStyle name="Comma 3 60" xfId="5253" xr:uid="{00000000-0005-0000-0000-0000CC140000}"/>
    <cellStyle name="Comma 3 60 2" xfId="5254" xr:uid="{00000000-0005-0000-0000-0000CD140000}"/>
    <cellStyle name="Comma 3 61" xfId="5255" xr:uid="{00000000-0005-0000-0000-0000CE140000}"/>
    <cellStyle name="Comma 3 61 2" xfId="5256" xr:uid="{00000000-0005-0000-0000-0000CF140000}"/>
    <cellStyle name="Comma 3 62" xfId="5257" xr:uid="{00000000-0005-0000-0000-0000D0140000}"/>
    <cellStyle name="Comma 3 62 2" xfId="5258" xr:uid="{00000000-0005-0000-0000-0000D1140000}"/>
    <cellStyle name="Comma 3 63" xfId="5259" xr:uid="{00000000-0005-0000-0000-0000D2140000}"/>
    <cellStyle name="Comma 3 63 2" xfId="5260" xr:uid="{00000000-0005-0000-0000-0000D3140000}"/>
    <cellStyle name="Comma 3 64" xfId="5261" xr:uid="{00000000-0005-0000-0000-0000D4140000}"/>
    <cellStyle name="Comma 3 64 2" xfId="5262" xr:uid="{00000000-0005-0000-0000-0000D5140000}"/>
    <cellStyle name="Comma 3 65" xfId="5263" xr:uid="{00000000-0005-0000-0000-0000D6140000}"/>
    <cellStyle name="Comma 3 65 2" xfId="5264" xr:uid="{00000000-0005-0000-0000-0000D7140000}"/>
    <cellStyle name="Comma 3 66" xfId="5265" xr:uid="{00000000-0005-0000-0000-0000D8140000}"/>
    <cellStyle name="Comma 3 66 2" xfId="5266" xr:uid="{00000000-0005-0000-0000-0000D9140000}"/>
    <cellStyle name="Comma 3 67" xfId="5267" xr:uid="{00000000-0005-0000-0000-0000DA140000}"/>
    <cellStyle name="Comma 3 67 2" xfId="5268" xr:uid="{00000000-0005-0000-0000-0000DB140000}"/>
    <cellStyle name="Comma 3 68" xfId="5269" xr:uid="{00000000-0005-0000-0000-0000DC140000}"/>
    <cellStyle name="Comma 3 68 2" xfId="5270" xr:uid="{00000000-0005-0000-0000-0000DD140000}"/>
    <cellStyle name="Comma 3 69" xfId="5271" xr:uid="{00000000-0005-0000-0000-0000DE140000}"/>
    <cellStyle name="Comma 3 69 2" xfId="5272" xr:uid="{00000000-0005-0000-0000-0000DF140000}"/>
    <cellStyle name="Comma 3 7" xfId="5273" xr:uid="{00000000-0005-0000-0000-0000E0140000}"/>
    <cellStyle name="Comma 3 7 2" xfId="5274" xr:uid="{00000000-0005-0000-0000-0000E1140000}"/>
    <cellStyle name="Comma 3 7 3" xfId="5275" xr:uid="{00000000-0005-0000-0000-0000E2140000}"/>
    <cellStyle name="Comma 3 7 4" xfId="5276" xr:uid="{00000000-0005-0000-0000-0000E3140000}"/>
    <cellStyle name="Comma 3 70" xfId="5277" xr:uid="{00000000-0005-0000-0000-0000E4140000}"/>
    <cellStyle name="Comma 3 70 2" xfId="5278" xr:uid="{00000000-0005-0000-0000-0000E5140000}"/>
    <cellStyle name="Comma 3 71" xfId="5279" xr:uid="{00000000-0005-0000-0000-0000E6140000}"/>
    <cellStyle name="Comma 3 71 2" xfId="5280" xr:uid="{00000000-0005-0000-0000-0000E7140000}"/>
    <cellStyle name="Comma 3 72" xfId="5281" xr:uid="{00000000-0005-0000-0000-0000E8140000}"/>
    <cellStyle name="Comma 3 72 2" xfId="5282" xr:uid="{00000000-0005-0000-0000-0000E9140000}"/>
    <cellStyle name="Comma 3 73" xfId="5283" xr:uid="{00000000-0005-0000-0000-0000EA140000}"/>
    <cellStyle name="Comma 3 73 2" xfId="5284" xr:uid="{00000000-0005-0000-0000-0000EB140000}"/>
    <cellStyle name="Comma 3 74" xfId="5285" xr:uid="{00000000-0005-0000-0000-0000EC140000}"/>
    <cellStyle name="Comma 3 74 2" xfId="5286" xr:uid="{00000000-0005-0000-0000-0000ED140000}"/>
    <cellStyle name="Comma 3 75" xfId="5287" xr:uid="{00000000-0005-0000-0000-0000EE140000}"/>
    <cellStyle name="Comma 3 75 2" xfId="5288" xr:uid="{00000000-0005-0000-0000-0000EF140000}"/>
    <cellStyle name="Comma 3 76" xfId="5289" xr:uid="{00000000-0005-0000-0000-0000F0140000}"/>
    <cellStyle name="Comma 3 76 2" xfId="5290" xr:uid="{00000000-0005-0000-0000-0000F1140000}"/>
    <cellStyle name="Comma 3 77" xfId="5291" xr:uid="{00000000-0005-0000-0000-0000F2140000}"/>
    <cellStyle name="Comma 3 77 2" xfId="5292" xr:uid="{00000000-0005-0000-0000-0000F3140000}"/>
    <cellStyle name="Comma 3 78" xfId="5293" xr:uid="{00000000-0005-0000-0000-0000F4140000}"/>
    <cellStyle name="Comma 3 78 2" xfId="5294" xr:uid="{00000000-0005-0000-0000-0000F5140000}"/>
    <cellStyle name="Comma 3 79" xfId="5295" xr:uid="{00000000-0005-0000-0000-0000F6140000}"/>
    <cellStyle name="Comma 3 79 2" xfId="5296" xr:uid="{00000000-0005-0000-0000-0000F7140000}"/>
    <cellStyle name="Comma 3 8" xfId="5297" xr:uid="{00000000-0005-0000-0000-0000F8140000}"/>
    <cellStyle name="Comma 3 8 2" xfId="5298" xr:uid="{00000000-0005-0000-0000-0000F9140000}"/>
    <cellStyle name="Comma 3 8 3" xfId="5299" xr:uid="{00000000-0005-0000-0000-0000FA140000}"/>
    <cellStyle name="Comma 3 8 4" xfId="5300" xr:uid="{00000000-0005-0000-0000-0000FB140000}"/>
    <cellStyle name="Comma 3 80" xfId="5301" xr:uid="{00000000-0005-0000-0000-0000FC140000}"/>
    <cellStyle name="Comma 3 80 2" xfId="5302" xr:uid="{00000000-0005-0000-0000-0000FD140000}"/>
    <cellStyle name="Comma 3 81" xfId="5303" xr:uid="{00000000-0005-0000-0000-0000FE140000}"/>
    <cellStyle name="Comma 3 81 2" xfId="5304" xr:uid="{00000000-0005-0000-0000-0000FF140000}"/>
    <cellStyle name="Comma 3 82" xfId="5305" xr:uid="{00000000-0005-0000-0000-000000150000}"/>
    <cellStyle name="Comma 3 82 2" xfId="5306" xr:uid="{00000000-0005-0000-0000-000001150000}"/>
    <cellStyle name="Comma 3 83" xfId="5307" xr:uid="{00000000-0005-0000-0000-000002150000}"/>
    <cellStyle name="Comma 3 84" xfId="5308" xr:uid="{00000000-0005-0000-0000-000003150000}"/>
    <cellStyle name="Comma 3 9" xfId="5309" xr:uid="{00000000-0005-0000-0000-000004150000}"/>
    <cellStyle name="Comma 3 9 2" xfId="5310" xr:uid="{00000000-0005-0000-0000-000005150000}"/>
    <cellStyle name="Comma 3 9 2 2" xfId="5311" xr:uid="{00000000-0005-0000-0000-000006150000}"/>
    <cellStyle name="Comma 30" xfId="5312" xr:uid="{00000000-0005-0000-0000-000007150000}"/>
    <cellStyle name="Comma 30 2" xfId="5313" xr:uid="{00000000-0005-0000-0000-000008150000}"/>
    <cellStyle name="Comma 31" xfId="5314" xr:uid="{00000000-0005-0000-0000-000009150000}"/>
    <cellStyle name="Comma 31 2" xfId="5315" xr:uid="{00000000-0005-0000-0000-00000A150000}"/>
    <cellStyle name="Comma 31 2 2" xfId="5316" xr:uid="{00000000-0005-0000-0000-00000B150000}"/>
    <cellStyle name="Comma 31 3" xfId="5317" xr:uid="{00000000-0005-0000-0000-00000C150000}"/>
    <cellStyle name="Comma 32" xfId="5318" xr:uid="{00000000-0005-0000-0000-00000D150000}"/>
    <cellStyle name="Comma 32 2" xfId="5319" xr:uid="{00000000-0005-0000-0000-00000E150000}"/>
    <cellStyle name="Comma 33" xfId="5320" xr:uid="{00000000-0005-0000-0000-00000F150000}"/>
    <cellStyle name="Comma 33 2" xfId="5321" xr:uid="{00000000-0005-0000-0000-000010150000}"/>
    <cellStyle name="Comma 34" xfId="5322" xr:uid="{00000000-0005-0000-0000-000011150000}"/>
    <cellStyle name="Comma 34 10" xfId="5323" xr:uid="{00000000-0005-0000-0000-000012150000}"/>
    <cellStyle name="Comma 34 2" xfId="5324" xr:uid="{00000000-0005-0000-0000-000013150000}"/>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3" xfId="5329" xr:uid="{00000000-0005-0000-0000-000018150000}"/>
    <cellStyle name="Comma 34 2 2 2 2 4" xfId="5330" xr:uid="{00000000-0005-0000-0000-000019150000}"/>
    <cellStyle name="Comma 34 2 2 2 3" xfId="5331" xr:uid="{00000000-0005-0000-0000-00001A150000}"/>
    <cellStyle name="Comma 34 2 2 2 4" xfId="5332" xr:uid="{00000000-0005-0000-0000-00001B150000}"/>
    <cellStyle name="Comma 34 2 2 2 5" xfId="5333" xr:uid="{00000000-0005-0000-0000-00001C150000}"/>
    <cellStyle name="Comma 34 2 2 3" xfId="5334" xr:uid="{00000000-0005-0000-0000-00001D150000}"/>
    <cellStyle name="Comma 34 2 2 4" xfId="5335" xr:uid="{00000000-0005-0000-0000-00001E150000}"/>
    <cellStyle name="Comma 34 2 2 4 2" xfId="5336" xr:uid="{00000000-0005-0000-0000-00001F150000}"/>
    <cellStyle name="Comma 34 2 2 4 3" xfId="5337" xr:uid="{00000000-0005-0000-0000-000020150000}"/>
    <cellStyle name="Comma 34 2 2 4 4" xfId="5338" xr:uid="{00000000-0005-0000-0000-000021150000}"/>
    <cellStyle name="Comma 34 2 2 5" xfId="5339" xr:uid="{00000000-0005-0000-0000-000022150000}"/>
    <cellStyle name="Comma 34 2 2 6" xfId="5340" xr:uid="{00000000-0005-0000-0000-000023150000}"/>
    <cellStyle name="Comma 34 2 2 7" xfId="5341" xr:uid="{00000000-0005-0000-0000-000024150000}"/>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3" xfId="5346" xr:uid="{00000000-0005-0000-0000-000029150000}"/>
    <cellStyle name="Comma 34 2 3 2 2 4" xfId="5347" xr:uid="{00000000-0005-0000-0000-00002A150000}"/>
    <cellStyle name="Comma 34 2 3 2 3" xfId="5348" xr:uid="{00000000-0005-0000-0000-00002B150000}"/>
    <cellStyle name="Comma 34 2 3 2 4" xfId="5349" xr:uid="{00000000-0005-0000-0000-00002C150000}"/>
    <cellStyle name="Comma 34 2 3 2 5" xfId="5350" xr:uid="{00000000-0005-0000-0000-00002D150000}"/>
    <cellStyle name="Comma 34 2 3 3" xfId="5351" xr:uid="{00000000-0005-0000-0000-00002E150000}"/>
    <cellStyle name="Comma 34 2 3 3 2" xfId="5352" xr:uid="{00000000-0005-0000-0000-00002F150000}"/>
    <cellStyle name="Comma 34 2 3 3 3" xfId="5353" xr:uid="{00000000-0005-0000-0000-000030150000}"/>
    <cellStyle name="Comma 34 2 3 3 4" xfId="5354" xr:uid="{00000000-0005-0000-0000-000031150000}"/>
    <cellStyle name="Comma 34 2 3 4" xfId="5355" xr:uid="{00000000-0005-0000-0000-000032150000}"/>
    <cellStyle name="Comma 34 2 3 5" xfId="5356" xr:uid="{00000000-0005-0000-0000-000033150000}"/>
    <cellStyle name="Comma 34 2 3 6" xfId="5357" xr:uid="{00000000-0005-0000-0000-000034150000}"/>
    <cellStyle name="Comma 34 2 4" xfId="5358" xr:uid="{00000000-0005-0000-0000-000035150000}"/>
    <cellStyle name="Comma 34 2 4 2" xfId="5359" xr:uid="{00000000-0005-0000-0000-000036150000}"/>
    <cellStyle name="Comma 34 2 4 2 2" xfId="5360" xr:uid="{00000000-0005-0000-0000-000037150000}"/>
    <cellStyle name="Comma 34 2 4 2 3" xfId="5361" xr:uid="{00000000-0005-0000-0000-000038150000}"/>
    <cellStyle name="Comma 34 2 4 2 4" xfId="5362" xr:uid="{00000000-0005-0000-0000-000039150000}"/>
    <cellStyle name="Comma 34 2 4 3" xfId="5363" xr:uid="{00000000-0005-0000-0000-00003A150000}"/>
    <cellStyle name="Comma 34 2 4 4" xfId="5364" xr:uid="{00000000-0005-0000-0000-00003B150000}"/>
    <cellStyle name="Comma 34 2 4 5" xfId="5365" xr:uid="{00000000-0005-0000-0000-00003C150000}"/>
    <cellStyle name="Comma 34 2 5" xfId="5366" xr:uid="{00000000-0005-0000-0000-00003D150000}"/>
    <cellStyle name="Comma 34 2 6" xfId="5367" xr:uid="{00000000-0005-0000-0000-00003E150000}"/>
    <cellStyle name="Comma 34 2 6 2" xfId="5368" xr:uid="{00000000-0005-0000-0000-00003F150000}"/>
    <cellStyle name="Comma 34 2 6 3" xfId="5369" xr:uid="{00000000-0005-0000-0000-000040150000}"/>
    <cellStyle name="Comma 34 2 6 4" xfId="5370" xr:uid="{00000000-0005-0000-0000-000041150000}"/>
    <cellStyle name="Comma 34 2 7" xfId="5371" xr:uid="{00000000-0005-0000-0000-000042150000}"/>
    <cellStyle name="Comma 34 2 8" xfId="5372" xr:uid="{00000000-0005-0000-0000-000043150000}"/>
    <cellStyle name="Comma 34 2 9" xfId="5373" xr:uid="{00000000-0005-0000-0000-00004415000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3" xfId="5378" xr:uid="{00000000-0005-0000-0000-000049150000}"/>
    <cellStyle name="Comma 34 3 2 2 4" xfId="5379" xr:uid="{00000000-0005-0000-0000-00004A150000}"/>
    <cellStyle name="Comma 34 3 2 3" xfId="5380" xr:uid="{00000000-0005-0000-0000-00004B150000}"/>
    <cellStyle name="Comma 34 3 2 4" xfId="5381" xr:uid="{00000000-0005-0000-0000-00004C150000}"/>
    <cellStyle name="Comma 34 3 2 5" xfId="5382" xr:uid="{00000000-0005-0000-0000-00004D150000}"/>
    <cellStyle name="Comma 34 3 3" xfId="5383" xr:uid="{00000000-0005-0000-0000-00004E150000}"/>
    <cellStyle name="Comma 34 3 4" xfId="5384" xr:uid="{00000000-0005-0000-0000-00004F150000}"/>
    <cellStyle name="Comma 34 3 4 2" xfId="5385" xr:uid="{00000000-0005-0000-0000-000050150000}"/>
    <cellStyle name="Comma 34 3 4 3" xfId="5386" xr:uid="{00000000-0005-0000-0000-000051150000}"/>
    <cellStyle name="Comma 34 3 4 4" xfId="5387" xr:uid="{00000000-0005-0000-0000-000052150000}"/>
    <cellStyle name="Comma 34 3 5" xfId="5388" xr:uid="{00000000-0005-0000-0000-000053150000}"/>
    <cellStyle name="Comma 34 3 6" xfId="5389" xr:uid="{00000000-0005-0000-0000-000054150000}"/>
    <cellStyle name="Comma 34 3 7" xfId="5390" xr:uid="{00000000-0005-0000-0000-000055150000}"/>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3" xfId="5395" xr:uid="{00000000-0005-0000-0000-00005A150000}"/>
    <cellStyle name="Comma 34 4 2 2 4" xfId="5396" xr:uid="{00000000-0005-0000-0000-00005B150000}"/>
    <cellStyle name="Comma 34 4 2 3" xfId="5397" xr:uid="{00000000-0005-0000-0000-00005C150000}"/>
    <cellStyle name="Comma 34 4 2 4" xfId="5398" xr:uid="{00000000-0005-0000-0000-00005D150000}"/>
    <cellStyle name="Comma 34 4 2 5" xfId="5399" xr:uid="{00000000-0005-0000-0000-00005E150000}"/>
    <cellStyle name="Comma 34 4 3" xfId="5400" xr:uid="{00000000-0005-0000-0000-00005F150000}"/>
    <cellStyle name="Comma 34 4 3 2" xfId="5401" xr:uid="{00000000-0005-0000-0000-000060150000}"/>
    <cellStyle name="Comma 34 4 3 3" xfId="5402" xr:uid="{00000000-0005-0000-0000-000061150000}"/>
    <cellStyle name="Comma 34 4 3 4" xfId="5403" xr:uid="{00000000-0005-0000-0000-000062150000}"/>
    <cellStyle name="Comma 34 4 4" xfId="5404" xr:uid="{00000000-0005-0000-0000-000063150000}"/>
    <cellStyle name="Comma 34 4 5" xfId="5405" xr:uid="{00000000-0005-0000-0000-000064150000}"/>
    <cellStyle name="Comma 34 4 6" xfId="5406" xr:uid="{00000000-0005-0000-0000-000065150000}"/>
    <cellStyle name="Comma 34 5" xfId="5407" xr:uid="{00000000-0005-0000-0000-000066150000}"/>
    <cellStyle name="Comma 34 6" xfId="5408" xr:uid="{00000000-0005-0000-0000-000067150000}"/>
    <cellStyle name="Comma 34 6 2" xfId="5409" xr:uid="{00000000-0005-0000-0000-000068150000}"/>
    <cellStyle name="Comma 34 6 2 2" xfId="5410" xr:uid="{00000000-0005-0000-0000-000069150000}"/>
    <cellStyle name="Comma 34 6 2 3" xfId="5411" xr:uid="{00000000-0005-0000-0000-00006A150000}"/>
    <cellStyle name="Comma 34 6 2 4" xfId="5412" xr:uid="{00000000-0005-0000-0000-00006B150000}"/>
    <cellStyle name="Comma 34 6 3" xfId="5413" xr:uid="{00000000-0005-0000-0000-00006C150000}"/>
    <cellStyle name="Comma 34 6 4" xfId="5414" xr:uid="{00000000-0005-0000-0000-00006D150000}"/>
    <cellStyle name="Comma 34 6 5" xfId="5415" xr:uid="{00000000-0005-0000-0000-00006E150000}"/>
    <cellStyle name="Comma 34 7" xfId="5416" xr:uid="{00000000-0005-0000-0000-00006F150000}"/>
    <cellStyle name="Comma 34 7 2" xfId="5417" xr:uid="{00000000-0005-0000-0000-000070150000}"/>
    <cellStyle name="Comma 34 7 3" xfId="5418" xr:uid="{00000000-0005-0000-0000-000071150000}"/>
    <cellStyle name="Comma 34 7 4" xfId="5419" xr:uid="{00000000-0005-0000-0000-000072150000}"/>
    <cellStyle name="Comma 34 8" xfId="5420" xr:uid="{00000000-0005-0000-0000-000073150000}"/>
    <cellStyle name="Comma 34 9" xfId="5421" xr:uid="{00000000-0005-0000-0000-000074150000}"/>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3" xfId="5426" xr:uid="{00000000-0005-0000-0000-000079150000}"/>
    <cellStyle name="Comma 35 2 2 3 2" xfId="5427" xr:uid="{00000000-0005-0000-0000-00007A150000}"/>
    <cellStyle name="Comma 35 2 2 3 3" xfId="5428" xr:uid="{00000000-0005-0000-0000-00007B150000}"/>
    <cellStyle name="Comma 35 2 2 3 4" xfId="5429" xr:uid="{00000000-0005-0000-0000-00007C150000}"/>
    <cellStyle name="Comma 35 2 2 4" xfId="5430" xr:uid="{00000000-0005-0000-0000-00007D150000}"/>
    <cellStyle name="Comma 35 2 2 5" xfId="5431" xr:uid="{00000000-0005-0000-0000-00007E150000}"/>
    <cellStyle name="Comma 35 2 2 6" xfId="5432" xr:uid="{00000000-0005-0000-0000-00007F150000}"/>
    <cellStyle name="Comma 35 2 3" xfId="5433" xr:uid="{00000000-0005-0000-0000-000080150000}"/>
    <cellStyle name="Comma 35 2 4" xfId="5434" xr:uid="{00000000-0005-0000-0000-000081150000}"/>
    <cellStyle name="Comma 35 2 4 2" xfId="5435" xr:uid="{00000000-0005-0000-0000-000082150000}"/>
    <cellStyle name="Comma 35 2 4 3" xfId="5436" xr:uid="{00000000-0005-0000-0000-000083150000}"/>
    <cellStyle name="Comma 35 2 4 4" xfId="5437" xr:uid="{00000000-0005-0000-0000-000084150000}"/>
    <cellStyle name="Comma 35 2 5" xfId="5438" xr:uid="{00000000-0005-0000-0000-000085150000}"/>
    <cellStyle name="Comma 35 2 6" xfId="5439" xr:uid="{00000000-0005-0000-0000-000086150000}"/>
    <cellStyle name="Comma 35 2 7" xfId="5440" xr:uid="{00000000-0005-0000-0000-000087150000}"/>
    <cellStyle name="Comma 35 3" xfId="5441" xr:uid="{00000000-0005-0000-0000-000088150000}"/>
    <cellStyle name="Comma 35 4" xfId="5442" xr:uid="{00000000-0005-0000-0000-000089150000}"/>
    <cellStyle name="Comma 35 4 2" xfId="5443" xr:uid="{00000000-0005-0000-0000-00008A150000}"/>
    <cellStyle name="Comma 35 4 2 2" xfId="5444" xr:uid="{00000000-0005-0000-0000-00008B150000}"/>
    <cellStyle name="Comma 35 4 2 3" xfId="5445" xr:uid="{00000000-0005-0000-0000-00008C150000}"/>
    <cellStyle name="Comma 35 4 2 4" xfId="5446" xr:uid="{00000000-0005-0000-0000-00008D150000}"/>
    <cellStyle name="Comma 35 4 3" xfId="5447" xr:uid="{00000000-0005-0000-0000-00008E150000}"/>
    <cellStyle name="Comma 35 4 4" xfId="5448" xr:uid="{00000000-0005-0000-0000-00008F150000}"/>
    <cellStyle name="Comma 35 4 5" xfId="5449" xr:uid="{00000000-0005-0000-0000-000090150000}"/>
    <cellStyle name="Comma 35 5" xfId="5450" xr:uid="{00000000-0005-0000-0000-000091150000}"/>
    <cellStyle name="Comma 35 5 2" xfId="5451" xr:uid="{00000000-0005-0000-0000-000092150000}"/>
    <cellStyle name="Comma 35 5 3" xfId="5452" xr:uid="{00000000-0005-0000-0000-000093150000}"/>
    <cellStyle name="Comma 35 5 4" xfId="5453" xr:uid="{00000000-0005-0000-0000-000094150000}"/>
    <cellStyle name="Comma 35 6" xfId="5454" xr:uid="{00000000-0005-0000-0000-000095150000}"/>
    <cellStyle name="Comma 35 7" xfId="5455" xr:uid="{00000000-0005-0000-0000-000096150000}"/>
    <cellStyle name="Comma 35 8" xfId="5456" xr:uid="{00000000-0005-0000-0000-000097150000}"/>
    <cellStyle name="Comma 36" xfId="5457" xr:uid="{00000000-0005-0000-0000-000098150000}"/>
    <cellStyle name="Comma 36 2" xfId="5458" xr:uid="{00000000-0005-0000-0000-000099150000}"/>
    <cellStyle name="Comma 36 2 2" xfId="5459" xr:uid="{00000000-0005-0000-0000-00009A150000}"/>
    <cellStyle name="Comma 36 3" xfId="5460" xr:uid="{00000000-0005-0000-0000-00009B150000}"/>
    <cellStyle name="Comma 37" xfId="5461" xr:uid="{00000000-0005-0000-0000-00009C150000}"/>
    <cellStyle name="Comma 37 2" xfId="5462" xr:uid="{00000000-0005-0000-0000-00009D150000}"/>
    <cellStyle name="Comma 37 2 2" xfId="5463" xr:uid="{00000000-0005-0000-0000-00009E150000}"/>
    <cellStyle name="Comma 37 3" xfId="5464" xr:uid="{00000000-0005-0000-0000-00009F150000}"/>
    <cellStyle name="Comma 38" xfId="5465" xr:uid="{00000000-0005-0000-0000-0000A0150000}"/>
    <cellStyle name="Comma 38 2" xfId="5466" xr:uid="{00000000-0005-0000-0000-0000A1150000}"/>
    <cellStyle name="Comma 38 2 2" xfId="5467" xr:uid="{00000000-0005-0000-0000-0000A2150000}"/>
    <cellStyle name="Comma 38 3" xfId="5468" xr:uid="{00000000-0005-0000-0000-0000A3150000}"/>
    <cellStyle name="Comma 39" xfId="5469" xr:uid="{00000000-0005-0000-0000-0000A4150000}"/>
    <cellStyle name="Comma 39 2" xfId="5470" xr:uid="{00000000-0005-0000-0000-0000A5150000}"/>
    <cellStyle name="Comma 39 2 2" xfId="5471" xr:uid="{00000000-0005-0000-0000-0000A6150000}"/>
    <cellStyle name="Comma 39 3" xfId="5472" xr:uid="{00000000-0005-0000-0000-0000A7150000}"/>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3" xfId="5476" xr:uid="{00000000-0005-0000-0000-0000AC150000}"/>
    <cellStyle name="Comma 4 3 2" xfId="5477" xr:uid="{00000000-0005-0000-0000-0000AD150000}"/>
    <cellStyle name="Comma 4 4" xfId="5478" xr:uid="{00000000-0005-0000-0000-0000AE150000}"/>
    <cellStyle name="Comma 40" xfId="5479" xr:uid="{00000000-0005-0000-0000-0000AF150000}"/>
    <cellStyle name="Comma 40 2" xfId="5480" xr:uid="{00000000-0005-0000-0000-0000B0150000}"/>
    <cellStyle name="Comma 40 2 2" xfId="5481" xr:uid="{00000000-0005-0000-0000-0000B1150000}"/>
    <cellStyle name="Comma 40 3" xfId="5482" xr:uid="{00000000-0005-0000-0000-0000B2150000}"/>
    <cellStyle name="Comma 41" xfId="5483" xr:uid="{00000000-0005-0000-0000-0000B3150000}"/>
    <cellStyle name="Comma 41 2" xfId="5484" xr:uid="{00000000-0005-0000-0000-0000B4150000}"/>
    <cellStyle name="Comma 41 2 2" xfId="5485" xr:uid="{00000000-0005-0000-0000-0000B5150000}"/>
    <cellStyle name="Comma 41 3" xfId="5486" xr:uid="{00000000-0005-0000-0000-0000B6150000}"/>
    <cellStyle name="Comma 42" xfId="5487" xr:uid="{00000000-0005-0000-0000-0000B7150000}"/>
    <cellStyle name="Comma 42 2" xfId="5488" xr:uid="{00000000-0005-0000-0000-0000B8150000}"/>
    <cellStyle name="Comma 42 2 2" xfId="5489" xr:uid="{00000000-0005-0000-0000-0000B9150000}"/>
    <cellStyle name="Comma 42 3" xfId="5490" xr:uid="{00000000-0005-0000-0000-0000BA150000}"/>
    <cellStyle name="Comma 43" xfId="5491" xr:uid="{00000000-0005-0000-0000-0000BB150000}"/>
    <cellStyle name="Comma 43 2" xfId="5492" xr:uid="{00000000-0005-0000-0000-0000BC150000}"/>
    <cellStyle name="Comma 43 2 2" xfId="5493" xr:uid="{00000000-0005-0000-0000-0000BD150000}"/>
    <cellStyle name="Comma 43 3" xfId="5494" xr:uid="{00000000-0005-0000-0000-0000BE150000}"/>
    <cellStyle name="Comma 44" xfId="5495" xr:uid="{00000000-0005-0000-0000-0000BF150000}"/>
    <cellStyle name="Comma 44 2" xfId="5496" xr:uid="{00000000-0005-0000-0000-0000C0150000}"/>
    <cellStyle name="Comma 44 2 2" xfId="5497" xr:uid="{00000000-0005-0000-0000-0000C1150000}"/>
    <cellStyle name="Comma 44 3" xfId="5498" xr:uid="{00000000-0005-0000-0000-0000C2150000}"/>
    <cellStyle name="Comma 45" xfId="5499" xr:uid="{00000000-0005-0000-0000-0000C3150000}"/>
    <cellStyle name="Comma 45 2" xfId="5500" xr:uid="{00000000-0005-0000-0000-0000C4150000}"/>
    <cellStyle name="Comma 45 2 2" xfId="5501" xr:uid="{00000000-0005-0000-0000-0000C5150000}"/>
    <cellStyle name="Comma 45 3" xfId="5502" xr:uid="{00000000-0005-0000-0000-0000C6150000}"/>
    <cellStyle name="Comma 46" xfId="5503" xr:uid="{00000000-0005-0000-0000-0000C7150000}"/>
    <cellStyle name="Comma 46 2" xfId="5504" xr:uid="{00000000-0005-0000-0000-0000C8150000}"/>
    <cellStyle name="Comma 46 2 2" xfId="5505" xr:uid="{00000000-0005-0000-0000-0000C9150000}"/>
    <cellStyle name="Comma 46 3" xfId="5506" xr:uid="{00000000-0005-0000-0000-0000CA150000}"/>
    <cellStyle name="Comma 47" xfId="5507" xr:uid="{00000000-0005-0000-0000-0000CB150000}"/>
    <cellStyle name="Comma 47 2" xfId="5508" xr:uid="{00000000-0005-0000-0000-0000CC150000}"/>
    <cellStyle name="Comma 47 2 2" xfId="5509" xr:uid="{00000000-0005-0000-0000-0000CD150000}"/>
    <cellStyle name="Comma 47 3" xfId="5510" xr:uid="{00000000-0005-0000-0000-0000CE150000}"/>
    <cellStyle name="Comma 48" xfId="5511" xr:uid="{00000000-0005-0000-0000-0000CF150000}"/>
    <cellStyle name="Comma 48 2" xfId="5512" xr:uid="{00000000-0005-0000-0000-0000D0150000}"/>
    <cellStyle name="Comma 48 2 2" xfId="5513" xr:uid="{00000000-0005-0000-0000-0000D1150000}"/>
    <cellStyle name="Comma 48 3" xfId="5514" xr:uid="{00000000-0005-0000-0000-0000D2150000}"/>
    <cellStyle name="Comma 49" xfId="5515" xr:uid="{00000000-0005-0000-0000-0000D3150000}"/>
    <cellStyle name="Comma 49 10" xfId="5516" xr:uid="{00000000-0005-0000-0000-0000D4150000}"/>
    <cellStyle name="Comma 49 11" xfId="5517" xr:uid="{00000000-0005-0000-0000-0000D5150000}"/>
    <cellStyle name="Comma 49 12" xfId="5518" xr:uid="{00000000-0005-0000-0000-0000D6150000}"/>
    <cellStyle name="Comma 49 2" xfId="5519" xr:uid="{00000000-0005-0000-0000-0000D7150000}"/>
    <cellStyle name="Comma 49 2 10" xfId="5520" xr:uid="{00000000-0005-0000-0000-0000D8150000}"/>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3" xfId="5526" xr:uid="{00000000-0005-0000-0000-0000DE150000}"/>
    <cellStyle name="Comma 49 2 2 2 2 2 4" xfId="5527" xr:uid="{00000000-0005-0000-0000-0000DF150000}"/>
    <cellStyle name="Comma 49 2 2 2 2 3" xfId="5528" xr:uid="{00000000-0005-0000-0000-0000E0150000}"/>
    <cellStyle name="Comma 49 2 2 2 2 4" xfId="5529" xr:uid="{00000000-0005-0000-0000-0000E1150000}"/>
    <cellStyle name="Comma 49 2 2 2 2 5" xfId="5530" xr:uid="{00000000-0005-0000-0000-0000E2150000}"/>
    <cellStyle name="Comma 49 2 2 2 3" xfId="5531" xr:uid="{00000000-0005-0000-0000-0000E3150000}"/>
    <cellStyle name="Comma 49 2 2 2 3 2" xfId="5532" xr:uid="{00000000-0005-0000-0000-0000E4150000}"/>
    <cellStyle name="Comma 49 2 2 2 3 3" xfId="5533" xr:uid="{00000000-0005-0000-0000-0000E5150000}"/>
    <cellStyle name="Comma 49 2 2 2 3 4" xfId="5534" xr:uid="{00000000-0005-0000-0000-0000E6150000}"/>
    <cellStyle name="Comma 49 2 2 2 4" xfId="5535" xr:uid="{00000000-0005-0000-0000-0000E7150000}"/>
    <cellStyle name="Comma 49 2 2 2 5" xfId="5536" xr:uid="{00000000-0005-0000-0000-0000E8150000}"/>
    <cellStyle name="Comma 49 2 2 2 6" xfId="5537" xr:uid="{00000000-0005-0000-0000-0000E9150000}"/>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3" xfId="5542" xr:uid="{00000000-0005-0000-0000-0000EE150000}"/>
    <cellStyle name="Comma 49 2 2 3 2 2 4" xfId="5543" xr:uid="{00000000-0005-0000-0000-0000EF150000}"/>
    <cellStyle name="Comma 49 2 2 3 2 3" xfId="5544" xr:uid="{00000000-0005-0000-0000-0000F0150000}"/>
    <cellStyle name="Comma 49 2 2 3 2 4" xfId="5545" xr:uid="{00000000-0005-0000-0000-0000F1150000}"/>
    <cellStyle name="Comma 49 2 2 3 2 5" xfId="5546" xr:uid="{00000000-0005-0000-0000-0000F2150000}"/>
    <cellStyle name="Comma 49 2 2 3 3" xfId="5547" xr:uid="{00000000-0005-0000-0000-0000F3150000}"/>
    <cellStyle name="Comma 49 2 2 3 3 2" xfId="5548" xr:uid="{00000000-0005-0000-0000-0000F4150000}"/>
    <cellStyle name="Comma 49 2 2 3 3 3" xfId="5549" xr:uid="{00000000-0005-0000-0000-0000F5150000}"/>
    <cellStyle name="Comma 49 2 2 3 3 4" xfId="5550" xr:uid="{00000000-0005-0000-0000-0000F6150000}"/>
    <cellStyle name="Comma 49 2 2 3 4" xfId="5551" xr:uid="{00000000-0005-0000-0000-0000F7150000}"/>
    <cellStyle name="Comma 49 2 2 3 5" xfId="5552" xr:uid="{00000000-0005-0000-0000-0000F8150000}"/>
    <cellStyle name="Comma 49 2 2 3 6" xfId="5553" xr:uid="{00000000-0005-0000-0000-0000F9150000}"/>
    <cellStyle name="Comma 49 2 2 4" xfId="5554" xr:uid="{00000000-0005-0000-0000-0000FA150000}"/>
    <cellStyle name="Comma 49 2 2 4 2" xfId="5555" xr:uid="{00000000-0005-0000-0000-0000FB150000}"/>
    <cellStyle name="Comma 49 2 2 4 2 2" xfId="5556" xr:uid="{00000000-0005-0000-0000-0000FC150000}"/>
    <cellStyle name="Comma 49 2 2 4 2 3" xfId="5557" xr:uid="{00000000-0005-0000-0000-0000FD150000}"/>
    <cellStyle name="Comma 49 2 2 4 2 4" xfId="5558" xr:uid="{00000000-0005-0000-0000-0000FE150000}"/>
    <cellStyle name="Comma 49 2 2 4 3" xfId="5559" xr:uid="{00000000-0005-0000-0000-0000FF150000}"/>
    <cellStyle name="Comma 49 2 2 4 4" xfId="5560" xr:uid="{00000000-0005-0000-0000-000000160000}"/>
    <cellStyle name="Comma 49 2 2 4 5" xfId="5561" xr:uid="{00000000-0005-0000-0000-000001160000}"/>
    <cellStyle name="Comma 49 2 2 5" xfId="5562" xr:uid="{00000000-0005-0000-0000-000002160000}"/>
    <cellStyle name="Comma 49 2 2 5 2" xfId="5563" xr:uid="{00000000-0005-0000-0000-000003160000}"/>
    <cellStyle name="Comma 49 2 2 5 3" xfId="5564" xr:uid="{00000000-0005-0000-0000-000004160000}"/>
    <cellStyle name="Comma 49 2 2 5 4" xfId="5565" xr:uid="{00000000-0005-0000-0000-000005160000}"/>
    <cellStyle name="Comma 49 2 2 6" xfId="5566" xr:uid="{00000000-0005-0000-0000-000006160000}"/>
    <cellStyle name="Comma 49 2 2 7" xfId="5567" xr:uid="{00000000-0005-0000-0000-000007160000}"/>
    <cellStyle name="Comma 49 2 2 8" xfId="5568" xr:uid="{00000000-0005-0000-0000-000008160000}"/>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3" xfId="5574" xr:uid="{00000000-0005-0000-0000-00000E160000}"/>
    <cellStyle name="Comma 49 2 3 2 2 2 4" xfId="5575" xr:uid="{00000000-0005-0000-0000-00000F160000}"/>
    <cellStyle name="Comma 49 2 3 2 2 3" xfId="5576" xr:uid="{00000000-0005-0000-0000-000010160000}"/>
    <cellStyle name="Comma 49 2 3 2 2 4" xfId="5577" xr:uid="{00000000-0005-0000-0000-000011160000}"/>
    <cellStyle name="Comma 49 2 3 2 2 5" xfId="5578" xr:uid="{00000000-0005-0000-0000-000012160000}"/>
    <cellStyle name="Comma 49 2 3 2 3" xfId="5579" xr:uid="{00000000-0005-0000-0000-000013160000}"/>
    <cellStyle name="Comma 49 2 3 2 3 2" xfId="5580" xr:uid="{00000000-0005-0000-0000-000014160000}"/>
    <cellStyle name="Comma 49 2 3 2 3 3" xfId="5581" xr:uid="{00000000-0005-0000-0000-000015160000}"/>
    <cellStyle name="Comma 49 2 3 2 3 4" xfId="5582" xr:uid="{00000000-0005-0000-0000-000016160000}"/>
    <cellStyle name="Comma 49 2 3 2 4" xfId="5583" xr:uid="{00000000-0005-0000-0000-000017160000}"/>
    <cellStyle name="Comma 49 2 3 2 5" xfId="5584" xr:uid="{00000000-0005-0000-0000-000018160000}"/>
    <cellStyle name="Comma 49 2 3 2 6" xfId="5585" xr:uid="{00000000-0005-0000-0000-000019160000}"/>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3" xfId="5590" xr:uid="{00000000-0005-0000-0000-00001E160000}"/>
    <cellStyle name="Comma 49 2 3 3 2 2 4" xfId="5591" xr:uid="{00000000-0005-0000-0000-00001F160000}"/>
    <cellStyle name="Comma 49 2 3 3 2 3" xfId="5592" xr:uid="{00000000-0005-0000-0000-000020160000}"/>
    <cellStyle name="Comma 49 2 3 3 2 4" xfId="5593" xr:uid="{00000000-0005-0000-0000-000021160000}"/>
    <cellStyle name="Comma 49 2 3 3 2 5" xfId="5594" xr:uid="{00000000-0005-0000-0000-000022160000}"/>
    <cellStyle name="Comma 49 2 3 3 3" xfId="5595" xr:uid="{00000000-0005-0000-0000-000023160000}"/>
    <cellStyle name="Comma 49 2 3 3 3 2" xfId="5596" xr:uid="{00000000-0005-0000-0000-000024160000}"/>
    <cellStyle name="Comma 49 2 3 3 3 3" xfId="5597" xr:uid="{00000000-0005-0000-0000-000025160000}"/>
    <cellStyle name="Comma 49 2 3 3 3 4" xfId="5598" xr:uid="{00000000-0005-0000-0000-000026160000}"/>
    <cellStyle name="Comma 49 2 3 3 4" xfId="5599" xr:uid="{00000000-0005-0000-0000-000027160000}"/>
    <cellStyle name="Comma 49 2 3 3 5" xfId="5600" xr:uid="{00000000-0005-0000-0000-000028160000}"/>
    <cellStyle name="Comma 49 2 3 3 6" xfId="5601" xr:uid="{00000000-0005-0000-0000-000029160000}"/>
    <cellStyle name="Comma 49 2 3 4" xfId="5602" xr:uid="{00000000-0005-0000-0000-00002A160000}"/>
    <cellStyle name="Comma 49 2 3 4 2" xfId="5603" xr:uid="{00000000-0005-0000-0000-00002B160000}"/>
    <cellStyle name="Comma 49 2 3 4 2 2" xfId="5604" xr:uid="{00000000-0005-0000-0000-00002C160000}"/>
    <cellStyle name="Comma 49 2 3 4 2 3" xfId="5605" xr:uid="{00000000-0005-0000-0000-00002D160000}"/>
    <cellStyle name="Comma 49 2 3 4 2 4" xfId="5606" xr:uid="{00000000-0005-0000-0000-00002E160000}"/>
    <cellStyle name="Comma 49 2 3 4 3" xfId="5607" xr:uid="{00000000-0005-0000-0000-00002F160000}"/>
    <cellStyle name="Comma 49 2 3 4 4" xfId="5608" xr:uid="{00000000-0005-0000-0000-000030160000}"/>
    <cellStyle name="Comma 49 2 3 4 5" xfId="5609" xr:uid="{00000000-0005-0000-0000-000031160000}"/>
    <cellStyle name="Comma 49 2 3 5" xfId="5610" xr:uid="{00000000-0005-0000-0000-000032160000}"/>
    <cellStyle name="Comma 49 2 3 5 2" xfId="5611" xr:uid="{00000000-0005-0000-0000-000033160000}"/>
    <cellStyle name="Comma 49 2 3 5 3" xfId="5612" xr:uid="{00000000-0005-0000-0000-000034160000}"/>
    <cellStyle name="Comma 49 2 3 5 4" xfId="5613" xr:uid="{00000000-0005-0000-0000-000035160000}"/>
    <cellStyle name="Comma 49 2 3 6" xfId="5614" xr:uid="{00000000-0005-0000-0000-000036160000}"/>
    <cellStyle name="Comma 49 2 3 7" xfId="5615" xr:uid="{00000000-0005-0000-0000-000037160000}"/>
    <cellStyle name="Comma 49 2 3 8" xfId="5616" xr:uid="{00000000-0005-0000-0000-000038160000}"/>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3" xfId="5621" xr:uid="{00000000-0005-0000-0000-00003D160000}"/>
    <cellStyle name="Comma 49 2 4 2 2 4" xfId="5622" xr:uid="{00000000-0005-0000-0000-00003E160000}"/>
    <cellStyle name="Comma 49 2 4 2 3" xfId="5623" xr:uid="{00000000-0005-0000-0000-00003F160000}"/>
    <cellStyle name="Comma 49 2 4 2 4" xfId="5624" xr:uid="{00000000-0005-0000-0000-000040160000}"/>
    <cellStyle name="Comma 49 2 4 2 5" xfId="5625" xr:uid="{00000000-0005-0000-0000-000041160000}"/>
    <cellStyle name="Comma 49 2 4 3" xfId="5626" xr:uid="{00000000-0005-0000-0000-000042160000}"/>
    <cellStyle name="Comma 49 2 4 3 2" xfId="5627" xr:uid="{00000000-0005-0000-0000-000043160000}"/>
    <cellStyle name="Comma 49 2 4 3 3" xfId="5628" xr:uid="{00000000-0005-0000-0000-000044160000}"/>
    <cellStyle name="Comma 49 2 4 3 4" xfId="5629" xr:uid="{00000000-0005-0000-0000-000045160000}"/>
    <cellStyle name="Comma 49 2 4 4" xfId="5630" xr:uid="{00000000-0005-0000-0000-000046160000}"/>
    <cellStyle name="Comma 49 2 4 5" xfId="5631" xr:uid="{00000000-0005-0000-0000-000047160000}"/>
    <cellStyle name="Comma 49 2 4 6" xfId="5632" xr:uid="{00000000-0005-0000-0000-000048160000}"/>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3" xfId="5637" xr:uid="{00000000-0005-0000-0000-00004D160000}"/>
    <cellStyle name="Comma 49 2 5 2 2 4" xfId="5638" xr:uid="{00000000-0005-0000-0000-00004E160000}"/>
    <cellStyle name="Comma 49 2 5 2 3" xfId="5639" xr:uid="{00000000-0005-0000-0000-00004F160000}"/>
    <cellStyle name="Comma 49 2 5 2 4" xfId="5640" xr:uid="{00000000-0005-0000-0000-000050160000}"/>
    <cellStyle name="Comma 49 2 5 2 5" xfId="5641" xr:uid="{00000000-0005-0000-0000-000051160000}"/>
    <cellStyle name="Comma 49 2 5 3" xfId="5642" xr:uid="{00000000-0005-0000-0000-000052160000}"/>
    <cellStyle name="Comma 49 2 5 3 2" xfId="5643" xr:uid="{00000000-0005-0000-0000-000053160000}"/>
    <cellStyle name="Comma 49 2 5 3 3" xfId="5644" xr:uid="{00000000-0005-0000-0000-000054160000}"/>
    <cellStyle name="Comma 49 2 5 3 4" xfId="5645" xr:uid="{00000000-0005-0000-0000-000055160000}"/>
    <cellStyle name="Comma 49 2 5 4" xfId="5646" xr:uid="{00000000-0005-0000-0000-000056160000}"/>
    <cellStyle name="Comma 49 2 5 5" xfId="5647" xr:uid="{00000000-0005-0000-0000-000057160000}"/>
    <cellStyle name="Comma 49 2 5 6" xfId="5648" xr:uid="{00000000-0005-0000-0000-000058160000}"/>
    <cellStyle name="Comma 49 2 6" xfId="5649" xr:uid="{00000000-0005-0000-0000-000059160000}"/>
    <cellStyle name="Comma 49 2 6 2" xfId="5650" xr:uid="{00000000-0005-0000-0000-00005A160000}"/>
    <cellStyle name="Comma 49 2 6 2 2" xfId="5651" xr:uid="{00000000-0005-0000-0000-00005B160000}"/>
    <cellStyle name="Comma 49 2 6 2 3" xfId="5652" xr:uid="{00000000-0005-0000-0000-00005C160000}"/>
    <cellStyle name="Comma 49 2 6 2 4" xfId="5653" xr:uid="{00000000-0005-0000-0000-00005D160000}"/>
    <cellStyle name="Comma 49 2 6 3" xfId="5654" xr:uid="{00000000-0005-0000-0000-00005E160000}"/>
    <cellStyle name="Comma 49 2 6 4" xfId="5655" xr:uid="{00000000-0005-0000-0000-00005F160000}"/>
    <cellStyle name="Comma 49 2 6 5" xfId="5656" xr:uid="{00000000-0005-0000-0000-000060160000}"/>
    <cellStyle name="Comma 49 2 7" xfId="5657" xr:uid="{00000000-0005-0000-0000-000061160000}"/>
    <cellStyle name="Comma 49 2 7 2" xfId="5658" xr:uid="{00000000-0005-0000-0000-000062160000}"/>
    <cellStyle name="Comma 49 2 7 3" xfId="5659" xr:uid="{00000000-0005-0000-0000-000063160000}"/>
    <cellStyle name="Comma 49 2 7 4" xfId="5660" xr:uid="{00000000-0005-0000-0000-000064160000}"/>
    <cellStyle name="Comma 49 2 8" xfId="5661" xr:uid="{00000000-0005-0000-0000-000065160000}"/>
    <cellStyle name="Comma 49 2 9" xfId="5662" xr:uid="{00000000-0005-0000-0000-000066160000}"/>
    <cellStyle name="Comma 49 3" xfId="5663" xr:uid="{00000000-0005-0000-0000-000067160000}"/>
    <cellStyle name="Comma 49 3 10" xfId="5664" xr:uid="{00000000-0005-0000-0000-000068160000}"/>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3" xfId="5670" xr:uid="{00000000-0005-0000-0000-00006E160000}"/>
    <cellStyle name="Comma 49 3 2 2 2 2 4" xfId="5671" xr:uid="{00000000-0005-0000-0000-00006F160000}"/>
    <cellStyle name="Comma 49 3 2 2 2 3" xfId="5672" xr:uid="{00000000-0005-0000-0000-000070160000}"/>
    <cellStyle name="Comma 49 3 2 2 2 4" xfId="5673" xr:uid="{00000000-0005-0000-0000-000071160000}"/>
    <cellStyle name="Comma 49 3 2 2 2 5" xfId="5674" xr:uid="{00000000-0005-0000-0000-000072160000}"/>
    <cellStyle name="Comma 49 3 2 2 3" xfId="5675" xr:uid="{00000000-0005-0000-0000-000073160000}"/>
    <cellStyle name="Comma 49 3 2 2 3 2" xfId="5676" xr:uid="{00000000-0005-0000-0000-000074160000}"/>
    <cellStyle name="Comma 49 3 2 2 3 3" xfId="5677" xr:uid="{00000000-0005-0000-0000-000075160000}"/>
    <cellStyle name="Comma 49 3 2 2 3 4" xfId="5678" xr:uid="{00000000-0005-0000-0000-000076160000}"/>
    <cellStyle name="Comma 49 3 2 2 4" xfId="5679" xr:uid="{00000000-0005-0000-0000-000077160000}"/>
    <cellStyle name="Comma 49 3 2 2 5" xfId="5680" xr:uid="{00000000-0005-0000-0000-000078160000}"/>
    <cellStyle name="Comma 49 3 2 2 6" xfId="5681" xr:uid="{00000000-0005-0000-0000-00007916000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3" xfId="5686" xr:uid="{00000000-0005-0000-0000-00007E160000}"/>
    <cellStyle name="Comma 49 3 2 3 2 2 4" xfId="5687" xr:uid="{00000000-0005-0000-0000-00007F160000}"/>
    <cellStyle name="Comma 49 3 2 3 2 3" xfId="5688" xr:uid="{00000000-0005-0000-0000-000080160000}"/>
    <cellStyle name="Comma 49 3 2 3 2 4" xfId="5689" xr:uid="{00000000-0005-0000-0000-000081160000}"/>
    <cellStyle name="Comma 49 3 2 3 2 5" xfId="5690" xr:uid="{00000000-0005-0000-0000-000082160000}"/>
    <cellStyle name="Comma 49 3 2 3 3" xfId="5691" xr:uid="{00000000-0005-0000-0000-000083160000}"/>
    <cellStyle name="Comma 49 3 2 3 3 2" xfId="5692" xr:uid="{00000000-0005-0000-0000-000084160000}"/>
    <cellStyle name="Comma 49 3 2 3 3 3" xfId="5693" xr:uid="{00000000-0005-0000-0000-000085160000}"/>
    <cellStyle name="Comma 49 3 2 3 3 4" xfId="5694" xr:uid="{00000000-0005-0000-0000-000086160000}"/>
    <cellStyle name="Comma 49 3 2 3 4" xfId="5695" xr:uid="{00000000-0005-0000-0000-000087160000}"/>
    <cellStyle name="Comma 49 3 2 3 5" xfId="5696" xr:uid="{00000000-0005-0000-0000-000088160000}"/>
    <cellStyle name="Comma 49 3 2 3 6" xfId="5697" xr:uid="{00000000-0005-0000-0000-000089160000}"/>
    <cellStyle name="Comma 49 3 2 4" xfId="5698" xr:uid="{00000000-0005-0000-0000-00008A160000}"/>
    <cellStyle name="Comma 49 3 2 4 2" xfId="5699" xr:uid="{00000000-0005-0000-0000-00008B160000}"/>
    <cellStyle name="Comma 49 3 2 4 2 2" xfId="5700" xr:uid="{00000000-0005-0000-0000-00008C160000}"/>
    <cellStyle name="Comma 49 3 2 4 2 3" xfId="5701" xr:uid="{00000000-0005-0000-0000-00008D160000}"/>
    <cellStyle name="Comma 49 3 2 4 2 4" xfId="5702" xr:uid="{00000000-0005-0000-0000-00008E160000}"/>
    <cellStyle name="Comma 49 3 2 4 3" xfId="5703" xr:uid="{00000000-0005-0000-0000-00008F160000}"/>
    <cellStyle name="Comma 49 3 2 4 4" xfId="5704" xr:uid="{00000000-0005-0000-0000-000090160000}"/>
    <cellStyle name="Comma 49 3 2 4 5" xfId="5705" xr:uid="{00000000-0005-0000-0000-000091160000}"/>
    <cellStyle name="Comma 49 3 2 5" xfId="5706" xr:uid="{00000000-0005-0000-0000-000092160000}"/>
    <cellStyle name="Comma 49 3 2 5 2" xfId="5707" xr:uid="{00000000-0005-0000-0000-000093160000}"/>
    <cellStyle name="Comma 49 3 2 5 3" xfId="5708" xr:uid="{00000000-0005-0000-0000-000094160000}"/>
    <cellStyle name="Comma 49 3 2 5 4" xfId="5709" xr:uid="{00000000-0005-0000-0000-000095160000}"/>
    <cellStyle name="Comma 49 3 2 6" xfId="5710" xr:uid="{00000000-0005-0000-0000-000096160000}"/>
    <cellStyle name="Comma 49 3 2 7" xfId="5711" xr:uid="{00000000-0005-0000-0000-000097160000}"/>
    <cellStyle name="Comma 49 3 2 8" xfId="5712" xr:uid="{00000000-0005-0000-0000-000098160000}"/>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3" xfId="5718" xr:uid="{00000000-0005-0000-0000-00009E160000}"/>
    <cellStyle name="Comma 49 3 3 2 2 2 4" xfId="5719" xr:uid="{00000000-0005-0000-0000-00009F160000}"/>
    <cellStyle name="Comma 49 3 3 2 2 3" xfId="5720" xr:uid="{00000000-0005-0000-0000-0000A0160000}"/>
    <cellStyle name="Comma 49 3 3 2 2 4" xfId="5721" xr:uid="{00000000-0005-0000-0000-0000A1160000}"/>
    <cellStyle name="Comma 49 3 3 2 2 5" xfId="5722" xr:uid="{00000000-0005-0000-0000-0000A2160000}"/>
    <cellStyle name="Comma 49 3 3 2 3" xfId="5723" xr:uid="{00000000-0005-0000-0000-0000A3160000}"/>
    <cellStyle name="Comma 49 3 3 2 3 2" xfId="5724" xr:uid="{00000000-0005-0000-0000-0000A4160000}"/>
    <cellStyle name="Comma 49 3 3 2 3 3" xfId="5725" xr:uid="{00000000-0005-0000-0000-0000A5160000}"/>
    <cellStyle name="Comma 49 3 3 2 3 4" xfId="5726" xr:uid="{00000000-0005-0000-0000-0000A6160000}"/>
    <cellStyle name="Comma 49 3 3 2 4" xfId="5727" xr:uid="{00000000-0005-0000-0000-0000A7160000}"/>
    <cellStyle name="Comma 49 3 3 2 5" xfId="5728" xr:uid="{00000000-0005-0000-0000-0000A8160000}"/>
    <cellStyle name="Comma 49 3 3 2 6" xfId="5729" xr:uid="{00000000-0005-0000-0000-0000A916000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3" xfId="5734" xr:uid="{00000000-0005-0000-0000-0000AE160000}"/>
    <cellStyle name="Comma 49 3 3 3 2 2 4" xfId="5735" xr:uid="{00000000-0005-0000-0000-0000AF160000}"/>
    <cellStyle name="Comma 49 3 3 3 2 3" xfId="5736" xr:uid="{00000000-0005-0000-0000-0000B0160000}"/>
    <cellStyle name="Comma 49 3 3 3 2 4" xfId="5737" xr:uid="{00000000-0005-0000-0000-0000B1160000}"/>
    <cellStyle name="Comma 49 3 3 3 2 5" xfId="5738" xr:uid="{00000000-0005-0000-0000-0000B2160000}"/>
    <cellStyle name="Comma 49 3 3 3 3" xfId="5739" xr:uid="{00000000-0005-0000-0000-0000B3160000}"/>
    <cellStyle name="Comma 49 3 3 3 3 2" xfId="5740" xr:uid="{00000000-0005-0000-0000-0000B4160000}"/>
    <cellStyle name="Comma 49 3 3 3 3 3" xfId="5741" xr:uid="{00000000-0005-0000-0000-0000B5160000}"/>
    <cellStyle name="Comma 49 3 3 3 3 4" xfId="5742" xr:uid="{00000000-0005-0000-0000-0000B6160000}"/>
    <cellStyle name="Comma 49 3 3 3 4" xfId="5743" xr:uid="{00000000-0005-0000-0000-0000B7160000}"/>
    <cellStyle name="Comma 49 3 3 3 5" xfId="5744" xr:uid="{00000000-0005-0000-0000-0000B8160000}"/>
    <cellStyle name="Comma 49 3 3 3 6" xfId="5745" xr:uid="{00000000-0005-0000-0000-0000B9160000}"/>
    <cellStyle name="Comma 49 3 3 4" xfId="5746" xr:uid="{00000000-0005-0000-0000-0000BA160000}"/>
    <cellStyle name="Comma 49 3 3 4 2" xfId="5747" xr:uid="{00000000-0005-0000-0000-0000BB160000}"/>
    <cellStyle name="Comma 49 3 3 4 2 2" xfId="5748" xr:uid="{00000000-0005-0000-0000-0000BC160000}"/>
    <cellStyle name="Comma 49 3 3 4 2 3" xfId="5749" xr:uid="{00000000-0005-0000-0000-0000BD160000}"/>
    <cellStyle name="Comma 49 3 3 4 2 4" xfId="5750" xr:uid="{00000000-0005-0000-0000-0000BE160000}"/>
    <cellStyle name="Comma 49 3 3 4 3" xfId="5751" xr:uid="{00000000-0005-0000-0000-0000BF160000}"/>
    <cellStyle name="Comma 49 3 3 4 4" xfId="5752" xr:uid="{00000000-0005-0000-0000-0000C0160000}"/>
    <cellStyle name="Comma 49 3 3 4 5" xfId="5753" xr:uid="{00000000-0005-0000-0000-0000C1160000}"/>
    <cellStyle name="Comma 49 3 3 5" xfId="5754" xr:uid="{00000000-0005-0000-0000-0000C2160000}"/>
    <cellStyle name="Comma 49 3 3 5 2" xfId="5755" xr:uid="{00000000-0005-0000-0000-0000C3160000}"/>
    <cellStyle name="Comma 49 3 3 5 3" xfId="5756" xr:uid="{00000000-0005-0000-0000-0000C4160000}"/>
    <cellStyle name="Comma 49 3 3 5 4" xfId="5757" xr:uid="{00000000-0005-0000-0000-0000C5160000}"/>
    <cellStyle name="Comma 49 3 3 6" xfId="5758" xr:uid="{00000000-0005-0000-0000-0000C6160000}"/>
    <cellStyle name="Comma 49 3 3 7" xfId="5759" xr:uid="{00000000-0005-0000-0000-0000C7160000}"/>
    <cellStyle name="Comma 49 3 3 8" xfId="5760" xr:uid="{00000000-0005-0000-0000-0000C8160000}"/>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3" xfId="5765" xr:uid="{00000000-0005-0000-0000-0000CD160000}"/>
    <cellStyle name="Comma 49 3 4 2 2 4" xfId="5766" xr:uid="{00000000-0005-0000-0000-0000CE160000}"/>
    <cellStyle name="Comma 49 3 4 2 3" xfId="5767" xr:uid="{00000000-0005-0000-0000-0000CF160000}"/>
    <cellStyle name="Comma 49 3 4 2 4" xfId="5768" xr:uid="{00000000-0005-0000-0000-0000D0160000}"/>
    <cellStyle name="Comma 49 3 4 2 5" xfId="5769" xr:uid="{00000000-0005-0000-0000-0000D1160000}"/>
    <cellStyle name="Comma 49 3 4 3" xfId="5770" xr:uid="{00000000-0005-0000-0000-0000D2160000}"/>
    <cellStyle name="Comma 49 3 4 3 2" xfId="5771" xr:uid="{00000000-0005-0000-0000-0000D3160000}"/>
    <cellStyle name="Comma 49 3 4 3 3" xfId="5772" xr:uid="{00000000-0005-0000-0000-0000D4160000}"/>
    <cellStyle name="Comma 49 3 4 3 4" xfId="5773" xr:uid="{00000000-0005-0000-0000-0000D5160000}"/>
    <cellStyle name="Comma 49 3 4 4" xfId="5774" xr:uid="{00000000-0005-0000-0000-0000D6160000}"/>
    <cellStyle name="Comma 49 3 4 5" xfId="5775" xr:uid="{00000000-0005-0000-0000-0000D7160000}"/>
    <cellStyle name="Comma 49 3 4 6" xfId="5776" xr:uid="{00000000-0005-0000-0000-0000D8160000}"/>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3" xfId="5781" xr:uid="{00000000-0005-0000-0000-0000DD160000}"/>
    <cellStyle name="Comma 49 3 5 2 2 4" xfId="5782" xr:uid="{00000000-0005-0000-0000-0000DE160000}"/>
    <cellStyle name="Comma 49 3 5 2 3" xfId="5783" xr:uid="{00000000-0005-0000-0000-0000DF160000}"/>
    <cellStyle name="Comma 49 3 5 2 4" xfId="5784" xr:uid="{00000000-0005-0000-0000-0000E0160000}"/>
    <cellStyle name="Comma 49 3 5 2 5" xfId="5785" xr:uid="{00000000-0005-0000-0000-0000E1160000}"/>
    <cellStyle name="Comma 49 3 5 3" xfId="5786" xr:uid="{00000000-0005-0000-0000-0000E2160000}"/>
    <cellStyle name="Comma 49 3 5 3 2" xfId="5787" xr:uid="{00000000-0005-0000-0000-0000E3160000}"/>
    <cellStyle name="Comma 49 3 5 3 3" xfId="5788" xr:uid="{00000000-0005-0000-0000-0000E4160000}"/>
    <cellStyle name="Comma 49 3 5 3 4" xfId="5789" xr:uid="{00000000-0005-0000-0000-0000E5160000}"/>
    <cellStyle name="Comma 49 3 5 4" xfId="5790" xr:uid="{00000000-0005-0000-0000-0000E6160000}"/>
    <cellStyle name="Comma 49 3 5 5" xfId="5791" xr:uid="{00000000-0005-0000-0000-0000E7160000}"/>
    <cellStyle name="Comma 49 3 5 6" xfId="5792" xr:uid="{00000000-0005-0000-0000-0000E8160000}"/>
    <cellStyle name="Comma 49 3 6" xfId="5793" xr:uid="{00000000-0005-0000-0000-0000E9160000}"/>
    <cellStyle name="Comma 49 3 6 2" xfId="5794" xr:uid="{00000000-0005-0000-0000-0000EA160000}"/>
    <cellStyle name="Comma 49 3 6 2 2" xfId="5795" xr:uid="{00000000-0005-0000-0000-0000EB160000}"/>
    <cellStyle name="Comma 49 3 6 2 3" xfId="5796" xr:uid="{00000000-0005-0000-0000-0000EC160000}"/>
    <cellStyle name="Comma 49 3 6 2 4" xfId="5797" xr:uid="{00000000-0005-0000-0000-0000ED160000}"/>
    <cellStyle name="Comma 49 3 6 3" xfId="5798" xr:uid="{00000000-0005-0000-0000-0000EE160000}"/>
    <cellStyle name="Comma 49 3 6 4" xfId="5799" xr:uid="{00000000-0005-0000-0000-0000EF160000}"/>
    <cellStyle name="Comma 49 3 6 5" xfId="5800" xr:uid="{00000000-0005-0000-0000-0000F0160000}"/>
    <cellStyle name="Comma 49 3 7" xfId="5801" xr:uid="{00000000-0005-0000-0000-0000F1160000}"/>
    <cellStyle name="Comma 49 3 7 2" xfId="5802" xr:uid="{00000000-0005-0000-0000-0000F2160000}"/>
    <cellStyle name="Comma 49 3 7 3" xfId="5803" xr:uid="{00000000-0005-0000-0000-0000F3160000}"/>
    <cellStyle name="Comma 49 3 7 4" xfId="5804" xr:uid="{00000000-0005-0000-0000-0000F4160000}"/>
    <cellStyle name="Comma 49 3 8" xfId="5805" xr:uid="{00000000-0005-0000-0000-0000F5160000}"/>
    <cellStyle name="Comma 49 3 9" xfId="5806" xr:uid="{00000000-0005-0000-0000-0000F6160000}"/>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3" xfId="5812" xr:uid="{00000000-0005-0000-0000-0000FC160000}"/>
    <cellStyle name="Comma 49 4 2 2 2 4" xfId="5813" xr:uid="{00000000-0005-0000-0000-0000FD160000}"/>
    <cellStyle name="Comma 49 4 2 2 3" xfId="5814" xr:uid="{00000000-0005-0000-0000-0000FE160000}"/>
    <cellStyle name="Comma 49 4 2 2 4" xfId="5815" xr:uid="{00000000-0005-0000-0000-0000FF160000}"/>
    <cellStyle name="Comma 49 4 2 2 5" xfId="5816" xr:uid="{00000000-0005-0000-0000-000000170000}"/>
    <cellStyle name="Comma 49 4 2 3" xfId="5817" xr:uid="{00000000-0005-0000-0000-000001170000}"/>
    <cellStyle name="Comma 49 4 2 3 2" xfId="5818" xr:uid="{00000000-0005-0000-0000-000002170000}"/>
    <cellStyle name="Comma 49 4 2 3 3" xfId="5819" xr:uid="{00000000-0005-0000-0000-000003170000}"/>
    <cellStyle name="Comma 49 4 2 3 4" xfId="5820" xr:uid="{00000000-0005-0000-0000-000004170000}"/>
    <cellStyle name="Comma 49 4 2 4" xfId="5821" xr:uid="{00000000-0005-0000-0000-000005170000}"/>
    <cellStyle name="Comma 49 4 2 5" xfId="5822" xr:uid="{00000000-0005-0000-0000-000006170000}"/>
    <cellStyle name="Comma 49 4 2 6" xfId="5823" xr:uid="{00000000-0005-0000-0000-000007170000}"/>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3" xfId="5828" xr:uid="{00000000-0005-0000-0000-00000C170000}"/>
    <cellStyle name="Comma 49 4 3 2 2 4" xfId="5829" xr:uid="{00000000-0005-0000-0000-00000D170000}"/>
    <cellStyle name="Comma 49 4 3 2 3" xfId="5830" xr:uid="{00000000-0005-0000-0000-00000E170000}"/>
    <cellStyle name="Comma 49 4 3 2 4" xfId="5831" xr:uid="{00000000-0005-0000-0000-00000F170000}"/>
    <cellStyle name="Comma 49 4 3 2 5" xfId="5832" xr:uid="{00000000-0005-0000-0000-000010170000}"/>
    <cellStyle name="Comma 49 4 3 3" xfId="5833" xr:uid="{00000000-0005-0000-0000-000011170000}"/>
    <cellStyle name="Comma 49 4 3 3 2" xfId="5834" xr:uid="{00000000-0005-0000-0000-000012170000}"/>
    <cellStyle name="Comma 49 4 3 3 3" xfId="5835" xr:uid="{00000000-0005-0000-0000-000013170000}"/>
    <cellStyle name="Comma 49 4 3 3 4" xfId="5836" xr:uid="{00000000-0005-0000-0000-000014170000}"/>
    <cellStyle name="Comma 49 4 3 4" xfId="5837" xr:uid="{00000000-0005-0000-0000-000015170000}"/>
    <cellStyle name="Comma 49 4 3 5" xfId="5838" xr:uid="{00000000-0005-0000-0000-000016170000}"/>
    <cellStyle name="Comma 49 4 3 6" xfId="5839" xr:uid="{00000000-0005-0000-0000-000017170000}"/>
    <cellStyle name="Comma 49 4 4" xfId="5840" xr:uid="{00000000-0005-0000-0000-000018170000}"/>
    <cellStyle name="Comma 49 4 4 2" xfId="5841" xr:uid="{00000000-0005-0000-0000-000019170000}"/>
    <cellStyle name="Comma 49 4 4 2 2" xfId="5842" xr:uid="{00000000-0005-0000-0000-00001A170000}"/>
    <cellStyle name="Comma 49 4 4 2 3" xfId="5843" xr:uid="{00000000-0005-0000-0000-00001B170000}"/>
    <cellStyle name="Comma 49 4 4 2 4" xfId="5844" xr:uid="{00000000-0005-0000-0000-00001C170000}"/>
    <cellStyle name="Comma 49 4 4 3" xfId="5845" xr:uid="{00000000-0005-0000-0000-00001D170000}"/>
    <cellStyle name="Comma 49 4 4 4" xfId="5846" xr:uid="{00000000-0005-0000-0000-00001E170000}"/>
    <cellStyle name="Comma 49 4 4 5" xfId="5847" xr:uid="{00000000-0005-0000-0000-00001F170000}"/>
    <cellStyle name="Comma 49 4 5" xfId="5848" xr:uid="{00000000-0005-0000-0000-000020170000}"/>
    <cellStyle name="Comma 49 4 5 2" xfId="5849" xr:uid="{00000000-0005-0000-0000-000021170000}"/>
    <cellStyle name="Comma 49 4 5 3" xfId="5850" xr:uid="{00000000-0005-0000-0000-000022170000}"/>
    <cellStyle name="Comma 49 4 5 4" xfId="5851" xr:uid="{00000000-0005-0000-0000-000023170000}"/>
    <cellStyle name="Comma 49 4 6" xfId="5852" xr:uid="{00000000-0005-0000-0000-000024170000}"/>
    <cellStyle name="Comma 49 4 7" xfId="5853" xr:uid="{00000000-0005-0000-0000-000025170000}"/>
    <cellStyle name="Comma 49 4 8" xfId="5854" xr:uid="{00000000-0005-0000-0000-000026170000}"/>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3" xfId="5860" xr:uid="{00000000-0005-0000-0000-00002C170000}"/>
    <cellStyle name="Comma 49 5 2 2 2 4" xfId="5861" xr:uid="{00000000-0005-0000-0000-00002D170000}"/>
    <cellStyle name="Comma 49 5 2 2 3" xfId="5862" xr:uid="{00000000-0005-0000-0000-00002E170000}"/>
    <cellStyle name="Comma 49 5 2 2 4" xfId="5863" xr:uid="{00000000-0005-0000-0000-00002F170000}"/>
    <cellStyle name="Comma 49 5 2 2 5" xfId="5864" xr:uid="{00000000-0005-0000-0000-000030170000}"/>
    <cellStyle name="Comma 49 5 2 3" xfId="5865" xr:uid="{00000000-0005-0000-0000-000031170000}"/>
    <cellStyle name="Comma 49 5 2 3 2" xfId="5866" xr:uid="{00000000-0005-0000-0000-000032170000}"/>
    <cellStyle name="Comma 49 5 2 3 3" xfId="5867" xr:uid="{00000000-0005-0000-0000-000033170000}"/>
    <cellStyle name="Comma 49 5 2 3 4" xfId="5868" xr:uid="{00000000-0005-0000-0000-000034170000}"/>
    <cellStyle name="Comma 49 5 2 4" xfId="5869" xr:uid="{00000000-0005-0000-0000-000035170000}"/>
    <cellStyle name="Comma 49 5 2 5" xfId="5870" xr:uid="{00000000-0005-0000-0000-000036170000}"/>
    <cellStyle name="Comma 49 5 2 6" xfId="5871" xr:uid="{00000000-0005-0000-0000-000037170000}"/>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3" xfId="5876" xr:uid="{00000000-0005-0000-0000-00003C170000}"/>
    <cellStyle name="Comma 49 5 3 2 2 4" xfId="5877" xr:uid="{00000000-0005-0000-0000-00003D170000}"/>
    <cellStyle name="Comma 49 5 3 2 3" xfId="5878" xr:uid="{00000000-0005-0000-0000-00003E170000}"/>
    <cellStyle name="Comma 49 5 3 2 4" xfId="5879" xr:uid="{00000000-0005-0000-0000-00003F170000}"/>
    <cellStyle name="Comma 49 5 3 2 5" xfId="5880" xr:uid="{00000000-0005-0000-0000-000040170000}"/>
    <cellStyle name="Comma 49 5 3 3" xfId="5881" xr:uid="{00000000-0005-0000-0000-000041170000}"/>
    <cellStyle name="Comma 49 5 3 3 2" xfId="5882" xr:uid="{00000000-0005-0000-0000-000042170000}"/>
    <cellStyle name="Comma 49 5 3 3 3" xfId="5883" xr:uid="{00000000-0005-0000-0000-000043170000}"/>
    <cellStyle name="Comma 49 5 3 3 4" xfId="5884" xr:uid="{00000000-0005-0000-0000-000044170000}"/>
    <cellStyle name="Comma 49 5 3 4" xfId="5885" xr:uid="{00000000-0005-0000-0000-000045170000}"/>
    <cellStyle name="Comma 49 5 3 5" xfId="5886" xr:uid="{00000000-0005-0000-0000-000046170000}"/>
    <cellStyle name="Comma 49 5 3 6" xfId="5887" xr:uid="{00000000-0005-0000-0000-000047170000}"/>
    <cellStyle name="Comma 49 5 4" xfId="5888" xr:uid="{00000000-0005-0000-0000-000048170000}"/>
    <cellStyle name="Comma 49 5 4 2" xfId="5889" xr:uid="{00000000-0005-0000-0000-000049170000}"/>
    <cellStyle name="Comma 49 5 4 2 2" xfId="5890" xr:uid="{00000000-0005-0000-0000-00004A170000}"/>
    <cellStyle name="Comma 49 5 4 2 3" xfId="5891" xr:uid="{00000000-0005-0000-0000-00004B170000}"/>
    <cellStyle name="Comma 49 5 4 2 4" xfId="5892" xr:uid="{00000000-0005-0000-0000-00004C170000}"/>
    <cellStyle name="Comma 49 5 4 3" xfId="5893" xr:uid="{00000000-0005-0000-0000-00004D170000}"/>
    <cellStyle name="Comma 49 5 4 4" xfId="5894" xr:uid="{00000000-0005-0000-0000-00004E170000}"/>
    <cellStyle name="Comma 49 5 4 5" xfId="5895" xr:uid="{00000000-0005-0000-0000-00004F170000}"/>
    <cellStyle name="Comma 49 5 5" xfId="5896" xr:uid="{00000000-0005-0000-0000-000050170000}"/>
    <cellStyle name="Comma 49 5 5 2" xfId="5897" xr:uid="{00000000-0005-0000-0000-000051170000}"/>
    <cellStyle name="Comma 49 5 5 3" xfId="5898" xr:uid="{00000000-0005-0000-0000-000052170000}"/>
    <cellStyle name="Comma 49 5 5 4" xfId="5899" xr:uid="{00000000-0005-0000-0000-000053170000}"/>
    <cellStyle name="Comma 49 5 6" xfId="5900" xr:uid="{00000000-0005-0000-0000-000054170000}"/>
    <cellStyle name="Comma 49 5 7" xfId="5901" xr:uid="{00000000-0005-0000-0000-000055170000}"/>
    <cellStyle name="Comma 49 5 8" xfId="5902" xr:uid="{00000000-0005-0000-0000-000056170000}"/>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3" xfId="5907" xr:uid="{00000000-0005-0000-0000-00005B170000}"/>
    <cellStyle name="Comma 49 6 2 2 4" xfId="5908" xr:uid="{00000000-0005-0000-0000-00005C170000}"/>
    <cellStyle name="Comma 49 6 2 3" xfId="5909" xr:uid="{00000000-0005-0000-0000-00005D170000}"/>
    <cellStyle name="Comma 49 6 2 4" xfId="5910" xr:uid="{00000000-0005-0000-0000-00005E170000}"/>
    <cellStyle name="Comma 49 6 2 5" xfId="5911" xr:uid="{00000000-0005-0000-0000-00005F170000}"/>
    <cellStyle name="Comma 49 6 3" xfId="5912" xr:uid="{00000000-0005-0000-0000-000060170000}"/>
    <cellStyle name="Comma 49 6 3 2" xfId="5913" xr:uid="{00000000-0005-0000-0000-000061170000}"/>
    <cellStyle name="Comma 49 6 3 3" xfId="5914" xr:uid="{00000000-0005-0000-0000-000062170000}"/>
    <cellStyle name="Comma 49 6 3 4" xfId="5915" xr:uid="{00000000-0005-0000-0000-000063170000}"/>
    <cellStyle name="Comma 49 6 4" xfId="5916" xr:uid="{00000000-0005-0000-0000-000064170000}"/>
    <cellStyle name="Comma 49 6 5" xfId="5917" xr:uid="{00000000-0005-0000-0000-000065170000}"/>
    <cellStyle name="Comma 49 6 6" xfId="5918" xr:uid="{00000000-0005-0000-0000-000066170000}"/>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3" xfId="5923" xr:uid="{00000000-0005-0000-0000-00006B170000}"/>
    <cellStyle name="Comma 49 7 2 2 4" xfId="5924" xr:uid="{00000000-0005-0000-0000-00006C170000}"/>
    <cellStyle name="Comma 49 7 2 3" xfId="5925" xr:uid="{00000000-0005-0000-0000-00006D170000}"/>
    <cellStyle name="Comma 49 7 2 4" xfId="5926" xr:uid="{00000000-0005-0000-0000-00006E170000}"/>
    <cellStyle name="Comma 49 7 2 5" xfId="5927" xr:uid="{00000000-0005-0000-0000-00006F170000}"/>
    <cellStyle name="Comma 49 7 3" xfId="5928" xr:uid="{00000000-0005-0000-0000-000070170000}"/>
    <cellStyle name="Comma 49 7 3 2" xfId="5929" xr:uid="{00000000-0005-0000-0000-000071170000}"/>
    <cellStyle name="Comma 49 7 3 3" xfId="5930" xr:uid="{00000000-0005-0000-0000-000072170000}"/>
    <cellStyle name="Comma 49 7 3 4" xfId="5931" xr:uid="{00000000-0005-0000-0000-000073170000}"/>
    <cellStyle name="Comma 49 7 4" xfId="5932" xr:uid="{00000000-0005-0000-0000-000074170000}"/>
    <cellStyle name="Comma 49 7 5" xfId="5933" xr:uid="{00000000-0005-0000-0000-000075170000}"/>
    <cellStyle name="Comma 49 7 6" xfId="5934" xr:uid="{00000000-0005-0000-0000-000076170000}"/>
    <cellStyle name="Comma 49 8" xfId="5935" xr:uid="{00000000-0005-0000-0000-000077170000}"/>
    <cellStyle name="Comma 49 8 2" xfId="5936" xr:uid="{00000000-0005-0000-0000-000078170000}"/>
    <cellStyle name="Comma 49 8 2 2" xfId="5937" xr:uid="{00000000-0005-0000-0000-000079170000}"/>
    <cellStyle name="Comma 49 8 2 3" xfId="5938" xr:uid="{00000000-0005-0000-0000-00007A170000}"/>
    <cellStyle name="Comma 49 8 2 4" xfId="5939" xr:uid="{00000000-0005-0000-0000-00007B170000}"/>
    <cellStyle name="Comma 49 8 3" xfId="5940" xr:uid="{00000000-0005-0000-0000-00007C170000}"/>
    <cellStyle name="Comma 49 8 4" xfId="5941" xr:uid="{00000000-0005-0000-0000-00007D170000}"/>
    <cellStyle name="Comma 49 8 5" xfId="5942" xr:uid="{00000000-0005-0000-0000-00007E170000}"/>
    <cellStyle name="Comma 49 9" xfId="5943" xr:uid="{00000000-0005-0000-0000-00007F170000}"/>
    <cellStyle name="Comma 49 9 2" xfId="5944" xr:uid="{00000000-0005-0000-0000-000080170000}"/>
    <cellStyle name="Comma 49 9 3" xfId="5945" xr:uid="{00000000-0005-0000-0000-000081170000}"/>
    <cellStyle name="Comma 49 9 4" xfId="5946" xr:uid="{00000000-0005-0000-0000-000082170000}"/>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3" xfId="5951" xr:uid="{00000000-0005-0000-0000-000087170000}"/>
    <cellStyle name="Comma 5 2 3 2" xfId="5952" xr:uid="{00000000-0005-0000-0000-000088170000}"/>
    <cellStyle name="Comma 5 3" xfId="5953" xr:uid="{00000000-0005-0000-0000-000089170000}"/>
    <cellStyle name="Comma 5 3 2" xfId="5954" xr:uid="{00000000-0005-0000-0000-00008A170000}"/>
    <cellStyle name="Comma 5 4" xfId="5955" xr:uid="{00000000-0005-0000-0000-00008B170000}"/>
    <cellStyle name="Comma 50" xfId="5956" xr:uid="{00000000-0005-0000-0000-00008C170000}"/>
    <cellStyle name="Comma 50 2" xfId="5957" xr:uid="{00000000-0005-0000-0000-00008D170000}"/>
    <cellStyle name="Comma 51" xfId="5958" xr:uid="{00000000-0005-0000-0000-00008E170000}"/>
    <cellStyle name="Comma 51 2" xfId="5959" xr:uid="{00000000-0005-0000-0000-00008F170000}"/>
    <cellStyle name="Comma 51 2 2" xfId="5960" xr:uid="{00000000-0005-0000-0000-000090170000}"/>
    <cellStyle name="Comma 52" xfId="5961" xr:uid="{00000000-0005-0000-0000-000091170000}"/>
    <cellStyle name="Comma 52 2" xfId="5962" xr:uid="{00000000-0005-0000-0000-000092170000}"/>
    <cellStyle name="Comma 53" xfId="5963" xr:uid="{00000000-0005-0000-0000-000093170000}"/>
    <cellStyle name="Comma 53 10" xfId="5964" xr:uid="{00000000-0005-0000-0000-000094170000}"/>
    <cellStyle name="Comma 53 11" xfId="5965" xr:uid="{00000000-0005-0000-0000-000095170000}"/>
    <cellStyle name="Comma 53 12" xfId="5966" xr:uid="{00000000-0005-0000-0000-000096170000}"/>
    <cellStyle name="Comma 53 2" xfId="5967" xr:uid="{00000000-0005-0000-0000-000097170000}"/>
    <cellStyle name="Comma 53 2 10" xfId="5968" xr:uid="{00000000-0005-0000-0000-00009817000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3" xfId="5974" xr:uid="{00000000-0005-0000-0000-00009E170000}"/>
    <cellStyle name="Comma 53 2 2 2 2 2 4" xfId="5975" xr:uid="{00000000-0005-0000-0000-00009F170000}"/>
    <cellStyle name="Comma 53 2 2 2 2 3" xfId="5976" xr:uid="{00000000-0005-0000-0000-0000A0170000}"/>
    <cellStyle name="Comma 53 2 2 2 2 4" xfId="5977" xr:uid="{00000000-0005-0000-0000-0000A1170000}"/>
    <cellStyle name="Comma 53 2 2 2 2 5" xfId="5978" xr:uid="{00000000-0005-0000-0000-0000A2170000}"/>
    <cellStyle name="Comma 53 2 2 2 3" xfId="5979" xr:uid="{00000000-0005-0000-0000-0000A3170000}"/>
    <cellStyle name="Comma 53 2 2 2 3 2" xfId="5980" xr:uid="{00000000-0005-0000-0000-0000A4170000}"/>
    <cellStyle name="Comma 53 2 2 2 3 3" xfId="5981" xr:uid="{00000000-0005-0000-0000-0000A5170000}"/>
    <cellStyle name="Comma 53 2 2 2 3 4" xfId="5982" xr:uid="{00000000-0005-0000-0000-0000A6170000}"/>
    <cellStyle name="Comma 53 2 2 2 4" xfId="5983" xr:uid="{00000000-0005-0000-0000-0000A7170000}"/>
    <cellStyle name="Comma 53 2 2 2 5" xfId="5984" xr:uid="{00000000-0005-0000-0000-0000A8170000}"/>
    <cellStyle name="Comma 53 2 2 2 6" xfId="5985" xr:uid="{00000000-0005-0000-0000-0000A9170000}"/>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3" xfId="5990" xr:uid="{00000000-0005-0000-0000-0000AE170000}"/>
    <cellStyle name="Comma 53 2 2 3 2 2 4" xfId="5991" xr:uid="{00000000-0005-0000-0000-0000AF170000}"/>
    <cellStyle name="Comma 53 2 2 3 2 3" xfId="5992" xr:uid="{00000000-0005-0000-0000-0000B0170000}"/>
    <cellStyle name="Comma 53 2 2 3 2 4" xfId="5993" xr:uid="{00000000-0005-0000-0000-0000B1170000}"/>
    <cellStyle name="Comma 53 2 2 3 2 5" xfId="5994" xr:uid="{00000000-0005-0000-0000-0000B2170000}"/>
    <cellStyle name="Comma 53 2 2 3 3" xfId="5995" xr:uid="{00000000-0005-0000-0000-0000B3170000}"/>
    <cellStyle name="Comma 53 2 2 3 3 2" xfId="5996" xr:uid="{00000000-0005-0000-0000-0000B4170000}"/>
    <cellStyle name="Comma 53 2 2 3 3 3" xfId="5997" xr:uid="{00000000-0005-0000-0000-0000B5170000}"/>
    <cellStyle name="Comma 53 2 2 3 3 4" xfId="5998" xr:uid="{00000000-0005-0000-0000-0000B6170000}"/>
    <cellStyle name="Comma 53 2 2 3 4" xfId="5999" xr:uid="{00000000-0005-0000-0000-0000B7170000}"/>
    <cellStyle name="Comma 53 2 2 3 5" xfId="6000" xr:uid="{00000000-0005-0000-0000-0000B8170000}"/>
    <cellStyle name="Comma 53 2 2 3 6" xfId="6001" xr:uid="{00000000-0005-0000-0000-0000B9170000}"/>
    <cellStyle name="Comma 53 2 2 4" xfId="6002" xr:uid="{00000000-0005-0000-0000-0000BA170000}"/>
    <cellStyle name="Comma 53 2 2 4 2" xfId="6003" xr:uid="{00000000-0005-0000-0000-0000BB170000}"/>
    <cellStyle name="Comma 53 2 2 4 2 2" xfId="6004" xr:uid="{00000000-0005-0000-0000-0000BC170000}"/>
    <cellStyle name="Comma 53 2 2 4 2 3" xfId="6005" xr:uid="{00000000-0005-0000-0000-0000BD170000}"/>
    <cellStyle name="Comma 53 2 2 4 2 4" xfId="6006" xr:uid="{00000000-0005-0000-0000-0000BE170000}"/>
    <cellStyle name="Comma 53 2 2 4 3" xfId="6007" xr:uid="{00000000-0005-0000-0000-0000BF170000}"/>
    <cellStyle name="Comma 53 2 2 4 4" xfId="6008" xr:uid="{00000000-0005-0000-0000-0000C0170000}"/>
    <cellStyle name="Comma 53 2 2 4 5" xfId="6009" xr:uid="{00000000-0005-0000-0000-0000C1170000}"/>
    <cellStyle name="Comma 53 2 2 5" xfId="6010" xr:uid="{00000000-0005-0000-0000-0000C2170000}"/>
    <cellStyle name="Comma 53 2 2 5 2" xfId="6011" xr:uid="{00000000-0005-0000-0000-0000C3170000}"/>
    <cellStyle name="Comma 53 2 2 5 3" xfId="6012" xr:uid="{00000000-0005-0000-0000-0000C4170000}"/>
    <cellStyle name="Comma 53 2 2 5 4" xfId="6013" xr:uid="{00000000-0005-0000-0000-0000C5170000}"/>
    <cellStyle name="Comma 53 2 2 6" xfId="6014" xr:uid="{00000000-0005-0000-0000-0000C6170000}"/>
    <cellStyle name="Comma 53 2 2 7" xfId="6015" xr:uid="{00000000-0005-0000-0000-0000C7170000}"/>
    <cellStyle name="Comma 53 2 2 8" xfId="6016" xr:uid="{00000000-0005-0000-0000-0000C8170000}"/>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3" xfId="6022" xr:uid="{00000000-0005-0000-0000-0000CE170000}"/>
    <cellStyle name="Comma 53 2 3 2 2 2 4" xfId="6023" xr:uid="{00000000-0005-0000-0000-0000CF170000}"/>
    <cellStyle name="Comma 53 2 3 2 2 3" xfId="6024" xr:uid="{00000000-0005-0000-0000-0000D0170000}"/>
    <cellStyle name="Comma 53 2 3 2 2 4" xfId="6025" xr:uid="{00000000-0005-0000-0000-0000D1170000}"/>
    <cellStyle name="Comma 53 2 3 2 2 5" xfId="6026" xr:uid="{00000000-0005-0000-0000-0000D2170000}"/>
    <cellStyle name="Comma 53 2 3 2 3" xfId="6027" xr:uid="{00000000-0005-0000-0000-0000D3170000}"/>
    <cellStyle name="Comma 53 2 3 2 3 2" xfId="6028" xr:uid="{00000000-0005-0000-0000-0000D4170000}"/>
    <cellStyle name="Comma 53 2 3 2 3 3" xfId="6029" xr:uid="{00000000-0005-0000-0000-0000D5170000}"/>
    <cellStyle name="Comma 53 2 3 2 3 4" xfId="6030" xr:uid="{00000000-0005-0000-0000-0000D6170000}"/>
    <cellStyle name="Comma 53 2 3 2 4" xfId="6031" xr:uid="{00000000-0005-0000-0000-0000D7170000}"/>
    <cellStyle name="Comma 53 2 3 2 5" xfId="6032" xr:uid="{00000000-0005-0000-0000-0000D8170000}"/>
    <cellStyle name="Comma 53 2 3 2 6" xfId="6033" xr:uid="{00000000-0005-0000-0000-0000D9170000}"/>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3" xfId="6038" xr:uid="{00000000-0005-0000-0000-0000DE170000}"/>
    <cellStyle name="Comma 53 2 3 3 2 2 4" xfId="6039" xr:uid="{00000000-0005-0000-0000-0000DF170000}"/>
    <cellStyle name="Comma 53 2 3 3 2 3" xfId="6040" xr:uid="{00000000-0005-0000-0000-0000E0170000}"/>
    <cellStyle name="Comma 53 2 3 3 2 4" xfId="6041" xr:uid="{00000000-0005-0000-0000-0000E1170000}"/>
    <cellStyle name="Comma 53 2 3 3 2 5" xfId="6042" xr:uid="{00000000-0005-0000-0000-0000E2170000}"/>
    <cellStyle name="Comma 53 2 3 3 3" xfId="6043" xr:uid="{00000000-0005-0000-0000-0000E3170000}"/>
    <cellStyle name="Comma 53 2 3 3 3 2" xfId="6044" xr:uid="{00000000-0005-0000-0000-0000E4170000}"/>
    <cellStyle name="Comma 53 2 3 3 3 3" xfId="6045" xr:uid="{00000000-0005-0000-0000-0000E5170000}"/>
    <cellStyle name="Comma 53 2 3 3 3 4" xfId="6046" xr:uid="{00000000-0005-0000-0000-0000E6170000}"/>
    <cellStyle name="Comma 53 2 3 3 4" xfId="6047" xr:uid="{00000000-0005-0000-0000-0000E7170000}"/>
    <cellStyle name="Comma 53 2 3 3 5" xfId="6048" xr:uid="{00000000-0005-0000-0000-0000E8170000}"/>
    <cellStyle name="Comma 53 2 3 3 6" xfId="6049" xr:uid="{00000000-0005-0000-0000-0000E9170000}"/>
    <cellStyle name="Comma 53 2 3 4" xfId="6050" xr:uid="{00000000-0005-0000-0000-0000EA170000}"/>
    <cellStyle name="Comma 53 2 3 4 2" xfId="6051" xr:uid="{00000000-0005-0000-0000-0000EB170000}"/>
    <cellStyle name="Comma 53 2 3 4 2 2" xfId="6052" xr:uid="{00000000-0005-0000-0000-0000EC170000}"/>
    <cellStyle name="Comma 53 2 3 4 2 3" xfId="6053" xr:uid="{00000000-0005-0000-0000-0000ED170000}"/>
    <cellStyle name="Comma 53 2 3 4 2 4" xfId="6054" xr:uid="{00000000-0005-0000-0000-0000EE170000}"/>
    <cellStyle name="Comma 53 2 3 4 3" xfId="6055" xr:uid="{00000000-0005-0000-0000-0000EF170000}"/>
    <cellStyle name="Comma 53 2 3 4 4" xfId="6056" xr:uid="{00000000-0005-0000-0000-0000F0170000}"/>
    <cellStyle name="Comma 53 2 3 4 5" xfId="6057" xr:uid="{00000000-0005-0000-0000-0000F1170000}"/>
    <cellStyle name="Comma 53 2 3 5" xfId="6058" xr:uid="{00000000-0005-0000-0000-0000F2170000}"/>
    <cellStyle name="Comma 53 2 3 5 2" xfId="6059" xr:uid="{00000000-0005-0000-0000-0000F3170000}"/>
    <cellStyle name="Comma 53 2 3 5 3" xfId="6060" xr:uid="{00000000-0005-0000-0000-0000F4170000}"/>
    <cellStyle name="Comma 53 2 3 5 4" xfId="6061" xr:uid="{00000000-0005-0000-0000-0000F5170000}"/>
    <cellStyle name="Comma 53 2 3 6" xfId="6062" xr:uid="{00000000-0005-0000-0000-0000F6170000}"/>
    <cellStyle name="Comma 53 2 3 7" xfId="6063" xr:uid="{00000000-0005-0000-0000-0000F7170000}"/>
    <cellStyle name="Comma 53 2 3 8" xfId="6064" xr:uid="{00000000-0005-0000-0000-0000F8170000}"/>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3" xfId="6069" xr:uid="{00000000-0005-0000-0000-0000FD170000}"/>
    <cellStyle name="Comma 53 2 4 2 2 4" xfId="6070" xr:uid="{00000000-0005-0000-0000-0000FE170000}"/>
    <cellStyle name="Comma 53 2 4 2 3" xfId="6071" xr:uid="{00000000-0005-0000-0000-0000FF170000}"/>
    <cellStyle name="Comma 53 2 4 2 4" xfId="6072" xr:uid="{00000000-0005-0000-0000-000000180000}"/>
    <cellStyle name="Comma 53 2 4 2 5" xfId="6073" xr:uid="{00000000-0005-0000-0000-000001180000}"/>
    <cellStyle name="Comma 53 2 4 3" xfId="6074" xr:uid="{00000000-0005-0000-0000-000002180000}"/>
    <cellStyle name="Comma 53 2 4 3 2" xfId="6075" xr:uid="{00000000-0005-0000-0000-000003180000}"/>
    <cellStyle name="Comma 53 2 4 3 3" xfId="6076" xr:uid="{00000000-0005-0000-0000-000004180000}"/>
    <cellStyle name="Comma 53 2 4 3 4" xfId="6077" xr:uid="{00000000-0005-0000-0000-000005180000}"/>
    <cellStyle name="Comma 53 2 4 4" xfId="6078" xr:uid="{00000000-0005-0000-0000-000006180000}"/>
    <cellStyle name="Comma 53 2 4 5" xfId="6079" xr:uid="{00000000-0005-0000-0000-000007180000}"/>
    <cellStyle name="Comma 53 2 4 6" xfId="6080" xr:uid="{00000000-0005-0000-0000-000008180000}"/>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3" xfId="6085" xr:uid="{00000000-0005-0000-0000-00000D180000}"/>
    <cellStyle name="Comma 53 2 5 2 2 4" xfId="6086" xr:uid="{00000000-0005-0000-0000-00000E180000}"/>
    <cellStyle name="Comma 53 2 5 2 3" xfId="6087" xr:uid="{00000000-0005-0000-0000-00000F180000}"/>
    <cellStyle name="Comma 53 2 5 2 4" xfId="6088" xr:uid="{00000000-0005-0000-0000-000010180000}"/>
    <cellStyle name="Comma 53 2 5 2 5" xfId="6089" xr:uid="{00000000-0005-0000-0000-000011180000}"/>
    <cellStyle name="Comma 53 2 5 3" xfId="6090" xr:uid="{00000000-0005-0000-0000-000012180000}"/>
    <cellStyle name="Comma 53 2 5 3 2" xfId="6091" xr:uid="{00000000-0005-0000-0000-000013180000}"/>
    <cellStyle name="Comma 53 2 5 3 3" xfId="6092" xr:uid="{00000000-0005-0000-0000-000014180000}"/>
    <cellStyle name="Comma 53 2 5 3 4" xfId="6093" xr:uid="{00000000-0005-0000-0000-000015180000}"/>
    <cellStyle name="Comma 53 2 5 4" xfId="6094" xr:uid="{00000000-0005-0000-0000-000016180000}"/>
    <cellStyle name="Comma 53 2 5 5" xfId="6095" xr:uid="{00000000-0005-0000-0000-000017180000}"/>
    <cellStyle name="Comma 53 2 5 6" xfId="6096" xr:uid="{00000000-0005-0000-0000-000018180000}"/>
    <cellStyle name="Comma 53 2 6" xfId="6097" xr:uid="{00000000-0005-0000-0000-000019180000}"/>
    <cellStyle name="Comma 53 2 6 2" xfId="6098" xr:uid="{00000000-0005-0000-0000-00001A180000}"/>
    <cellStyle name="Comma 53 2 6 2 2" xfId="6099" xr:uid="{00000000-0005-0000-0000-00001B180000}"/>
    <cellStyle name="Comma 53 2 6 2 3" xfId="6100" xr:uid="{00000000-0005-0000-0000-00001C180000}"/>
    <cellStyle name="Comma 53 2 6 2 4" xfId="6101" xr:uid="{00000000-0005-0000-0000-00001D180000}"/>
    <cellStyle name="Comma 53 2 6 3" xfId="6102" xr:uid="{00000000-0005-0000-0000-00001E180000}"/>
    <cellStyle name="Comma 53 2 6 4" xfId="6103" xr:uid="{00000000-0005-0000-0000-00001F180000}"/>
    <cellStyle name="Comma 53 2 6 5" xfId="6104" xr:uid="{00000000-0005-0000-0000-000020180000}"/>
    <cellStyle name="Comma 53 2 7" xfId="6105" xr:uid="{00000000-0005-0000-0000-000021180000}"/>
    <cellStyle name="Comma 53 2 7 2" xfId="6106" xr:uid="{00000000-0005-0000-0000-000022180000}"/>
    <cellStyle name="Comma 53 2 7 3" xfId="6107" xr:uid="{00000000-0005-0000-0000-000023180000}"/>
    <cellStyle name="Comma 53 2 7 4" xfId="6108" xr:uid="{00000000-0005-0000-0000-000024180000}"/>
    <cellStyle name="Comma 53 2 8" xfId="6109" xr:uid="{00000000-0005-0000-0000-000025180000}"/>
    <cellStyle name="Comma 53 2 9" xfId="6110" xr:uid="{00000000-0005-0000-0000-000026180000}"/>
    <cellStyle name="Comma 53 3" xfId="6111" xr:uid="{00000000-0005-0000-0000-000027180000}"/>
    <cellStyle name="Comma 53 3 10" xfId="6112" xr:uid="{00000000-0005-0000-0000-000028180000}"/>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3" xfId="6118" xr:uid="{00000000-0005-0000-0000-00002E180000}"/>
    <cellStyle name="Comma 53 3 2 2 2 2 4" xfId="6119" xr:uid="{00000000-0005-0000-0000-00002F180000}"/>
    <cellStyle name="Comma 53 3 2 2 2 3" xfId="6120" xr:uid="{00000000-0005-0000-0000-000030180000}"/>
    <cellStyle name="Comma 53 3 2 2 2 4" xfId="6121" xr:uid="{00000000-0005-0000-0000-000031180000}"/>
    <cellStyle name="Comma 53 3 2 2 2 5" xfId="6122" xr:uid="{00000000-0005-0000-0000-000032180000}"/>
    <cellStyle name="Comma 53 3 2 2 3" xfId="6123" xr:uid="{00000000-0005-0000-0000-000033180000}"/>
    <cellStyle name="Comma 53 3 2 2 3 2" xfId="6124" xr:uid="{00000000-0005-0000-0000-000034180000}"/>
    <cellStyle name="Comma 53 3 2 2 3 3" xfId="6125" xr:uid="{00000000-0005-0000-0000-000035180000}"/>
    <cellStyle name="Comma 53 3 2 2 3 4" xfId="6126" xr:uid="{00000000-0005-0000-0000-000036180000}"/>
    <cellStyle name="Comma 53 3 2 2 4" xfId="6127" xr:uid="{00000000-0005-0000-0000-000037180000}"/>
    <cellStyle name="Comma 53 3 2 2 5" xfId="6128" xr:uid="{00000000-0005-0000-0000-000038180000}"/>
    <cellStyle name="Comma 53 3 2 2 6" xfId="6129" xr:uid="{00000000-0005-0000-0000-000039180000}"/>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3" xfId="6134" xr:uid="{00000000-0005-0000-0000-00003E180000}"/>
    <cellStyle name="Comma 53 3 2 3 2 2 4" xfId="6135" xr:uid="{00000000-0005-0000-0000-00003F180000}"/>
    <cellStyle name="Comma 53 3 2 3 2 3" xfId="6136" xr:uid="{00000000-0005-0000-0000-000040180000}"/>
    <cellStyle name="Comma 53 3 2 3 2 4" xfId="6137" xr:uid="{00000000-0005-0000-0000-000041180000}"/>
    <cellStyle name="Comma 53 3 2 3 2 5" xfId="6138" xr:uid="{00000000-0005-0000-0000-000042180000}"/>
    <cellStyle name="Comma 53 3 2 3 3" xfId="6139" xr:uid="{00000000-0005-0000-0000-000043180000}"/>
    <cellStyle name="Comma 53 3 2 3 3 2" xfId="6140" xr:uid="{00000000-0005-0000-0000-000044180000}"/>
    <cellStyle name="Comma 53 3 2 3 3 3" xfId="6141" xr:uid="{00000000-0005-0000-0000-000045180000}"/>
    <cellStyle name="Comma 53 3 2 3 3 4" xfId="6142" xr:uid="{00000000-0005-0000-0000-000046180000}"/>
    <cellStyle name="Comma 53 3 2 3 4" xfId="6143" xr:uid="{00000000-0005-0000-0000-000047180000}"/>
    <cellStyle name="Comma 53 3 2 3 5" xfId="6144" xr:uid="{00000000-0005-0000-0000-000048180000}"/>
    <cellStyle name="Comma 53 3 2 3 6" xfId="6145" xr:uid="{00000000-0005-0000-0000-000049180000}"/>
    <cellStyle name="Comma 53 3 2 4" xfId="6146" xr:uid="{00000000-0005-0000-0000-00004A180000}"/>
    <cellStyle name="Comma 53 3 2 4 2" xfId="6147" xr:uid="{00000000-0005-0000-0000-00004B180000}"/>
    <cellStyle name="Comma 53 3 2 4 2 2" xfId="6148" xr:uid="{00000000-0005-0000-0000-00004C180000}"/>
    <cellStyle name="Comma 53 3 2 4 2 3" xfId="6149" xr:uid="{00000000-0005-0000-0000-00004D180000}"/>
    <cellStyle name="Comma 53 3 2 4 2 4" xfId="6150" xr:uid="{00000000-0005-0000-0000-00004E180000}"/>
    <cellStyle name="Comma 53 3 2 4 3" xfId="6151" xr:uid="{00000000-0005-0000-0000-00004F180000}"/>
    <cellStyle name="Comma 53 3 2 4 4" xfId="6152" xr:uid="{00000000-0005-0000-0000-000050180000}"/>
    <cellStyle name="Comma 53 3 2 4 5" xfId="6153" xr:uid="{00000000-0005-0000-0000-000051180000}"/>
    <cellStyle name="Comma 53 3 2 5" xfId="6154" xr:uid="{00000000-0005-0000-0000-000052180000}"/>
    <cellStyle name="Comma 53 3 2 5 2" xfId="6155" xr:uid="{00000000-0005-0000-0000-000053180000}"/>
    <cellStyle name="Comma 53 3 2 5 3" xfId="6156" xr:uid="{00000000-0005-0000-0000-000054180000}"/>
    <cellStyle name="Comma 53 3 2 5 4" xfId="6157" xr:uid="{00000000-0005-0000-0000-000055180000}"/>
    <cellStyle name="Comma 53 3 2 6" xfId="6158" xr:uid="{00000000-0005-0000-0000-000056180000}"/>
    <cellStyle name="Comma 53 3 2 7" xfId="6159" xr:uid="{00000000-0005-0000-0000-000057180000}"/>
    <cellStyle name="Comma 53 3 2 8" xfId="6160" xr:uid="{00000000-0005-0000-0000-00005818000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3" xfId="6166" xr:uid="{00000000-0005-0000-0000-00005E180000}"/>
    <cellStyle name="Comma 53 3 3 2 2 2 4" xfId="6167" xr:uid="{00000000-0005-0000-0000-00005F180000}"/>
    <cellStyle name="Comma 53 3 3 2 2 3" xfId="6168" xr:uid="{00000000-0005-0000-0000-000060180000}"/>
    <cellStyle name="Comma 53 3 3 2 2 4" xfId="6169" xr:uid="{00000000-0005-0000-0000-000061180000}"/>
    <cellStyle name="Comma 53 3 3 2 2 5" xfId="6170" xr:uid="{00000000-0005-0000-0000-000062180000}"/>
    <cellStyle name="Comma 53 3 3 2 3" xfId="6171" xr:uid="{00000000-0005-0000-0000-000063180000}"/>
    <cellStyle name="Comma 53 3 3 2 3 2" xfId="6172" xr:uid="{00000000-0005-0000-0000-000064180000}"/>
    <cellStyle name="Comma 53 3 3 2 3 3" xfId="6173" xr:uid="{00000000-0005-0000-0000-000065180000}"/>
    <cellStyle name="Comma 53 3 3 2 3 4" xfId="6174" xr:uid="{00000000-0005-0000-0000-000066180000}"/>
    <cellStyle name="Comma 53 3 3 2 4" xfId="6175" xr:uid="{00000000-0005-0000-0000-000067180000}"/>
    <cellStyle name="Comma 53 3 3 2 5" xfId="6176" xr:uid="{00000000-0005-0000-0000-000068180000}"/>
    <cellStyle name="Comma 53 3 3 2 6" xfId="6177" xr:uid="{00000000-0005-0000-0000-000069180000}"/>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3" xfId="6182" xr:uid="{00000000-0005-0000-0000-00006E180000}"/>
    <cellStyle name="Comma 53 3 3 3 2 2 4" xfId="6183" xr:uid="{00000000-0005-0000-0000-00006F180000}"/>
    <cellStyle name="Comma 53 3 3 3 2 3" xfId="6184" xr:uid="{00000000-0005-0000-0000-000070180000}"/>
    <cellStyle name="Comma 53 3 3 3 2 4" xfId="6185" xr:uid="{00000000-0005-0000-0000-000071180000}"/>
    <cellStyle name="Comma 53 3 3 3 2 5" xfId="6186" xr:uid="{00000000-0005-0000-0000-000072180000}"/>
    <cellStyle name="Comma 53 3 3 3 3" xfId="6187" xr:uid="{00000000-0005-0000-0000-000073180000}"/>
    <cellStyle name="Comma 53 3 3 3 3 2" xfId="6188" xr:uid="{00000000-0005-0000-0000-000074180000}"/>
    <cellStyle name="Comma 53 3 3 3 3 3" xfId="6189" xr:uid="{00000000-0005-0000-0000-000075180000}"/>
    <cellStyle name="Comma 53 3 3 3 3 4" xfId="6190" xr:uid="{00000000-0005-0000-0000-000076180000}"/>
    <cellStyle name="Comma 53 3 3 3 4" xfId="6191" xr:uid="{00000000-0005-0000-0000-000077180000}"/>
    <cellStyle name="Comma 53 3 3 3 5" xfId="6192" xr:uid="{00000000-0005-0000-0000-000078180000}"/>
    <cellStyle name="Comma 53 3 3 3 6" xfId="6193" xr:uid="{00000000-0005-0000-0000-000079180000}"/>
    <cellStyle name="Comma 53 3 3 4" xfId="6194" xr:uid="{00000000-0005-0000-0000-00007A180000}"/>
    <cellStyle name="Comma 53 3 3 4 2" xfId="6195" xr:uid="{00000000-0005-0000-0000-00007B180000}"/>
    <cellStyle name="Comma 53 3 3 4 2 2" xfId="6196" xr:uid="{00000000-0005-0000-0000-00007C180000}"/>
    <cellStyle name="Comma 53 3 3 4 2 3" xfId="6197" xr:uid="{00000000-0005-0000-0000-00007D180000}"/>
    <cellStyle name="Comma 53 3 3 4 2 4" xfId="6198" xr:uid="{00000000-0005-0000-0000-00007E180000}"/>
    <cellStyle name="Comma 53 3 3 4 3" xfId="6199" xr:uid="{00000000-0005-0000-0000-00007F180000}"/>
    <cellStyle name="Comma 53 3 3 4 4" xfId="6200" xr:uid="{00000000-0005-0000-0000-000080180000}"/>
    <cellStyle name="Comma 53 3 3 4 5" xfId="6201" xr:uid="{00000000-0005-0000-0000-000081180000}"/>
    <cellStyle name="Comma 53 3 3 5" xfId="6202" xr:uid="{00000000-0005-0000-0000-000082180000}"/>
    <cellStyle name="Comma 53 3 3 5 2" xfId="6203" xr:uid="{00000000-0005-0000-0000-000083180000}"/>
    <cellStyle name="Comma 53 3 3 5 3" xfId="6204" xr:uid="{00000000-0005-0000-0000-000084180000}"/>
    <cellStyle name="Comma 53 3 3 5 4" xfId="6205" xr:uid="{00000000-0005-0000-0000-000085180000}"/>
    <cellStyle name="Comma 53 3 3 6" xfId="6206" xr:uid="{00000000-0005-0000-0000-000086180000}"/>
    <cellStyle name="Comma 53 3 3 7" xfId="6207" xr:uid="{00000000-0005-0000-0000-000087180000}"/>
    <cellStyle name="Comma 53 3 3 8" xfId="6208" xr:uid="{00000000-0005-0000-0000-000088180000}"/>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3" xfId="6213" xr:uid="{00000000-0005-0000-0000-00008D180000}"/>
    <cellStyle name="Comma 53 3 4 2 2 4" xfId="6214" xr:uid="{00000000-0005-0000-0000-00008E180000}"/>
    <cellStyle name="Comma 53 3 4 2 3" xfId="6215" xr:uid="{00000000-0005-0000-0000-00008F180000}"/>
    <cellStyle name="Comma 53 3 4 2 4" xfId="6216" xr:uid="{00000000-0005-0000-0000-000090180000}"/>
    <cellStyle name="Comma 53 3 4 2 5" xfId="6217" xr:uid="{00000000-0005-0000-0000-000091180000}"/>
    <cellStyle name="Comma 53 3 4 3" xfId="6218" xr:uid="{00000000-0005-0000-0000-000092180000}"/>
    <cellStyle name="Comma 53 3 4 3 2" xfId="6219" xr:uid="{00000000-0005-0000-0000-000093180000}"/>
    <cellStyle name="Comma 53 3 4 3 3" xfId="6220" xr:uid="{00000000-0005-0000-0000-000094180000}"/>
    <cellStyle name="Comma 53 3 4 3 4" xfId="6221" xr:uid="{00000000-0005-0000-0000-000095180000}"/>
    <cellStyle name="Comma 53 3 4 4" xfId="6222" xr:uid="{00000000-0005-0000-0000-000096180000}"/>
    <cellStyle name="Comma 53 3 4 5" xfId="6223" xr:uid="{00000000-0005-0000-0000-000097180000}"/>
    <cellStyle name="Comma 53 3 4 6" xfId="6224" xr:uid="{00000000-0005-0000-0000-000098180000}"/>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3" xfId="6229" xr:uid="{00000000-0005-0000-0000-00009D180000}"/>
    <cellStyle name="Comma 53 3 5 2 2 4" xfId="6230" xr:uid="{00000000-0005-0000-0000-00009E180000}"/>
    <cellStyle name="Comma 53 3 5 2 3" xfId="6231" xr:uid="{00000000-0005-0000-0000-00009F180000}"/>
    <cellStyle name="Comma 53 3 5 2 4" xfId="6232" xr:uid="{00000000-0005-0000-0000-0000A0180000}"/>
    <cellStyle name="Comma 53 3 5 2 5" xfId="6233" xr:uid="{00000000-0005-0000-0000-0000A1180000}"/>
    <cellStyle name="Comma 53 3 5 3" xfId="6234" xr:uid="{00000000-0005-0000-0000-0000A2180000}"/>
    <cellStyle name="Comma 53 3 5 3 2" xfId="6235" xr:uid="{00000000-0005-0000-0000-0000A3180000}"/>
    <cellStyle name="Comma 53 3 5 3 3" xfId="6236" xr:uid="{00000000-0005-0000-0000-0000A4180000}"/>
    <cellStyle name="Comma 53 3 5 3 4" xfId="6237" xr:uid="{00000000-0005-0000-0000-0000A5180000}"/>
    <cellStyle name="Comma 53 3 5 4" xfId="6238" xr:uid="{00000000-0005-0000-0000-0000A6180000}"/>
    <cellStyle name="Comma 53 3 5 5" xfId="6239" xr:uid="{00000000-0005-0000-0000-0000A7180000}"/>
    <cellStyle name="Comma 53 3 5 6" xfId="6240" xr:uid="{00000000-0005-0000-0000-0000A8180000}"/>
    <cellStyle name="Comma 53 3 6" xfId="6241" xr:uid="{00000000-0005-0000-0000-0000A9180000}"/>
    <cellStyle name="Comma 53 3 6 2" xfId="6242" xr:uid="{00000000-0005-0000-0000-0000AA180000}"/>
    <cellStyle name="Comma 53 3 6 2 2" xfId="6243" xr:uid="{00000000-0005-0000-0000-0000AB180000}"/>
    <cellStyle name="Comma 53 3 6 2 3" xfId="6244" xr:uid="{00000000-0005-0000-0000-0000AC180000}"/>
    <cellStyle name="Comma 53 3 6 2 4" xfId="6245" xr:uid="{00000000-0005-0000-0000-0000AD180000}"/>
    <cellStyle name="Comma 53 3 6 3" xfId="6246" xr:uid="{00000000-0005-0000-0000-0000AE180000}"/>
    <cellStyle name="Comma 53 3 6 4" xfId="6247" xr:uid="{00000000-0005-0000-0000-0000AF180000}"/>
    <cellStyle name="Comma 53 3 6 5" xfId="6248" xr:uid="{00000000-0005-0000-0000-0000B0180000}"/>
    <cellStyle name="Comma 53 3 7" xfId="6249" xr:uid="{00000000-0005-0000-0000-0000B1180000}"/>
    <cellStyle name="Comma 53 3 7 2" xfId="6250" xr:uid="{00000000-0005-0000-0000-0000B2180000}"/>
    <cellStyle name="Comma 53 3 7 3" xfId="6251" xr:uid="{00000000-0005-0000-0000-0000B3180000}"/>
    <cellStyle name="Comma 53 3 7 4" xfId="6252" xr:uid="{00000000-0005-0000-0000-0000B4180000}"/>
    <cellStyle name="Comma 53 3 8" xfId="6253" xr:uid="{00000000-0005-0000-0000-0000B5180000}"/>
    <cellStyle name="Comma 53 3 9" xfId="6254" xr:uid="{00000000-0005-0000-0000-0000B6180000}"/>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3" xfId="6260" xr:uid="{00000000-0005-0000-0000-0000BC180000}"/>
    <cellStyle name="Comma 53 4 2 2 2 4" xfId="6261" xr:uid="{00000000-0005-0000-0000-0000BD180000}"/>
    <cellStyle name="Comma 53 4 2 2 3" xfId="6262" xr:uid="{00000000-0005-0000-0000-0000BE180000}"/>
    <cellStyle name="Comma 53 4 2 2 4" xfId="6263" xr:uid="{00000000-0005-0000-0000-0000BF180000}"/>
    <cellStyle name="Comma 53 4 2 2 5" xfId="6264" xr:uid="{00000000-0005-0000-0000-0000C0180000}"/>
    <cellStyle name="Comma 53 4 2 3" xfId="6265" xr:uid="{00000000-0005-0000-0000-0000C1180000}"/>
    <cellStyle name="Comma 53 4 2 3 2" xfId="6266" xr:uid="{00000000-0005-0000-0000-0000C2180000}"/>
    <cellStyle name="Comma 53 4 2 3 3" xfId="6267" xr:uid="{00000000-0005-0000-0000-0000C3180000}"/>
    <cellStyle name="Comma 53 4 2 3 4" xfId="6268" xr:uid="{00000000-0005-0000-0000-0000C4180000}"/>
    <cellStyle name="Comma 53 4 2 4" xfId="6269" xr:uid="{00000000-0005-0000-0000-0000C5180000}"/>
    <cellStyle name="Comma 53 4 2 5" xfId="6270" xr:uid="{00000000-0005-0000-0000-0000C6180000}"/>
    <cellStyle name="Comma 53 4 2 6" xfId="6271" xr:uid="{00000000-0005-0000-0000-0000C7180000}"/>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3" xfId="6276" xr:uid="{00000000-0005-0000-0000-0000CC180000}"/>
    <cellStyle name="Comma 53 4 3 2 2 4" xfId="6277" xr:uid="{00000000-0005-0000-0000-0000CD180000}"/>
    <cellStyle name="Comma 53 4 3 2 3" xfId="6278" xr:uid="{00000000-0005-0000-0000-0000CE180000}"/>
    <cellStyle name="Comma 53 4 3 2 4" xfId="6279" xr:uid="{00000000-0005-0000-0000-0000CF180000}"/>
    <cellStyle name="Comma 53 4 3 2 5" xfId="6280" xr:uid="{00000000-0005-0000-0000-0000D0180000}"/>
    <cellStyle name="Comma 53 4 3 3" xfId="6281" xr:uid="{00000000-0005-0000-0000-0000D1180000}"/>
    <cellStyle name="Comma 53 4 3 3 2" xfId="6282" xr:uid="{00000000-0005-0000-0000-0000D2180000}"/>
    <cellStyle name="Comma 53 4 3 3 3" xfId="6283" xr:uid="{00000000-0005-0000-0000-0000D3180000}"/>
    <cellStyle name="Comma 53 4 3 3 4" xfId="6284" xr:uid="{00000000-0005-0000-0000-0000D4180000}"/>
    <cellStyle name="Comma 53 4 3 4" xfId="6285" xr:uid="{00000000-0005-0000-0000-0000D5180000}"/>
    <cellStyle name="Comma 53 4 3 5" xfId="6286" xr:uid="{00000000-0005-0000-0000-0000D6180000}"/>
    <cellStyle name="Comma 53 4 3 6" xfId="6287" xr:uid="{00000000-0005-0000-0000-0000D7180000}"/>
    <cellStyle name="Comma 53 4 4" xfId="6288" xr:uid="{00000000-0005-0000-0000-0000D8180000}"/>
    <cellStyle name="Comma 53 4 4 2" xfId="6289" xr:uid="{00000000-0005-0000-0000-0000D9180000}"/>
    <cellStyle name="Comma 53 4 4 2 2" xfId="6290" xr:uid="{00000000-0005-0000-0000-0000DA180000}"/>
    <cellStyle name="Comma 53 4 4 2 3" xfId="6291" xr:uid="{00000000-0005-0000-0000-0000DB180000}"/>
    <cellStyle name="Comma 53 4 4 2 4" xfId="6292" xr:uid="{00000000-0005-0000-0000-0000DC180000}"/>
    <cellStyle name="Comma 53 4 4 3" xfId="6293" xr:uid="{00000000-0005-0000-0000-0000DD180000}"/>
    <cellStyle name="Comma 53 4 4 4" xfId="6294" xr:uid="{00000000-0005-0000-0000-0000DE180000}"/>
    <cellStyle name="Comma 53 4 4 5" xfId="6295" xr:uid="{00000000-0005-0000-0000-0000DF180000}"/>
    <cellStyle name="Comma 53 4 5" xfId="6296" xr:uid="{00000000-0005-0000-0000-0000E0180000}"/>
    <cellStyle name="Comma 53 4 5 2" xfId="6297" xr:uid="{00000000-0005-0000-0000-0000E1180000}"/>
    <cellStyle name="Comma 53 4 5 3" xfId="6298" xr:uid="{00000000-0005-0000-0000-0000E2180000}"/>
    <cellStyle name="Comma 53 4 5 4" xfId="6299" xr:uid="{00000000-0005-0000-0000-0000E3180000}"/>
    <cellStyle name="Comma 53 4 6" xfId="6300" xr:uid="{00000000-0005-0000-0000-0000E4180000}"/>
    <cellStyle name="Comma 53 4 7" xfId="6301" xr:uid="{00000000-0005-0000-0000-0000E5180000}"/>
    <cellStyle name="Comma 53 4 8" xfId="6302" xr:uid="{00000000-0005-0000-0000-0000E6180000}"/>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3" xfId="6308" xr:uid="{00000000-0005-0000-0000-0000EC180000}"/>
    <cellStyle name="Comma 53 5 2 2 2 4" xfId="6309" xr:uid="{00000000-0005-0000-0000-0000ED180000}"/>
    <cellStyle name="Comma 53 5 2 2 3" xfId="6310" xr:uid="{00000000-0005-0000-0000-0000EE180000}"/>
    <cellStyle name="Comma 53 5 2 2 4" xfId="6311" xr:uid="{00000000-0005-0000-0000-0000EF180000}"/>
    <cellStyle name="Comma 53 5 2 2 5" xfId="6312" xr:uid="{00000000-0005-0000-0000-0000F0180000}"/>
    <cellStyle name="Comma 53 5 2 3" xfId="6313" xr:uid="{00000000-0005-0000-0000-0000F1180000}"/>
    <cellStyle name="Comma 53 5 2 3 2" xfId="6314" xr:uid="{00000000-0005-0000-0000-0000F2180000}"/>
    <cellStyle name="Comma 53 5 2 3 3" xfId="6315" xr:uid="{00000000-0005-0000-0000-0000F3180000}"/>
    <cellStyle name="Comma 53 5 2 3 4" xfId="6316" xr:uid="{00000000-0005-0000-0000-0000F4180000}"/>
    <cellStyle name="Comma 53 5 2 4" xfId="6317" xr:uid="{00000000-0005-0000-0000-0000F5180000}"/>
    <cellStyle name="Comma 53 5 2 5" xfId="6318" xr:uid="{00000000-0005-0000-0000-0000F6180000}"/>
    <cellStyle name="Comma 53 5 2 6" xfId="6319" xr:uid="{00000000-0005-0000-0000-0000F7180000}"/>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3" xfId="6324" xr:uid="{00000000-0005-0000-0000-0000FC180000}"/>
    <cellStyle name="Comma 53 5 3 2 2 4" xfId="6325" xr:uid="{00000000-0005-0000-0000-0000FD180000}"/>
    <cellStyle name="Comma 53 5 3 2 3" xfId="6326" xr:uid="{00000000-0005-0000-0000-0000FE180000}"/>
    <cellStyle name="Comma 53 5 3 2 4" xfId="6327" xr:uid="{00000000-0005-0000-0000-0000FF180000}"/>
    <cellStyle name="Comma 53 5 3 2 5" xfId="6328" xr:uid="{00000000-0005-0000-0000-000000190000}"/>
    <cellStyle name="Comma 53 5 3 3" xfId="6329" xr:uid="{00000000-0005-0000-0000-000001190000}"/>
    <cellStyle name="Comma 53 5 3 3 2" xfId="6330" xr:uid="{00000000-0005-0000-0000-000002190000}"/>
    <cellStyle name="Comma 53 5 3 3 3" xfId="6331" xr:uid="{00000000-0005-0000-0000-000003190000}"/>
    <cellStyle name="Comma 53 5 3 3 4" xfId="6332" xr:uid="{00000000-0005-0000-0000-000004190000}"/>
    <cellStyle name="Comma 53 5 3 4" xfId="6333" xr:uid="{00000000-0005-0000-0000-000005190000}"/>
    <cellStyle name="Comma 53 5 3 5" xfId="6334" xr:uid="{00000000-0005-0000-0000-000006190000}"/>
    <cellStyle name="Comma 53 5 3 6" xfId="6335" xr:uid="{00000000-0005-0000-0000-000007190000}"/>
    <cellStyle name="Comma 53 5 4" xfId="6336" xr:uid="{00000000-0005-0000-0000-000008190000}"/>
    <cellStyle name="Comma 53 5 4 2" xfId="6337" xr:uid="{00000000-0005-0000-0000-000009190000}"/>
    <cellStyle name="Comma 53 5 4 2 2" xfId="6338" xr:uid="{00000000-0005-0000-0000-00000A190000}"/>
    <cellStyle name="Comma 53 5 4 2 3" xfId="6339" xr:uid="{00000000-0005-0000-0000-00000B190000}"/>
    <cellStyle name="Comma 53 5 4 2 4" xfId="6340" xr:uid="{00000000-0005-0000-0000-00000C190000}"/>
    <cellStyle name="Comma 53 5 4 3" xfId="6341" xr:uid="{00000000-0005-0000-0000-00000D190000}"/>
    <cellStyle name="Comma 53 5 4 4" xfId="6342" xr:uid="{00000000-0005-0000-0000-00000E190000}"/>
    <cellStyle name="Comma 53 5 4 5" xfId="6343" xr:uid="{00000000-0005-0000-0000-00000F190000}"/>
    <cellStyle name="Comma 53 5 5" xfId="6344" xr:uid="{00000000-0005-0000-0000-000010190000}"/>
    <cellStyle name="Comma 53 5 5 2" xfId="6345" xr:uid="{00000000-0005-0000-0000-000011190000}"/>
    <cellStyle name="Comma 53 5 5 3" xfId="6346" xr:uid="{00000000-0005-0000-0000-000012190000}"/>
    <cellStyle name="Comma 53 5 5 4" xfId="6347" xr:uid="{00000000-0005-0000-0000-000013190000}"/>
    <cellStyle name="Comma 53 5 6" xfId="6348" xr:uid="{00000000-0005-0000-0000-000014190000}"/>
    <cellStyle name="Comma 53 5 7" xfId="6349" xr:uid="{00000000-0005-0000-0000-000015190000}"/>
    <cellStyle name="Comma 53 5 8" xfId="6350" xr:uid="{00000000-0005-0000-0000-000016190000}"/>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3" xfId="6355" xr:uid="{00000000-0005-0000-0000-00001B190000}"/>
    <cellStyle name="Comma 53 6 2 2 4" xfId="6356" xr:uid="{00000000-0005-0000-0000-00001C190000}"/>
    <cellStyle name="Comma 53 6 2 3" xfId="6357" xr:uid="{00000000-0005-0000-0000-00001D190000}"/>
    <cellStyle name="Comma 53 6 2 4" xfId="6358" xr:uid="{00000000-0005-0000-0000-00001E190000}"/>
    <cellStyle name="Comma 53 6 2 5" xfId="6359" xr:uid="{00000000-0005-0000-0000-00001F190000}"/>
    <cellStyle name="Comma 53 6 3" xfId="6360" xr:uid="{00000000-0005-0000-0000-000020190000}"/>
    <cellStyle name="Comma 53 6 3 2" xfId="6361" xr:uid="{00000000-0005-0000-0000-000021190000}"/>
    <cellStyle name="Comma 53 6 3 3" xfId="6362" xr:uid="{00000000-0005-0000-0000-000022190000}"/>
    <cellStyle name="Comma 53 6 3 4" xfId="6363" xr:uid="{00000000-0005-0000-0000-000023190000}"/>
    <cellStyle name="Comma 53 6 4" xfId="6364" xr:uid="{00000000-0005-0000-0000-000024190000}"/>
    <cellStyle name="Comma 53 6 5" xfId="6365" xr:uid="{00000000-0005-0000-0000-000025190000}"/>
    <cellStyle name="Comma 53 6 6" xfId="6366" xr:uid="{00000000-0005-0000-0000-000026190000}"/>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3" xfId="6371" xr:uid="{00000000-0005-0000-0000-00002B190000}"/>
    <cellStyle name="Comma 53 7 2 2 4" xfId="6372" xr:uid="{00000000-0005-0000-0000-00002C190000}"/>
    <cellStyle name="Comma 53 7 2 3" xfId="6373" xr:uid="{00000000-0005-0000-0000-00002D190000}"/>
    <cellStyle name="Comma 53 7 2 4" xfId="6374" xr:uid="{00000000-0005-0000-0000-00002E190000}"/>
    <cellStyle name="Comma 53 7 2 5" xfId="6375" xr:uid="{00000000-0005-0000-0000-00002F190000}"/>
    <cellStyle name="Comma 53 7 3" xfId="6376" xr:uid="{00000000-0005-0000-0000-000030190000}"/>
    <cellStyle name="Comma 53 7 3 2" xfId="6377" xr:uid="{00000000-0005-0000-0000-000031190000}"/>
    <cellStyle name="Comma 53 7 3 3" xfId="6378" xr:uid="{00000000-0005-0000-0000-000032190000}"/>
    <cellStyle name="Comma 53 7 3 4" xfId="6379" xr:uid="{00000000-0005-0000-0000-000033190000}"/>
    <cellStyle name="Comma 53 7 4" xfId="6380" xr:uid="{00000000-0005-0000-0000-000034190000}"/>
    <cellStyle name="Comma 53 7 5" xfId="6381" xr:uid="{00000000-0005-0000-0000-000035190000}"/>
    <cellStyle name="Comma 53 7 6" xfId="6382" xr:uid="{00000000-0005-0000-0000-000036190000}"/>
    <cellStyle name="Comma 53 8" xfId="6383" xr:uid="{00000000-0005-0000-0000-000037190000}"/>
    <cellStyle name="Comma 53 8 2" xfId="6384" xr:uid="{00000000-0005-0000-0000-000038190000}"/>
    <cellStyle name="Comma 53 8 2 2" xfId="6385" xr:uid="{00000000-0005-0000-0000-000039190000}"/>
    <cellStyle name="Comma 53 8 2 3" xfId="6386" xr:uid="{00000000-0005-0000-0000-00003A190000}"/>
    <cellStyle name="Comma 53 8 2 4" xfId="6387" xr:uid="{00000000-0005-0000-0000-00003B190000}"/>
    <cellStyle name="Comma 53 8 3" xfId="6388" xr:uid="{00000000-0005-0000-0000-00003C190000}"/>
    <cellStyle name="Comma 53 8 4" xfId="6389" xr:uid="{00000000-0005-0000-0000-00003D190000}"/>
    <cellStyle name="Comma 53 8 5" xfId="6390" xr:uid="{00000000-0005-0000-0000-00003E190000}"/>
    <cellStyle name="Comma 53 9" xfId="6391" xr:uid="{00000000-0005-0000-0000-00003F190000}"/>
    <cellStyle name="Comma 53 9 2" xfId="6392" xr:uid="{00000000-0005-0000-0000-000040190000}"/>
    <cellStyle name="Comma 53 9 3" xfId="6393" xr:uid="{00000000-0005-0000-0000-000041190000}"/>
    <cellStyle name="Comma 53 9 4" xfId="6394" xr:uid="{00000000-0005-0000-0000-000042190000}"/>
    <cellStyle name="Comma 54" xfId="6395" xr:uid="{00000000-0005-0000-0000-000043190000}"/>
    <cellStyle name="Comma 54 10" xfId="6396" xr:uid="{00000000-0005-0000-0000-000044190000}"/>
    <cellStyle name="Comma 54 11" xfId="6397" xr:uid="{00000000-0005-0000-0000-000045190000}"/>
    <cellStyle name="Comma 54 12" xfId="6398" xr:uid="{00000000-0005-0000-0000-000046190000}"/>
    <cellStyle name="Comma 54 2" xfId="6399" xr:uid="{00000000-0005-0000-0000-000047190000}"/>
    <cellStyle name="Comma 54 2 10" xfId="6400" xr:uid="{00000000-0005-0000-0000-000048190000}"/>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3" xfId="6406" xr:uid="{00000000-0005-0000-0000-00004E190000}"/>
    <cellStyle name="Comma 54 2 2 2 2 2 4" xfId="6407" xr:uid="{00000000-0005-0000-0000-00004F190000}"/>
    <cellStyle name="Comma 54 2 2 2 2 3" xfId="6408" xr:uid="{00000000-0005-0000-0000-000050190000}"/>
    <cellStyle name="Comma 54 2 2 2 2 4" xfId="6409" xr:uid="{00000000-0005-0000-0000-000051190000}"/>
    <cellStyle name="Comma 54 2 2 2 2 5" xfId="6410" xr:uid="{00000000-0005-0000-0000-000052190000}"/>
    <cellStyle name="Comma 54 2 2 2 3" xfId="6411" xr:uid="{00000000-0005-0000-0000-000053190000}"/>
    <cellStyle name="Comma 54 2 2 2 3 2" xfId="6412" xr:uid="{00000000-0005-0000-0000-000054190000}"/>
    <cellStyle name="Comma 54 2 2 2 3 3" xfId="6413" xr:uid="{00000000-0005-0000-0000-000055190000}"/>
    <cellStyle name="Comma 54 2 2 2 3 4" xfId="6414" xr:uid="{00000000-0005-0000-0000-000056190000}"/>
    <cellStyle name="Comma 54 2 2 2 4" xfId="6415" xr:uid="{00000000-0005-0000-0000-000057190000}"/>
    <cellStyle name="Comma 54 2 2 2 5" xfId="6416" xr:uid="{00000000-0005-0000-0000-000058190000}"/>
    <cellStyle name="Comma 54 2 2 2 6" xfId="6417" xr:uid="{00000000-0005-0000-0000-000059190000}"/>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3" xfId="6422" xr:uid="{00000000-0005-0000-0000-00005E190000}"/>
    <cellStyle name="Comma 54 2 2 3 2 2 4" xfId="6423" xr:uid="{00000000-0005-0000-0000-00005F190000}"/>
    <cellStyle name="Comma 54 2 2 3 2 3" xfId="6424" xr:uid="{00000000-0005-0000-0000-000060190000}"/>
    <cellStyle name="Comma 54 2 2 3 2 4" xfId="6425" xr:uid="{00000000-0005-0000-0000-000061190000}"/>
    <cellStyle name="Comma 54 2 2 3 2 5" xfId="6426" xr:uid="{00000000-0005-0000-0000-000062190000}"/>
    <cellStyle name="Comma 54 2 2 3 3" xfId="6427" xr:uid="{00000000-0005-0000-0000-000063190000}"/>
    <cellStyle name="Comma 54 2 2 3 3 2" xfId="6428" xr:uid="{00000000-0005-0000-0000-000064190000}"/>
    <cellStyle name="Comma 54 2 2 3 3 3" xfId="6429" xr:uid="{00000000-0005-0000-0000-000065190000}"/>
    <cellStyle name="Comma 54 2 2 3 3 4" xfId="6430" xr:uid="{00000000-0005-0000-0000-000066190000}"/>
    <cellStyle name="Comma 54 2 2 3 4" xfId="6431" xr:uid="{00000000-0005-0000-0000-000067190000}"/>
    <cellStyle name="Comma 54 2 2 3 5" xfId="6432" xr:uid="{00000000-0005-0000-0000-000068190000}"/>
    <cellStyle name="Comma 54 2 2 3 6" xfId="6433" xr:uid="{00000000-0005-0000-0000-000069190000}"/>
    <cellStyle name="Comma 54 2 2 4" xfId="6434" xr:uid="{00000000-0005-0000-0000-00006A190000}"/>
    <cellStyle name="Comma 54 2 2 4 2" xfId="6435" xr:uid="{00000000-0005-0000-0000-00006B190000}"/>
    <cellStyle name="Comma 54 2 2 4 2 2" xfId="6436" xr:uid="{00000000-0005-0000-0000-00006C190000}"/>
    <cellStyle name="Comma 54 2 2 4 2 3" xfId="6437" xr:uid="{00000000-0005-0000-0000-00006D190000}"/>
    <cellStyle name="Comma 54 2 2 4 2 4" xfId="6438" xr:uid="{00000000-0005-0000-0000-00006E190000}"/>
    <cellStyle name="Comma 54 2 2 4 3" xfId="6439" xr:uid="{00000000-0005-0000-0000-00006F190000}"/>
    <cellStyle name="Comma 54 2 2 4 4" xfId="6440" xr:uid="{00000000-0005-0000-0000-000070190000}"/>
    <cellStyle name="Comma 54 2 2 4 5" xfId="6441" xr:uid="{00000000-0005-0000-0000-000071190000}"/>
    <cellStyle name="Comma 54 2 2 5" xfId="6442" xr:uid="{00000000-0005-0000-0000-000072190000}"/>
    <cellStyle name="Comma 54 2 2 5 2" xfId="6443" xr:uid="{00000000-0005-0000-0000-000073190000}"/>
    <cellStyle name="Comma 54 2 2 5 3" xfId="6444" xr:uid="{00000000-0005-0000-0000-000074190000}"/>
    <cellStyle name="Comma 54 2 2 5 4" xfId="6445" xr:uid="{00000000-0005-0000-0000-000075190000}"/>
    <cellStyle name="Comma 54 2 2 6" xfId="6446" xr:uid="{00000000-0005-0000-0000-000076190000}"/>
    <cellStyle name="Comma 54 2 2 7" xfId="6447" xr:uid="{00000000-0005-0000-0000-000077190000}"/>
    <cellStyle name="Comma 54 2 2 8" xfId="6448" xr:uid="{00000000-0005-0000-0000-000078190000}"/>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3" xfId="6454" xr:uid="{00000000-0005-0000-0000-00007E190000}"/>
    <cellStyle name="Comma 54 2 3 2 2 2 4" xfId="6455" xr:uid="{00000000-0005-0000-0000-00007F190000}"/>
    <cellStyle name="Comma 54 2 3 2 2 3" xfId="6456" xr:uid="{00000000-0005-0000-0000-000080190000}"/>
    <cellStyle name="Comma 54 2 3 2 2 4" xfId="6457" xr:uid="{00000000-0005-0000-0000-000081190000}"/>
    <cellStyle name="Comma 54 2 3 2 2 5" xfId="6458" xr:uid="{00000000-0005-0000-0000-000082190000}"/>
    <cellStyle name="Comma 54 2 3 2 3" xfId="6459" xr:uid="{00000000-0005-0000-0000-000083190000}"/>
    <cellStyle name="Comma 54 2 3 2 3 2" xfId="6460" xr:uid="{00000000-0005-0000-0000-000084190000}"/>
    <cellStyle name="Comma 54 2 3 2 3 3" xfId="6461" xr:uid="{00000000-0005-0000-0000-000085190000}"/>
    <cellStyle name="Comma 54 2 3 2 3 4" xfId="6462" xr:uid="{00000000-0005-0000-0000-000086190000}"/>
    <cellStyle name="Comma 54 2 3 2 4" xfId="6463" xr:uid="{00000000-0005-0000-0000-000087190000}"/>
    <cellStyle name="Comma 54 2 3 2 5" xfId="6464" xr:uid="{00000000-0005-0000-0000-000088190000}"/>
    <cellStyle name="Comma 54 2 3 2 6" xfId="6465" xr:uid="{00000000-0005-0000-0000-000089190000}"/>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3" xfId="6470" xr:uid="{00000000-0005-0000-0000-00008E190000}"/>
    <cellStyle name="Comma 54 2 3 3 2 2 4" xfId="6471" xr:uid="{00000000-0005-0000-0000-00008F190000}"/>
    <cellStyle name="Comma 54 2 3 3 2 3" xfId="6472" xr:uid="{00000000-0005-0000-0000-000090190000}"/>
    <cellStyle name="Comma 54 2 3 3 2 4" xfId="6473" xr:uid="{00000000-0005-0000-0000-000091190000}"/>
    <cellStyle name="Comma 54 2 3 3 2 5" xfId="6474" xr:uid="{00000000-0005-0000-0000-000092190000}"/>
    <cellStyle name="Comma 54 2 3 3 3" xfId="6475" xr:uid="{00000000-0005-0000-0000-000093190000}"/>
    <cellStyle name="Comma 54 2 3 3 3 2" xfId="6476" xr:uid="{00000000-0005-0000-0000-000094190000}"/>
    <cellStyle name="Comma 54 2 3 3 3 3" xfId="6477" xr:uid="{00000000-0005-0000-0000-000095190000}"/>
    <cellStyle name="Comma 54 2 3 3 3 4" xfId="6478" xr:uid="{00000000-0005-0000-0000-000096190000}"/>
    <cellStyle name="Comma 54 2 3 3 4" xfId="6479" xr:uid="{00000000-0005-0000-0000-000097190000}"/>
    <cellStyle name="Comma 54 2 3 3 5" xfId="6480" xr:uid="{00000000-0005-0000-0000-000098190000}"/>
    <cellStyle name="Comma 54 2 3 3 6" xfId="6481" xr:uid="{00000000-0005-0000-0000-000099190000}"/>
    <cellStyle name="Comma 54 2 3 4" xfId="6482" xr:uid="{00000000-0005-0000-0000-00009A190000}"/>
    <cellStyle name="Comma 54 2 3 4 2" xfId="6483" xr:uid="{00000000-0005-0000-0000-00009B190000}"/>
    <cellStyle name="Comma 54 2 3 4 2 2" xfId="6484" xr:uid="{00000000-0005-0000-0000-00009C190000}"/>
    <cellStyle name="Comma 54 2 3 4 2 3" xfId="6485" xr:uid="{00000000-0005-0000-0000-00009D190000}"/>
    <cellStyle name="Comma 54 2 3 4 2 4" xfId="6486" xr:uid="{00000000-0005-0000-0000-00009E190000}"/>
    <cellStyle name="Comma 54 2 3 4 3" xfId="6487" xr:uid="{00000000-0005-0000-0000-00009F190000}"/>
    <cellStyle name="Comma 54 2 3 4 4" xfId="6488" xr:uid="{00000000-0005-0000-0000-0000A0190000}"/>
    <cellStyle name="Comma 54 2 3 4 5" xfId="6489" xr:uid="{00000000-0005-0000-0000-0000A1190000}"/>
    <cellStyle name="Comma 54 2 3 5" xfId="6490" xr:uid="{00000000-0005-0000-0000-0000A2190000}"/>
    <cellStyle name="Comma 54 2 3 5 2" xfId="6491" xr:uid="{00000000-0005-0000-0000-0000A3190000}"/>
    <cellStyle name="Comma 54 2 3 5 3" xfId="6492" xr:uid="{00000000-0005-0000-0000-0000A4190000}"/>
    <cellStyle name="Comma 54 2 3 5 4" xfId="6493" xr:uid="{00000000-0005-0000-0000-0000A5190000}"/>
    <cellStyle name="Comma 54 2 3 6" xfId="6494" xr:uid="{00000000-0005-0000-0000-0000A6190000}"/>
    <cellStyle name="Comma 54 2 3 7" xfId="6495" xr:uid="{00000000-0005-0000-0000-0000A7190000}"/>
    <cellStyle name="Comma 54 2 3 8" xfId="6496" xr:uid="{00000000-0005-0000-0000-0000A8190000}"/>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3" xfId="6501" xr:uid="{00000000-0005-0000-0000-0000AD190000}"/>
    <cellStyle name="Comma 54 2 4 2 2 4" xfId="6502" xr:uid="{00000000-0005-0000-0000-0000AE190000}"/>
    <cellStyle name="Comma 54 2 4 2 3" xfId="6503" xr:uid="{00000000-0005-0000-0000-0000AF190000}"/>
    <cellStyle name="Comma 54 2 4 2 4" xfId="6504" xr:uid="{00000000-0005-0000-0000-0000B0190000}"/>
    <cellStyle name="Comma 54 2 4 2 5" xfId="6505" xr:uid="{00000000-0005-0000-0000-0000B1190000}"/>
    <cellStyle name="Comma 54 2 4 3" xfId="6506" xr:uid="{00000000-0005-0000-0000-0000B2190000}"/>
    <cellStyle name="Comma 54 2 4 3 2" xfId="6507" xr:uid="{00000000-0005-0000-0000-0000B3190000}"/>
    <cellStyle name="Comma 54 2 4 3 3" xfId="6508" xr:uid="{00000000-0005-0000-0000-0000B4190000}"/>
    <cellStyle name="Comma 54 2 4 3 4" xfId="6509" xr:uid="{00000000-0005-0000-0000-0000B5190000}"/>
    <cellStyle name="Comma 54 2 4 4" xfId="6510" xr:uid="{00000000-0005-0000-0000-0000B6190000}"/>
    <cellStyle name="Comma 54 2 4 5" xfId="6511" xr:uid="{00000000-0005-0000-0000-0000B7190000}"/>
    <cellStyle name="Comma 54 2 4 6" xfId="6512" xr:uid="{00000000-0005-0000-0000-0000B8190000}"/>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3" xfId="6517" xr:uid="{00000000-0005-0000-0000-0000BD190000}"/>
    <cellStyle name="Comma 54 2 5 2 2 4" xfId="6518" xr:uid="{00000000-0005-0000-0000-0000BE190000}"/>
    <cellStyle name="Comma 54 2 5 2 3" xfId="6519" xr:uid="{00000000-0005-0000-0000-0000BF190000}"/>
    <cellStyle name="Comma 54 2 5 2 4" xfId="6520" xr:uid="{00000000-0005-0000-0000-0000C0190000}"/>
    <cellStyle name="Comma 54 2 5 2 5" xfId="6521" xr:uid="{00000000-0005-0000-0000-0000C1190000}"/>
    <cellStyle name="Comma 54 2 5 3" xfId="6522" xr:uid="{00000000-0005-0000-0000-0000C2190000}"/>
    <cellStyle name="Comma 54 2 5 3 2" xfId="6523" xr:uid="{00000000-0005-0000-0000-0000C3190000}"/>
    <cellStyle name="Comma 54 2 5 3 3" xfId="6524" xr:uid="{00000000-0005-0000-0000-0000C4190000}"/>
    <cellStyle name="Comma 54 2 5 3 4" xfId="6525" xr:uid="{00000000-0005-0000-0000-0000C5190000}"/>
    <cellStyle name="Comma 54 2 5 4" xfId="6526" xr:uid="{00000000-0005-0000-0000-0000C6190000}"/>
    <cellStyle name="Comma 54 2 5 5" xfId="6527" xr:uid="{00000000-0005-0000-0000-0000C7190000}"/>
    <cellStyle name="Comma 54 2 5 6" xfId="6528" xr:uid="{00000000-0005-0000-0000-0000C8190000}"/>
    <cellStyle name="Comma 54 2 6" xfId="6529" xr:uid="{00000000-0005-0000-0000-0000C9190000}"/>
    <cellStyle name="Comma 54 2 6 2" xfId="6530" xr:uid="{00000000-0005-0000-0000-0000CA190000}"/>
    <cellStyle name="Comma 54 2 6 2 2" xfId="6531" xr:uid="{00000000-0005-0000-0000-0000CB190000}"/>
    <cellStyle name="Comma 54 2 6 2 3" xfId="6532" xr:uid="{00000000-0005-0000-0000-0000CC190000}"/>
    <cellStyle name="Comma 54 2 6 2 4" xfId="6533" xr:uid="{00000000-0005-0000-0000-0000CD190000}"/>
    <cellStyle name="Comma 54 2 6 3" xfId="6534" xr:uid="{00000000-0005-0000-0000-0000CE190000}"/>
    <cellStyle name="Comma 54 2 6 4" xfId="6535" xr:uid="{00000000-0005-0000-0000-0000CF190000}"/>
    <cellStyle name="Comma 54 2 6 5" xfId="6536" xr:uid="{00000000-0005-0000-0000-0000D0190000}"/>
    <cellStyle name="Comma 54 2 7" xfId="6537" xr:uid="{00000000-0005-0000-0000-0000D1190000}"/>
    <cellStyle name="Comma 54 2 7 2" xfId="6538" xr:uid="{00000000-0005-0000-0000-0000D2190000}"/>
    <cellStyle name="Comma 54 2 7 3" xfId="6539" xr:uid="{00000000-0005-0000-0000-0000D3190000}"/>
    <cellStyle name="Comma 54 2 7 4" xfId="6540" xr:uid="{00000000-0005-0000-0000-0000D4190000}"/>
    <cellStyle name="Comma 54 2 8" xfId="6541" xr:uid="{00000000-0005-0000-0000-0000D5190000}"/>
    <cellStyle name="Comma 54 2 9" xfId="6542" xr:uid="{00000000-0005-0000-0000-0000D6190000}"/>
    <cellStyle name="Comma 54 3" xfId="6543" xr:uid="{00000000-0005-0000-0000-0000D7190000}"/>
    <cellStyle name="Comma 54 3 10" xfId="6544" xr:uid="{00000000-0005-0000-0000-0000D8190000}"/>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3" xfId="6550" xr:uid="{00000000-0005-0000-0000-0000DE190000}"/>
    <cellStyle name="Comma 54 3 2 2 2 2 4" xfId="6551" xr:uid="{00000000-0005-0000-0000-0000DF190000}"/>
    <cellStyle name="Comma 54 3 2 2 2 3" xfId="6552" xr:uid="{00000000-0005-0000-0000-0000E0190000}"/>
    <cellStyle name="Comma 54 3 2 2 2 4" xfId="6553" xr:uid="{00000000-0005-0000-0000-0000E1190000}"/>
    <cellStyle name="Comma 54 3 2 2 2 5" xfId="6554" xr:uid="{00000000-0005-0000-0000-0000E2190000}"/>
    <cellStyle name="Comma 54 3 2 2 3" xfId="6555" xr:uid="{00000000-0005-0000-0000-0000E3190000}"/>
    <cellStyle name="Comma 54 3 2 2 3 2" xfId="6556" xr:uid="{00000000-0005-0000-0000-0000E4190000}"/>
    <cellStyle name="Comma 54 3 2 2 3 3" xfId="6557" xr:uid="{00000000-0005-0000-0000-0000E5190000}"/>
    <cellStyle name="Comma 54 3 2 2 3 4" xfId="6558" xr:uid="{00000000-0005-0000-0000-0000E6190000}"/>
    <cellStyle name="Comma 54 3 2 2 4" xfId="6559" xr:uid="{00000000-0005-0000-0000-0000E7190000}"/>
    <cellStyle name="Comma 54 3 2 2 5" xfId="6560" xr:uid="{00000000-0005-0000-0000-0000E8190000}"/>
    <cellStyle name="Comma 54 3 2 2 6" xfId="6561" xr:uid="{00000000-0005-0000-0000-0000E9190000}"/>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3" xfId="6566" xr:uid="{00000000-0005-0000-0000-0000EE190000}"/>
    <cellStyle name="Comma 54 3 2 3 2 2 4" xfId="6567" xr:uid="{00000000-0005-0000-0000-0000EF190000}"/>
    <cellStyle name="Comma 54 3 2 3 2 3" xfId="6568" xr:uid="{00000000-0005-0000-0000-0000F0190000}"/>
    <cellStyle name="Comma 54 3 2 3 2 4" xfId="6569" xr:uid="{00000000-0005-0000-0000-0000F1190000}"/>
    <cellStyle name="Comma 54 3 2 3 2 5" xfId="6570" xr:uid="{00000000-0005-0000-0000-0000F2190000}"/>
    <cellStyle name="Comma 54 3 2 3 3" xfId="6571" xr:uid="{00000000-0005-0000-0000-0000F3190000}"/>
    <cellStyle name="Comma 54 3 2 3 3 2" xfId="6572" xr:uid="{00000000-0005-0000-0000-0000F4190000}"/>
    <cellStyle name="Comma 54 3 2 3 3 3" xfId="6573" xr:uid="{00000000-0005-0000-0000-0000F5190000}"/>
    <cellStyle name="Comma 54 3 2 3 3 4" xfId="6574" xr:uid="{00000000-0005-0000-0000-0000F6190000}"/>
    <cellStyle name="Comma 54 3 2 3 4" xfId="6575" xr:uid="{00000000-0005-0000-0000-0000F7190000}"/>
    <cellStyle name="Comma 54 3 2 3 5" xfId="6576" xr:uid="{00000000-0005-0000-0000-0000F8190000}"/>
    <cellStyle name="Comma 54 3 2 3 6" xfId="6577" xr:uid="{00000000-0005-0000-0000-0000F9190000}"/>
    <cellStyle name="Comma 54 3 2 4" xfId="6578" xr:uid="{00000000-0005-0000-0000-0000FA190000}"/>
    <cellStyle name="Comma 54 3 2 4 2" xfId="6579" xr:uid="{00000000-0005-0000-0000-0000FB190000}"/>
    <cellStyle name="Comma 54 3 2 4 2 2" xfId="6580" xr:uid="{00000000-0005-0000-0000-0000FC190000}"/>
    <cellStyle name="Comma 54 3 2 4 2 3" xfId="6581" xr:uid="{00000000-0005-0000-0000-0000FD190000}"/>
    <cellStyle name="Comma 54 3 2 4 2 4" xfId="6582" xr:uid="{00000000-0005-0000-0000-0000FE190000}"/>
    <cellStyle name="Comma 54 3 2 4 3" xfId="6583" xr:uid="{00000000-0005-0000-0000-0000FF190000}"/>
    <cellStyle name="Comma 54 3 2 4 4" xfId="6584" xr:uid="{00000000-0005-0000-0000-0000001A0000}"/>
    <cellStyle name="Comma 54 3 2 4 5" xfId="6585" xr:uid="{00000000-0005-0000-0000-0000011A0000}"/>
    <cellStyle name="Comma 54 3 2 5" xfId="6586" xr:uid="{00000000-0005-0000-0000-0000021A0000}"/>
    <cellStyle name="Comma 54 3 2 5 2" xfId="6587" xr:uid="{00000000-0005-0000-0000-0000031A0000}"/>
    <cellStyle name="Comma 54 3 2 5 3" xfId="6588" xr:uid="{00000000-0005-0000-0000-0000041A0000}"/>
    <cellStyle name="Comma 54 3 2 5 4" xfId="6589" xr:uid="{00000000-0005-0000-0000-0000051A0000}"/>
    <cellStyle name="Comma 54 3 2 6" xfId="6590" xr:uid="{00000000-0005-0000-0000-0000061A0000}"/>
    <cellStyle name="Comma 54 3 2 7" xfId="6591" xr:uid="{00000000-0005-0000-0000-0000071A0000}"/>
    <cellStyle name="Comma 54 3 2 8" xfId="6592" xr:uid="{00000000-0005-0000-0000-0000081A0000}"/>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3" xfId="6598" xr:uid="{00000000-0005-0000-0000-00000E1A0000}"/>
    <cellStyle name="Comma 54 3 3 2 2 2 4" xfId="6599" xr:uid="{00000000-0005-0000-0000-00000F1A0000}"/>
    <cellStyle name="Comma 54 3 3 2 2 3" xfId="6600" xr:uid="{00000000-0005-0000-0000-0000101A0000}"/>
    <cellStyle name="Comma 54 3 3 2 2 4" xfId="6601" xr:uid="{00000000-0005-0000-0000-0000111A0000}"/>
    <cellStyle name="Comma 54 3 3 2 2 5" xfId="6602" xr:uid="{00000000-0005-0000-0000-0000121A0000}"/>
    <cellStyle name="Comma 54 3 3 2 3" xfId="6603" xr:uid="{00000000-0005-0000-0000-0000131A0000}"/>
    <cellStyle name="Comma 54 3 3 2 3 2" xfId="6604" xr:uid="{00000000-0005-0000-0000-0000141A0000}"/>
    <cellStyle name="Comma 54 3 3 2 3 3" xfId="6605" xr:uid="{00000000-0005-0000-0000-0000151A0000}"/>
    <cellStyle name="Comma 54 3 3 2 3 4" xfId="6606" xr:uid="{00000000-0005-0000-0000-0000161A0000}"/>
    <cellStyle name="Comma 54 3 3 2 4" xfId="6607" xr:uid="{00000000-0005-0000-0000-0000171A0000}"/>
    <cellStyle name="Comma 54 3 3 2 5" xfId="6608" xr:uid="{00000000-0005-0000-0000-0000181A0000}"/>
    <cellStyle name="Comma 54 3 3 2 6" xfId="6609" xr:uid="{00000000-0005-0000-0000-0000191A0000}"/>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3" xfId="6614" xr:uid="{00000000-0005-0000-0000-00001E1A0000}"/>
    <cellStyle name="Comma 54 3 3 3 2 2 4" xfId="6615" xr:uid="{00000000-0005-0000-0000-00001F1A0000}"/>
    <cellStyle name="Comma 54 3 3 3 2 3" xfId="6616" xr:uid="{00000000-0005-0000-0000-0000201A0000}"/>
    <cellStyle name="Comma 54 3 3 3 2 4" xfId="6617" xr:uid="{00000000-0005-0000-0000-0000211A0000}"/>
    <cellStyle name="Comma 54 3 3 3 2 5" xfId="6618" xr:uid="{00000000-0005-0000-0000-0000221A0000}"/>
    <cellStyle name="Comma 54 3 3 3 3" xfId="6619" xr:uid="{00000000-0005-0000-0000-0000231A0000}"/>
    <cellStyle name="Comma 54 3 3 3 3 2" xfId="6620" xr:uid="{00000000-0005-0000-0000-0000241A0000}"/>
    <cellStyle name="Comma 54 3 3 3 3 3" xfId="6621" xr:uid="{00000000-0005-0000-0000-0000251A0000}"/>
    <cellStyle name="Comma 54 3 3 3 3 4" xfId="6622" xr:uid="{00000000-0005-0000-0000-0000261A0000}"/>
    <cellStyle name="Comma 54 3 3 3 4" xfId="6623" xr:uid="{00000000-0005-0000-0000-0000271A0000}"/>
    <cellStyle name="Comma 54 3 3 3 5" xfId="6624" xr:uid="{00000000-0005-0000-0000-0000281A0000}"/>
    <cellStyle name="Comma 54 3 3 3 6" xfId="6625" xr:uid="{00000000-0005-0000-0000-0000291A0000}"/>
    <cellStyle name="Comma 54 3 3 4" xfId="6626" xr:uid="{00000000-0005-0000-0000-00002A1A0000}"/>
    <cellStyle name="Comma 54 3 3 4 2" xfId="6627" xr:uid="{00000000-0005-0000-0000-00002B1A0000}"/>
    <cellStyle name="Comma 54 3 3 4 2 2" xfId="6628" xr:uid="{00000000-0005-0000-0000-00002C1A0000}"/>
    <cellStyle name="Comma 54 3 3 4 2 3" xfId="6629" xr:uid="{00000000-0005-0000-0000-00002D1A0000}"/>
    <cellStyle name="Comma 54 3 3 4 2 4" xfId="6630" xr:uid="{00000000-0005-0000-0000-00002E1A0000}"/>
    <cellStyle name="Comma 54 3 3 4 3" xfId="6631" xr:uid="{00000000-0005-0000-0000-00002F1A0000}"/>
    <cellStyle name="Comma 54 3 3 4 4" xfId="6632" xr:uid="{00000000-0005-0000-0000-0000301A0000}"/>
    <cellStyle name="Comma 54 3 3 4 5" xfId="6633" xr:uid="{00000000-0005-0000-0000-0000311A0000}"/>
    <cellStyle name="Comma 54 3 3 5" xfId="6634" xr:uid="{00000000-0005-0000-0000-0000321A0000}"/>
    <cellStyle name="Comma 54 3 3 5 2" xfId="6635" xr:uid="{00000000-0005-0000-0000-0000331A0000}"/>
    <cellStyle name="Comma 54 3 3 5 3" xfId="6636" xr:uid="{00000000-0005-0000-0000-0000341A0000}"/>
    <cellStyle name="Comma 54 3 3 5 4" xfId="6637" xr:uid="{00000000-0005-0000-0000-0000351A0000}"/>
    <cellStyle name="Comma 54 3 3 6" xfId="6638" xr:uid="{00000000-0005-0000-0000-0000361A0000}"/>
    <cellStyle name="Comma 54 3 3 7" xfId="6639" xr:uid="{00000000-0005-0000-0000-0000371A0000}"/>
    <cellStyle name="Comma 54 3 3 8" xfId="6640" xr:uid="{00000000-0005-0000-0000-0000381A0000}"/>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3" xfId="6645" xr:uid="{00000000-0005-0000-0000-00003D1A0000}"/>
    <cellStyle name="Comma 54 3 4 2 2 4" xfId="6646" xr:uid="{00000000-0005-0000-0000-00003E1A0000}"/>
    <cellStyle name="Comma 54 3 4 2 3" xfId="6647" xr:uid="{00000000-0005-0000-0000-00003F1A0000}"/>
    <cellStyle name="Comma 54 3 4 2 4" xfId="6648" xr:uid="{00000000-0005-0000-0000-0000401A0000}"/>
    <cellStyle name="Comma 54 3 4 2 5" xfId="6649" xr:uid="{00000000-0005-0000-0000-0000411A0000}"/>
    <cellStyle name="Comma 54 3 4 3" xfId="6650" xr:uid="{00000000-0005-0000-0000-0000421A0000}"/>
    <cellStyle name="Comma 54 3 4 3 2" xfId="6651" xr:uid="{00000000-0005-0000-0000-0000431A0000}"/>
    <cellStyle name="Comma 54 3 4 3 3" xfId="6652" xr:uid="{00000000-0005-0000-0000-0000441A0000}"/>
    <cellStyle name="Comma 54 3 4 3 4" xfId="6653" xr:uid="{00000000-0005-0000-0000-0000451A0000}"/>
    <cellStyle name="Comma 54 3 4 4" xfId="6654" xr:uid="{00000000-0005-0000-0000-0000461A0000}"/>
    <cellStyle name="Comma 54 3 4 5" xfId="6655" xr:uid="{00000000-0005-0000-0000-0000471A0000}"/>
    <cellStyle name="Comma 54 3 4 6" xfId="6656" xr:uid="{00000000-0005-0000-0000-0000481A0000}"/>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3" xfId="6661" xr:uid="{00000000-0005-0000-0000-00004D1A0000}"/>
    <cellStyle name="Comma 54 3 5 2 2 4" xfId="6662" xr:uid="{00000000-0005-0000-0000-00004E1A0000}"/>
    <cellStyle name="Comma 54 3 5 2 3" xfId="6663" xr:uid="{00000000-0005-0000-0000-00004F1A0000}"/>
    <cellStyle name="Comma 54 3 5 2 4" xfId="6664" xr:uid="{00000000-0005-0000-0000-0000501A0000}"/>
    <cellStyle name="Comma 54 3 5 2 5" xfId="6665" xr:uid="{00000000-0005-0000-0000-0000511A0000}"/>
    <cellStyle name="Comma 54 3 5 3" xfId="6666" xr:uid="{00000000-0005-0000-0000-0000521A0000}"/>
    <cellStyle name="Comma 54 3 5 3 2" xfId="6667" xr:uid="{00000000-0005-0000-0000-0000531A0000}"/>
    <cellStyle name="Comma 54 3 5 3 3" xfId="6668" xr:uid="{00000000-0005-0000-0000-0000541A0000}"/>
    <cellStyle name="Comma 54 3 5 3 4" xfId="6669" xr:uid="{00000000-0005-0000-0000-0000551A0000}"/>
    <cellStyle name="Comma 54 3 5 4" xfId="6670" xr:uid="{00000000-0005-0000-0000-0000561A0000}"/>
    <cellStyle name="Comma 54 3 5 5" xfId="6671" xr:uid="{00000000-0005-0000-0000-0000571A0000}"/>
    <cellStyle name="Comma 54 3 5 6" xfId="6672" xr:uid="{00000000-0005-0000-0000-0000581A0000}"/>
    <cellStyle name="Comma 54 3 6" xfId="6673" xr:uid="{00000000-0005-0000-0000-0000591A0000}"/>
    <cellStyle name="Comma 54 3 6 2" xfId="6674" xr:uid="{00000000-0005-0000-0000-00005A1A0000}"/>
    <cellStyle name="Comma 54 3 6 2 2" xfId="6675" xr:uid="{00000000-0005-0000-0000-00005B1A0000}"/>
    <cellStyle name="Comma 54 3 6 2 3" xfId="6676" xr:uid="{00000000-0005-0000-0000-00005C1A0000}"/>
    <cellStyle name="Comma 54 3 6 2 4" xfId="6677" xr:uid="{00000000-0005-0000-0000-00005D1A0000}"/>
    <cellStyle name="Comma 54 3 6 3" xfId="6678" xr:uid="{00000000-0005-0000-0000-00005E1A0000}"/>
    <cellStyle name="Comma 54 3 6 4" xfId="6679" xr:uid="{00000000-0005-0000-0000-00005F1A0000}"/>
    <cellStyle name="Comma 54 3 6 5" xfId="6680" xr:uid="{00000000-0005-0000-0000-0000601A0000}"/>
    <cellStyle name="Comma 54 3 7" xfId="6681" xr:uid="{00000000-0005-0000-0000-0000611A0000}"/>
    <cellStyle name="Comma 54 3 7 2" xfId="6682" xr:uid="{00000000-0005-0000-0000-0000621A0000}"/>
    <cellStyle name="Comma 54 3 7 3" xfId="6683" xr:uid="{00000000-0005-0000-0000-0000631A0000}"/>
    <cellStyle name="Comma 54 3 7 4" xfId="6684" xr:uid="{00000000-0005-0000-0000-0000641A0000}"/>
    <cellStyle name="Comma 54 3 8" xfId="6685" xr:uid="{00000000-0005-0000-0000-0000651A0000}"/>
    <cellStyle name="Comma 54 3 9" xfId="6686" xr:uid="{00000000-0005-0000-0000-0000661A0000}"/>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3" xfId="6692" xr:uid="{00000000-0005-0000-0000-00006C1A0000}"/>
    <cellStyle name="Comma 54 4 2 2 2 4" xfId="6693" xr:uid="{00000000-0005-0000-0000-00006D1A0000}"/>
    <cellStyle name="Comma 54 4 2 2 3" xfId="6694" xr:uid="{00000000-0005-0000-0000-00006E1A0000}"/>
    <cellStyle name="Comma 54 4 2 2 4" xfId="6695" xr:uid="{00000000-0005-0000-0000-00006F1A0000}"/>
    <cellStyle name="Comma 54 4 2 2 5" xfId="6696" xr:uid="{00000000-0005-0000-0000-0000701A0000}"/>
    <cellStyle name="Comma 54 4 2 3" xfId="6697" xr:uid="{00000000-0005-0000-0000-0000711A0000}"/>
    <cellStyle name="Comma 54 4 2 3 2" xfId="6698" xr:uid="{00000000-0005-0000-0000-0000721A0000}"/>
    <cellStyle name="Comma 54 4 2 3 3" xfId="6699" xr:uid="{00000000-0005-0000-0000-0000731A0000}"/>
    <cellStyle name="Comma 54 4 2 3 4" xfId="6700" xr:uid="{00000000-0005-0000-0000-0000741A0000}"/>
    <cellStyle name="Comma 54 4 2 4" xfId="6701" xr:uid="{00000000-0005-0000-0000-0000751A0000}"/>
    <cellStyle name="Comma 54 4 2 5" xfId="6702" xr:uid="{00000000-0005-0000-0000-0000761A0000}"/>
    <cellStyle name="Comma 54 4 2 6" xfId="6703" xr:uid="{00000000-0005-0000-0000-0000771A0000}"/>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3" xfId="6708" xr:uid="{00000000-0005-0000-0000-00007C1A0000}"/>
    <cellStyle name="Comma 54 4 3 2 2 4" xfId="6709" xr:uid="{00000000-0005-0000-0000-00007D1A0000}"/>
    <cellStyle name="Comma 54 4 3 2 3" xfId="6710" xr:uid="{00000000-0005-0000-0000-00007E1A0000}"/>
    <cellStyle name="Comma 54 4 3 2 4" xfId="6711" xr:uid="{00000000-0005-0000-0000-00007F1A0000}"/>
    <cellStyle name="Comma 54 4 3 2 5" xfId="6712" xr:uid="{00000000-0005-0000-0000-0000801A0000}"/>
    <cellStyle name="Comma 54 4 3 3" xfId="6713" xr:uid="{00000000-0005-0000-0000-0000811A0000}"/>
    <cellStyle name="Comma 54 4 3 3 2" xfId="6714" xr:uid="{00000000-0005-0000-0000-0000821A0000}"/>
    <cellStyle name="Comma 54 4 3 3 3" xfId="6715" xr:uid="{00000000-0005-0000-0000-0000831A0000}"/>
    <cellStyle name="Comma 54 4 3 3 4" xfId="6716" xr:uid="{00000000-0005-0000-0000-0000841A0000}"/>
    <cellStyle name="Comma 54 4 3 4" xfId="6717" xr:uid="{00000000-0005-0000-0000-0000851A0000}"/>
    <cellStyle name="Comma 54 4 3 5" xfId="6718" xr:uid="{00000000-0005-0000-0000-0000861A0000}"/>
    <cellStyle name="Comma 54 4 3 6" xfId="6719" xr:uid="{00000000-0005-0000-0000-0000871A0000}"/>
    <cellStyle name="Comma 54 4 4" xfId="6720" xr:uid="{00000000-0005-0000-0000-0000881A0000}"/>
    <cellStyle name="Comma 54 4 4 2" xfId="6721" xr:uid="{00000000-0005-0000-0000-0000891A0000}"/>
    <cellStyle name="Comma 54 4 4 2 2" xfId="6722" xr:uid="{00000000-0005-0000-0000-00008A1A0000}"/>
    <cellStyle name="Comma 54 4 4 2 3" xfId="6723" xr:uid="{00000000-0005-0000-0000-00008B1A0000}"/>
    <cellStyle name="Comma 54 4 4 2 4" xfId="6724" xr:uid="{00000000-0005-0000-0000-00008C1A0000}"/>
    <cellStyle name="Comma 54 4 4 3" xfId="6725" xr:uid="{00000000-0005-0000-0000-00008D1A0000}"/>
    <cellStyle name="Comma 54 4 4 4" xfId="6726" xr:uid="{00000000-0005-0000-0000-00008E1A0000}"/>
    <cellStyle name="Comma 54 4 4 5" xfId="6727" xr:uid="{00000000-0005-0000-0000-00008F1A0000}"/>
    <cellStyle name="Comma 54 4 5" xfId="6728" xr:uid="{00000000-0005-0000-0000-0000901A0000}"/>
    <cellStyle name="Comma 54 4 5 2" xfId="6729" xr:uid="{00000000-0005-0000-0000-0000911A0000}"/>
    <cellStyle name="Comma 54 4 5 3" xfId="6730" xr:uid="{00000000-0005-0000-0000-0000921A0000}"/>
    <cellStyle name="Comma 54 4 5 4" xfId="6731" xr:uid="{00000000-0005-0000-0000-0000931A0000}"/>
    <cellStyle name="Comma 54 4 6" xfId="6732" xr:uid="{00000000-0005-0000-0000-0000941A0000}"/>
    <cellStyle name="Comma 54 4 7" xfId="6733" xr:uid="{00000000-0005-0000-0000-0000951A0000}"/>
    <cellStyle name="Comma 54 4 8" xfId="6734" xr:uid="{00000000-0005-0000-0000-0000961A0000}"/>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3" xfId="6740" xr:uid="{00000000-0005-0000-0000-00009C1A0000}"/>
    <cellStyle name="Comma 54 5 2 2 2 4" xfId="6741" xr:uid="{00000000-0005-0000-0000-00009D1A0000}"/>
    <cellStyle name="Comma 54 5 2 2 3" xfId="6742" xr:uid="{00000000-0005-0000-0000-00009E1A0000}"/>
    <cellStyle name="Comma 54 5 2 2 4" xfId="6743" xr:uid="{00000000-0005-0000-0000-00009F1A0000}"/>
    <cellStyle name="Comma 54 5 2 2 5" xfId="6744" xr:uid="{00000000-0005-0000-0000-0000A01A0000}"/>
    <cellStyle name="Comma 54 5 2 3" xfId="6745" xr:uid="{00000000-0005-0000-0000-0000A11A0000}"/>
    <cellStyle name="Comma 54 5 2 3 2" xfId="6746" xr:uid="{00000000-0005-0000-0000-0000A21A0000}"/>
    <cellStyle name="Comma 54 5 2 3 3" xfId="6747" xr:uid="{00000000-0005-0000-0000-0000A31A0000}"/>
    <cellStyle name="Comma 54 5 2 3 4" xfId="6748" xr:uid="{00000000-0005-0000-0000-0000A41A0000}"/>
    <cellStyle name="Comma 54 5 2 4" xfId="6749" xr:uid="{00000000-0005-0000-0000-0000A51A0000}"/>
    <cellStyle name="Comma 54 5 2 5" xfId="6750" xr:uid="{00000000-0005-0000-0000-0000A61A0000}"/>
    <cellStyle name="Comma 54 5 2 6" xfId="6751" xr:uid="{00000000-0005-0000-0000-0000A71A0000}"/>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3" xfId="6756" xr:uid="{00000000-0005-0000-0000-0000AC1A0000}"/>
    <cellStyle name="Comma 54 5 3 2 2 4" xfId="6757" xr:uid="{00000000-0005-0000-0000-0000AD1A0000}"/>
    <cellStyle name="Comma 54 5 3 2 3" xfId="6758" xr:uid="{00000000-0005-0000-0000-0000AE1A0000}"/>
    <cellStyle name="Comma 54 5 3 2 4" xfId="6759" xr:uid="{00000000-0005-0000-0000-0000AF1A0000}"/>
    <cellStyle name="Comma 54 5 3 2 5" xfId="6760" xr:uid="{00000000-0005-0000-0000-0000B01A0000}"/>
    <cellStyle name="Comma 54 5 3 3" xfId="6761" xr:uid="{00000000-0005-0000-0000-0000B11A0000}"/>
    <cellStyle name="Comma 54 5 3 3 2" xfId="6762" xr:uid="{00000000-0005-0000-0000-0000B21A0000}"/>
    <cellStyle name="Comma 54 5 3 3 3" xfId="6763" xr:uid="{00000000-0005-0000-0000-0000B31A0000}"/>
    <cellStyle name="Comma 54 5 3 3 4" xfId="6764" xr:uid="{00000000-0005-0000-0000-0000B41A0000}"/>
    <cellStyle name="Comma 54 5 3 4" xfId="6765" xr:uid="{00000000-0005-0000-0000-0000B51A0000}"/>
    <cellStyle name="Comma 54 5 3 5" xfId="6766" xr:uid="{00000000-0005-0000-0000-0000B61A0000}"/>
    <cellStyle name="Comma 54 5 3 6" xfId="6767" xr:uid="{00000000-0005-0000-0000-0000B71A0000}"/>
    <cellStyle name="Comma 54 5 4" xfId="6768" xr:uid="{00000000-0005-0000-0000-0000B81A0000}"/>
    <cellStyle name="Comma 54 5 4 2" xfId="6769" xr:uid="{00000000-0005-0000-0000-0000B91A0000}"/>
    <cellStyle name="Comma 54 5 4 2 2" xfId="6770" xr:uid="{00000000-0005-0000-0000-0000BA1A0000}"/>
    <cellStyle name="Comma 54 5 4 2 3" xfId="6771" xr:uid="{00000000-0005-0000-0000-0000BB1A0000}"/>
    <cellStyle name="Comma 54 5 4 2 4" xfId="6772" xr:uid="{00000000-0005-0000-0000-0000BC1A0000}"/>
    <cellStyle name="Comma 54 5 4 3" xfId="6773" xr:uid="{00000000-0005-0000-0000-0000BD1A0000}"/>
    <cellStyle name="Comma 54 5 4 4" xfId="6774" xr:uid="{00000000-0005-0000-0000-0000BE1A0000}"/>
    <cellStyle name="Comma 54 5 4 5" xfId="6775" xr:uid="{00000000-0005-0000-0000-0000BF1A0000}"/>
    <cellStyle name="Comma 54 5 5" xfId="6776" xr:uid="{00000000-0005-0000-0000-0000C01A0000}"/>
    <cellStyle name="Comma 54 5 5 2" xfId="6777" xr:uid="{00000000-0005-0000-0000-0000C11A0000}"/>
    <cellStyle name="Comma 54 5 5 3" xfId="6778" xr:uid="{00000000-0005-0000-0000-0000C21A0000}"/>
    <cellStyle name="Comma 54 5 5 4" xfId="6779" xr:uid="{00000000-0005-0000-0000-0000C31A0000}"/>
    <cellStyle name="Comma 54 5 6" xfId="6780" xr:uid="{00000000-0005-0000-0000-0000C41A0000}"/>
    <cellStyle name="Comma 54 5 7" xfId="6781" xr:uid="{00000000-0005-0000-0000-0000C51A0000}"/>
    <cellStyle name="Comma 54 5 8" xfId="6782" xr:uid="{00000000-0005-0000-0000-0000C61A0000}"/>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3" xfId="6787" xr:uid="{00000000-0005-0000-0000-0000CB1A0000}"/>
    <cellStyle name="Comma 54 6 2 2 4" xfId="6788" xr:uid="{00000000-0005-0000-0000-0000CC1A0000}"/>
    <cellStyle name="Comma 54 6 2 3" xfId="6789" xr:uid="{00000000-0005-0000-0000-0000CD1A0000}"/>
    <cellStyle name="Comma 54 6 2 4" xfId="6790" xr:uid="{00000000-0005-0000-0000-0000CE1A0000}"/>
    <cellStyle name="Comma 54 6 2 5" xfId="6791" xr:uid="{00000000-0005-0000-0000-0000CF1A0000}"/>
    <cellStyle name="Comma 54 6 3" xfId="6792" xr:uid="{00000000-0005-0000-0000-0000D01A0000}"/>
    <cellStyle name="Comma 54 6 3 2" xfId="6793" xr:uid="{00000000-0005-0000-0000-0000D11A0000}"/>
    <cellStyle name="Comma 54 6 3 3" xfId="6794" xr:uid="{00000000-0005-0000-0000-0000D21A0000}"/>
    <cellStyle name="Comma 54 6 3 4" xfId="6795" xr:uid="{00000000-0005-0000-0000-0000D31A0000}"/>
    <cellStyle name="Comma 54 6 4" xfId="6796" xr:uid="{00000000-0005-0000-0000-0000D41A0000}"/>
    <cellStyle name="Comma 54 6 5" xfId="6797" xr:uid="{00000000-0005-0000-0000-0000D51A0000}"/>
    <cellStyle name="Comma 54 6 6" xfId="6798" xr:uid="{00000000-0005-0000-0000-0000D61A0000}"/>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3" xfId="6803" xr:uid="{00000000-0005-0000-0000-0000DB1A0000}"/>
    <cellStyle name="Comma 54 7 2 2 4" xfId="6804" xr:uid="{00000000-0005-0000-0000-0000DC1A0000}"/>
    <cellStyle name="Comma 54 7 2 3" xfId="6805" xr:uid="{00000000-0005-0000-0000-0000DD1A0000}"/>
    <cellStyle name="Comma 54 7 2 4" xfId="6806" xr:uid="{00000000-0005-0000-0000-0000DE1A0000}"/>
    <cellStyle name="Comma 54 7 2 5" xfId="6807" xr:uid="{00000000-0005-0000-0000-0000DF1A0000}"/>
    <cellStyle name="Comma 54 7 3" xfId="6808" xr:uid="{00000000-0005-0000-0000-0000E01A0000}"/>
    <cellStyle name="Comma 54 7 3 2" xfId="6809" xr:uid="{00000000-0005-0000-0000-0000E11A0000}"/>
    <cellStyle name="Comma 54 7 3 3" xfId="6810" xr:uid="{00000000-0005-0000-0000-0000E21A0000}"/>
    <cellStyle name="Comma 54 7 3 4" xfId="6811" xr:uid="{00000000-0005-0000-0000-0000E31A0000}"/>
    <cellStyle name="Comma 54 7 4" xfId="6812" xr:uid="{00000000-0005-0000-0000-0000E41A0000}"/>
    <cellStyle name="Comma 54 7 5" xfId="6813" xr:uid="{00000000-0005-0000-0000-0000E51A0000}"/>
    <cellStyle name="Comma 54 7 6" xfId="6814" xr:uid="{00000000-0005-0000-0000-0000E61A0000}"/>
    <cellStyle name="Comma 54 8" xfId="6815" xr:uid="{00000000-0005-0000-0000-0000E71A0000}"/>
    <cellStyle name="Comma 54 8 2" xfId="6816" xr:uid="{00000000-0005-0000-0000-0000E81A0000}"/>
    <cellStyle name="Comma 54 8 2 2" xfId="6817" xr:uid="{00000000-0005-0000-0000-0000E91A0000}"/>
    <cellStyle name="Comma 54 8 2 3" xfId="6818" xr:uid="{00000000-0005-0000-0000-0000EA1A0000}"/>
    <cellStyle name="Comma 54 8 2 4" xfId="6819" xr:uid="{00000000-0005-0000-0000-0000EB1A0000}"/>
    <cellStyle name="Comma 54 8 3" xfId="6820" xr:uid="{00000000-0005-0000-0000-0000EC1A0000}"/>
    <cellStyle name="Comma 54 8 4" xfId="6821" xr:uid="{00000000-0005-0000-0000-0000ED1A0000}"/>
    <cellStyle name="Comma 54 8 5" xfId="6822" xr:uid="{00000000-0005-0000-0000-0000EE1A0000}"/>
    <cellStyle name="Comma 54 9" xfId="6823" xr:uid="{00000000-0005-0000-0000-0000EF1A0000}"/>
    <cellStyle name="Comma 54 9 2" xfId="6824" xr:uid="{00000000-0005-0000-0000-0000F01A0000}"/>
    <cellStyle name="Comma 54 9 3" xfId="6825" xr:uid="{00000000-0005-0000-0000-0000F11A0000}"/>
    <cellStyle name="Comma 54 9 4" xfId="6826" xr:uid="{00000000-0005-0000-0000-0000F21A0000}"/>
    <cellStyle name="Comma 55" xfId="6827" xr:uid="{00000000-0005-0000-0000-0000F31A0000}"/>
    <cellStyle name="Comma 55 10" xfId="6828" xr:uid="{00000000-0005-0000-0000-0000F41A0000}"/>
    <cellStyle name="Comma 55 11" xfId="6829" xr:uid="{00000000-0005-0000-0000-0000F51A0000}"/>
    <cellStyle name="Comma 55 12" xfId="6830" xr:uid="{00000000-0005-0000-0000-0000F61A0000}"/>
    <cellStyle name="Comma 55 2" xfId="6831" xr:uid="{00000000-0005-0000-0000-0000F71A0000}"/>
    <cellStyle name="Comma 55 2 10" xfId="6832" xr:uid="{00000000-0005-0000-0000-0000F81A0000}"/>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3" xfId="6838" xr:uid="{00000000-0005-0000-0000-0000FE1A0000}"/>
    <cellStyle name="Comma 55 2 2 2 2 2 4" xfId="6839" xr:uid="{00000000-0005-0000-0000-0000FF1A0000}"/>
    <cellStyle name="Comma 55 2 2 2 2 3" xfId="6840" xr:uid="{00000000-0005-0000-0000-0000001B0000}"/>
    <cellStyle name="Comma 55 2 2 2 2 4" xfId="6841" xr:uid="{00000000-0005-0000-0000-0000011B0000}"/>
    <cellStyle name="Comma 55 2 2 2 2 5" xfId="6842" xr:uid="{00000000-0005-0000-0000-0000021B0000}"/>
    <cellStyle name="Comma 55 2 2 2 3" xfId="6843" xr:uid="{00000000-0005-0000-0000-0000031B0000}"/>
    <cellStyle name="Comma 55 2 2 2 3 2" xfId="6844" xr:uid="{00000000-0005-0000-0000-0000041B0000}"/>
    <cellStyle name="Comma 55 2 2 2 3 3" xfId="6845" xr:uid="{00000000-0005-0000-0000-0000051B0000}"/>
    <cellStyle name="Comma 55 2 2 2 3 4" xfId="6846" xr:uid="{00000000-0005-0000-0000-0000061B0000}"/>
    <cellStyle name="Comma 55 2 2 2 4" xfId="6847" xr:uid="{00000000-0005-0000-0000-0000071B0000}"/>
    <cellStyle name="Comma 55 2 2 2 5" xfId="6848" xr:uid="{00000000-0005-0000-0000-0000081B0000}"/>
    <cellStyle name="Comma 55 2 2 2 6" xfId="6849" xr:uid="{00000000-0005-0000-0000-0000091B0000}"/>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3" xfId="6854" xr:uid="{00000000-0005-0000-0000-00000E1B0000}"/>
    <cellStyle name="Comma 55 2 2 3 2 2 4" xfId="6855" xr:uid="{00000000-0005-0000-0000-00000F1B0000}"/>
    <cellStyle name="Comma 55 2 2 3 2 3" xfId="6856" xr:uid="{00000000-0005-0000-0000-0000101B0000}"/>
    <cellStyle name="Comma 55 2 2 3 2 4" xfId="6857" xr:uid="{00000000-0005-0000-0000-0000111B0000}"/>
    <cellStyle name="Comma 55 2 2 3 2 5" xfId="6858" xr:uid="{00000000-0005-0000-0000-0000121B0000}"/>
    <cellStyle name="Comma 55 2 2 3 3" xfId="6859" xr:uid="{00000000-0005-0000-0000-0000131B0000}"/>
    <cellStyle name="Comma 55 2 2 3 3 2" xfId="6860" xr:uid="{00000000-0005-0000-0000-0000141B0000}"/>
    <cellStyle name="Comma 55 2 2 3 3 3" xfId="6861" xr:uid="{00000000-0005-0000-0000-0000151B0000}"/>
    <cellStyle name="Comma 55 2 2 3 3 4" xfId="6862" xr:uid="{00000000-0005-0000-0000-0000161B0000}"/>
    <cellStyle name="Comma 55 2 2 3 4" xfId="6863" xr:uid="{00000000-0005-0000-0000-0000171B0000}"/>
    <cellStyle name="Comma 55 2 2 3 5" xfId="6864" xr:uid="{00000000-0005-0000-0000-0000181B0000}"/>
    <cellStyle name="Comma 55 2 2 3 6" xfId="6865" xr:uid="{00000000-0005-0000-0000-0000191B0000}"/>
    <cellStyle name="Comma 55 2 2 4" xfId="6866" xr:uid="{00000000-0005-0000-0000-00001A1B0000}"/>
    <cellStyle name="Comma 55 2 2 4 2" xfId="6867" xr:uid="{00000000-0005-0000-0000-00001B1B0000}"/>
    <cellStyle name="Comma 55 2 2 4 2 2" xfId="6868" xr:uid="{00000000-0005-0000-0000-00001C1B0000}"/>
    <cellStyle name="Comma 55 2 2 4 2 3" xfId="6869" xr:uid="{00000000-0005-0000-0000-00001D1B0000}"/>
    <cellStyle name="Comma 55 2 2 4 2 4" xfId="6870" xr:uid="{00000000-0005-0000-0000-00001E1B0000}"/>
    <cellStyle name="Comma 55 2 2 4 3" xfId="6871" xr:uid="{00000000-0005-0000-0000-00001F1B0000}"/>
    <cellStyle name="Comma 55 2 2 4 4" xfId="6872" xr:uid="{00000000-0005-0000-0000-0000201B0000}"/>
    <cellStyle name="Comma 55 2 2 4 5" xfId="6873" xr:uid="{00000000-0005-0000-0000-0000211B0000}"/>
    <cellStyle name="Comma 55 2 2 5" xfId="6874" xr:uid="{00000000-0005-0000-0000-0000221B0000}"/>
    <cellStyle name="Comma 55 2 2 5 2" xfId="6875" xr:uid="{00000000-0005-0000-0000-0000231B0000}"/>
    <cellStyle name="Comma 55 2 2 5 3" xfId="6876" xr:uid="{00000000-0005-0000-0000-0000241B0000}"/>
    <cellStyle name="Comma 55 2 2 5 4" xfId="6877" xr:uid="{00000000-0005-0000-0000-0000251B0000}"/>
    <cellStyle name="Comma 55 2 2 6" xfId="6878" xr:uid="{00000000-0005-0000-0000-0000261B0000}"/>
    <cellStyle name="Comma 55 2 2 7" xfId="6879" xr:uid="{00000000-0005-0000-0000-0000271B0000}"/>
    <cellStyle name="Comma 55 2 2 8" xfId="6880" xr:uid="{00000000-0005-0000-0000-0000281B0000}"/>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3" xfId="6886" xr:uid="{00000000-0005-0000-0000-00002E1B0000}"/>
    <cellStyle name="Comma 55 2 3 2 2 2 4" xfId="6887" xr:uid="{00000000-0005-0000-0000-00002F1B0000}"/>
    <cellStyle name="Comma 55 2 3 2 2 3" xfId="6888" xr:uid="{00000000-0005-0000-0000-0000301B0000}"/>
    <cellStyle name="Comma 55 2 3 2 2 4" xfId="6889" xr:uid="{00000000-0005-0000-0000-0000311B0000}"/>
    <cellStyle name="Comma 55 2 3 2 2 5" xfId="6890" xr:uid="{00000000-0005-0000-0000-0000321B0000}"/>
    <cellStyle name="Comma 55 2 3 2 3" xfId="6891" xr:uid="{00000000-0005-0000-0000-0000331B0000}"/>
    <cellStyle name="Comma 55 2 3 2 3 2" xfId="6892" xr:uid="{00000000-0005-0000-0000-0000341B0000}"/>
    <cellStyle name="Comma 55 2 3 2 3 3" xfId="6893" xr:uid="{00000000-0005-0000-0000-0000351B0000}"/>
    <cellStyle name="Comma 55 2 3 2 3 4" xfId="6894" xr:uid="{00000000-0005-0000-0000-0000361B0000}"/>
    <cellStyle name="Comma 55 2 3 2 4" xfId="6895" xr:uid="{00000000-0005-0000-0000-0000371B0000}"/>
    <cellStyle name="Comma 55 2 3 2 5" xfId="6896" xr:uid="{00000000-0005-0000-0000-0000381B0000}"/>
    <cellStyle name="Comma 55 2 3 2 6" xfId="6897" xr:uid="{00000000-0005-0000-0000-0000391B0000}"/>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3" xfId="6902" xr:uid="{00000000-0005-0000-0000-00003E1B0000}"/>
    <cellStyle name="Comma 55 2 3 3 2 2 4" xfId="6903" xr:uid="{00000000-0005-0000-0000-00003F1B0000}"/>
    <cellStyle name="Comma 55 2 3 3 2 3" xfId="6904" xr:uid="{00000000-0005-0000-0000-0000401B0000}"/>
    <cellStyle name="Comma 55 2 3 3 2 4" xfId="6905" xr:uid="{00000000-0005-0000-0000-0000411B0000}"/>
    <cellStyle name="Comma 55 2 3 3 2 5" xfId="6906" xr:uid="{00000000-0005-0000-0000-0000421B0000}"/>
    <cellStyle name="Comma 55 2 3 3 3" xfId="6907" xr:uid="{00000000-0005-0000-0000-0000431B0000}"/>
    <cellStyle name="Comma 55 2 3 3 3 2" xfId="6908" xr:uid="{00000000-0005-0000-0000-0000441B0000}"/>
    <cellStyle name="Comma 55 2 3 3 3 3" xfId="6909" xr:uid="{00000000-0005-0000-0000-0000451B0000}"/>
    <cellStyle name="Comma 55 2 3 3 3 4" xfId="6910" xr:uid="{00000000-0005-0000-0000-0000461B0000}"/>
    <cellStyle name="Comma 55 2 3 3 4" xfId="6911" xr:uid="{00000000-0005-0000-0000-0000471B0000}"/>
    <cellStyle name="Comma 55 2 3 3 5" xfId="6912" xr:uid="{00000000-0005-0000-0000-0000481B0000}"/>
    <cellStyle name="Comma 55 2 3 3 6" xfId="6913" xr:uid="{00000000-0005-0000-0000-0000491B0000}"/>
    <cellStyle name="Comma 55 2 3 4" xfId="6914" xr:uid="{00000000-0005-0000-0000-00004A1B0000}"/>
    <cellStyle name="Comma 55 2 3 4 2" xfId="6915" xr:uid="{00000000-0005-0000-0000-00004B1B0000}"/>
    <cellStyle name="Comma 55 2 3 4 2 2" xfId="6916" xr:uid="{00000000-0005-0000-0000-00004C1B0000}"/>
    <cellStyle name="Comma 55 2 3 4 2 3" xfId="6917" xr:uid="{00000000-0005-0000-0000-00004D1B0000}"/>
    <cellStyle name="Comma 55 2 3 4 2 4" xfId="6918" xr:uid="{00000000-0005-0000-0000-00004E1B0000}"/>
    <cellStyle name="Comma 55 2 3 4 3" xfId="6919" xr:uid="{00000000-0005-0000-0000-00004F1B0000}"/>
    <cellStyle name="Comma 55 2 3 4 4" xfId="6920" xr:uid="{00000000-0005-0000-0000-0000501B0000}"/>
    <cellStyle name="Comma 55 2 3 4 5" xfId="6921" xr:uid="{00000000-0005-0000-0000-0000511B0000}"/>
    <cellStyle name="Comma 55 2 3 5" xfId="6922" xr:uid="{00000000-0005-0000-0000-0000521B0000}"/>
    <cellStyle name="Comma 55 2 3 5 2" xfId="6923" xr:uid="{00000000-0005-0000-0000-0000531B0000}"/>
    <cellStyle name="Comma 55 2 3 5 3" xfId="6924" xr:uid="{00000000-0005-0000-0000-0000541B0000}"/>
    <cellStyle name="Comma 55 2 3 5 4" xfId="6925" xr:uid="{00000000-0005-0000-0000-0000551B0000}"/>
    <cellStyle name="Comma 55 2 3 6" xfId="6926" xr:uid="{00000000-0005-0000-0000-0000561B0000}"/>
    <cellStyle name="Comma 55 2 3 7" xfId="6927" xr:uid="{00000000-0005-0000-0000-0000571B0000}"/>
    <cellStyle name="Comma 55 2 3 8" xfId="6928" xr:uid="{00000000-0005-0000-0000-0000581B0000}"/>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3" xfId="6933" xr:uid="{00000000-0005-0000-0000-00005D1B0000}"/>
    <cellStyle name="Comma 55 2 4 2 2 4" xfId="6934" xr:uid="{00000000-0005-0000-0000-00005E1B0000}"/>
    <cellStyle name="Comma 55 2 4 2 3" xfId="6935" xr:uid="{00000000-0005-0000-0000-00005F1B0000}"/>
    <cellStyle name="Comma 55 2 4 2 4" xfId="6936" xr:uid="{00000000-0005-0000-0000-0000601B0000}"/>
    <cellStyle name="Comma 55 2 4 2 5" xfId="6937" xr:uid="{00000000-0005-0000-0000-0000611B0000}"/>
    <cellStyle name="Comma 55 2 4 3" xfId="6938" xr:uid="{00000000-0005-0000-0000-0000621B0000}"/>
    <cellStyle name="Comma 55 2 4 3 2" xfId="6939" xr:uid="{00000000-0005-0000-0000-0000631B0000}"/>
    <cellStyle name="Comma 55 2 4 3 3" xfId="6940" xr:uid="{00000000-0005-0000-0000-0000641B0000}"/>
    <cellStyle name="Comma 55 2 4 3 4" xfId="6941" xr:uid="{00000000-0005-0000-0000-0000651B0000}"/>
    <cellStyle name="Comma 55 2 4 4" xfId="6942" xr:uid="{00000000-0005-0000-0000-0000661B0000}"/>
    <cellStyle name="Comma 55 2 4 5" xfId="6943" xr:uid="{00000000-0005-0000-0000-0000671B0000}"/>
    <cellStyle name="Comma 55 2 4 6" xfId="6944" xr:uid="{00000000-0005-0000-0000-0000681B0000}"/>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3" xfId="6949" xr:uid="{00000000-0005-0000-0000-00006D1B0000}"/>
    <cellStyle name="Comma 55 2 5 2 2 4" xfId="6950" xr:uid="{00000000-0005-0000-0000-00006E1B0000}"/>
    <cellStyle name="Comma 55 2 5 2 3" xfId="6951" xr:uid="{00000000-0005-0000-0000-00006F1B0000}"/>
    <cellStyle name="Comma 55 2 5 2 4" xfId="6952" xr:uid="{00000000-0005-0000-0000-0000701B0000}"/>
    <cellStyle name="Comma 55 2 5 2 5" xfId="6953" xr:uid="{00000000-0005-0000-0000-0000711B0000}"/>
    <cellStyle name="Comma 55 2 5 3" xfId="6954" xr:uid="{00000000-0005-0000-0000-0000721B0000}"/>
    <cellStyle name="Comma 55 2 5 3 2" xfId="6955" xr:uid="{00000000-0005-0000-0000-0000731B0000}"/>
    <cellStyle name="Comma 55 2 5 3 3" xfId="6956" xr:uid="{00000000-0005-0000-0000-0000741B0000}"/>
    <cellStyle name="Comma 55 2 5 3 4" xfId="6957" xr:uid="{00000000-0005-0000-0000-0000751B0000}"/>
    <cellStyle name="Comma 55 2 5 4" xfId="6958" xr:uid="{00000000-0005-0000-0000-0000761B0000}"/>
    <cellStyle name="Comma 55 2 5 5" xfId="6959" xr:uid="{00000000-0005-0000-0000-0000771B0000}"/>
    <cellStyle name="Comma 55 2 5 6" xfId="6960" xr:uid="{00000000-0005-0000-0000-0000781B0000}"/>
    <cellStyle name="Comma 55 2 6" xfId="6961" xr:uid="{00000000-0005-0000-0000-0000791B0000}"/>
    <cellStyle name="Comma 55 2 6 2" xfId="6962" xr:uid="{00000000-0005-0000-0000-00007A1B0000}"/>
    <cellStyle name="Comma 55 2 6 2 2" xfId="6963" xr:uid="{00000000-0005-0000-0000-00007B1B0000}"/>
    <cellStyle name="Comma 55 2 6 2 3" xfId="6964" xr:uid="{00000000-0005-0000-0000-00007C1B0000}"/>
    <cellStyle name="Comma 55 2 6 2 4" xfId="6965" xr:uid="{00000000-0005-0000-0000-00007D1B0000}"/>
    <cellStyle name="Comma 55 2 6 3" xfId="6966" xr:uid="{00000000-0005-0000-0000-00007E1B0000}"/>
    <cellStyle name="Comma 55 2 6 4" xfId="6967" xr:uid="{00000000-0005-0000-0000-00007F1B0000}"/>
    <cellStyle name="Comma 55 2 6 5" xfId="6968" xr:uid="{00000000-0005-0000-0000-0000801B0000}"/>
    <cellStyle name="Comma 55 2 7" xfId="6969" xr:uid="{00000000-0005-0000-0000-0000811B0000}"/>
    <cellStyle name="Comma 55 2 7 2" xfId="6970" xr:uid="{00000000-0005-0000-0000-0000821B0000}"/>
    <cellStyle name="Comma 55 2 7 3" xfId="6971" xr:uid="{00000000-0005-0000-0000-0000831B0000}"/>
    <cellStyle name="Comma 55 2 7 4" xfId="6972" xr:uid="{00000000-0005-0000-0000-0000841B0000}"/>
    <cellStyle name="Comma 55 2 8" xfId="6973" xr:uid="{00000000-0005-0000-0000-0000851B0000}"/>
    <cellStyle name="Comma 55 2 9" xfId="6974" xr:uid="{00000000-0005-0000-0000-0000861B0000}"/>
    <cellStyle name="Comma 55 3" xfId="6975" xr:uid="{00000000-0005-0000-0000-0000871B0000}"/>
    <cellStyle name="Comma 55 3 10" xfId="6976" xr:uid="{00000000-0005-0000-0000-0000881B0000}"/>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3" xfId="6982" xr:uid="{00000000-0005-0000-0000-00008E1B0000}"/>
    <cellStyle name="Comma 55 3 2 2 2 2 4" xfId="6983" xr:uid="{00000000-0005-0000-0000-00008F1B0000}"/>
    <cellStyle name="Comma 55 3 2 2 2 3" xfId="6984" xr:uid="{00000000-0005-0000-0000-0000901B0000}"/>
    <cellStyle name="Comma 55 3 2 2 2 4" xfId="6985" xr:uid="{00000000-0005-0000-0000-0000911B0000}"/>
    <cellStyle name="Comma 55 3 2 2 2 5" xfId="6986" xr:uid="{00000000-0005-0000-0000-0000921B0000}"/>
    <cellStyle name="Comma 55 3 2 2 3" xfId="6987" xr:uid="{00000000-0005-0000-0000-0000931B0000}"/>
    <cellStyle name="Comma 55 3 2 2 3 2" xfId="6988" xr:uid="{00000000-0005-0000-0000-0000941B0000}"/>
    <cellStyle name="Comma 55 3 2 2 3 3" xfId="6989" xr:uid="{00000000-0005-0000-0000-0000951B0000}"/>
    <cellStyle name="Comma 55 3 2 2 3 4" xfId="6990" xr:uid="{00000000-0005-0000-0000-0000961B0000}"/>
    <cellStyle name="Comma 55 3 2 2 4" xfId="6991" xr:uid="{00000000-0005-0000-0000-0000971B0000}"/>
    <cellStyle name="Comma 55 3 2 2 5" xfId="6992" xr:uid="{00000000-0005-0000-0000-0000981B0000}"/>
    <cellStyle name="Comma 55 3 2 2 6" xfId="6993" xr:uid="{00000000-0005-0000-0000-0000991B0000}"/>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3" xfId="6998" xr:uid="{00000000-0005-0000-0000-00009E1B0000}"/>
    <cellStyle name="Comma 55 3 2 3 2 2 4" xfId="6999" xr:uid="{00000000-0005-0000-0000-00009F1B0000}"/>
    <cellStyle name="Comma 55 3 2 3 2 3" xfId="7000" xr:uid="{00000000-0005-0000-0000-0000A01B0000}"/>
    <cellStyle name="Comma 55 3 2 3 2 4" xfId="7001" xr:uid="{00000000-0005-0000-0000-0000A11B0000}"/>
    <cellStyle name="Comma 55 3 2 3 2 5" xfId="7002" xr:uid="{00000000-0005-0000-0000-0000A21B0000}"/>
    <cellStyle name="Comma 55 3 2 3 3" xfId="7003" xr:uid="{00000000-0005-0000-0000-0000A31B0000}"/>
    <cellStyle name="Comma 55 3 2 3 3 2" xfId="7004" xr:uid="{00000000-0005-0000-0000-0000A41B0000}"/>
    <cellStyle name="Comma 55 3 2 3 3 3" xfId="7005" xr:uid="{00000000-0005-0000-0000-0000A51B0000}"/>
    <cellStyle name="Comma 55 3 2 3 3 4" xfId="7006" xr:uid="{00000000-0005-0000-0000-0000A61B0000}"/>
    <cellStyle name="Comma 55 3 2 3 4" xfId="7007" xr:uid="{00000000-0005-0000-0000-0000A71B0000}"/>
    <cellStyle name="Comma 55 3 2 3 5" xfId="7008" xr:uid="{00000000-0005-0000-0000-0000A81B0000}"/>
    <cellStyle name="Comma 55 3 2 3 6" xfId="7009" xr:uid="{00000000-0005-0000-0000-0000A91B0000}"/>
    <cellStyle name="Comma 55 3 2 4" xfId="7010" xr:uid="{00000000-0005-0000-0000-0000AA1B0000}"/>
    <cellStyle name="Comma 55 3 2 4 2" xfId="7011" xr:uid="{00000000-0005-0000-0000-0000AB1B0000}"/>
    <cellStyle name="Comma 55 3 2 4 2 2" xfId="7012" xr:uid="{00000000-0005-0000-0000-0000AC1B0000}"/>
    <cellStyle name="Comma 55 3 2 4 2 3" xfId="7013" xr:uid="{00000000-0005-0000-0000-0000AD1B0000}"/>
    <cellStyle name="Comma 55 3 2 4 2 4" xfId="7014" xr:uid="{00000000-0005-0000-0000-0000AE1B0000}"/>
    <cellStyle name="Comma 55 3 2 4 3" xfId="7015" xr:uid="{00000000-0005-0000-0000-0000AF1B0000}"/>
    <cellStyle name="Comma 55 3 2 4 4" xfId="7016" xr:uid="{00000000-0005-0000-0000-0000B01B0000}"/>
    <cellStyle name="Comma 55 3 2 4 5" xfId="7017" xr:uid="{00000000-0005-0000-0000-0000B11B0000}"/>
    <cellStyle name="Comma 55 3 2 5" xfId="7018" xr:uid="{00000000-0005-0000-0000-0000B21B0000}"/>
    <cellStyle name="Comma 55 3 2 5 2" xfId="7019" xr:uid="{00000000-0005-0000-0000-0000B31B0000}"/>
    <cellStyle name="Comma 55 3 2 5 3" xfId="7020" xr:uid="{00000000-0005-0000-0000-0000B41B0000}"/>
    <cellStyle name="Comma 55 3 2 5 4" xfId="7021" xr:uid="{00000000-0005-0000-0000-0000B51B0000}"/>
    <cellStyle name="Comma 55 3 2 6" xfId="7022" xr:uid="{00000000-0005-0000-0000-0000B61B0000}"/>
    <cellStyle name="Comma 55 3 2 7" xfId="7023" xr:uid="{00000000-0005-0000-0000-0000B71B0000}"/>
    <cellStyle name="Comma 55 3 2 8" xfId="7024" xr:uid="{00000000-0005-0000-0000-0000B81B0000}"/>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3" xfId="7030" xr:uid="{00000000-0005-0000-0000-0000BE1B0000}"/>
    <cellStyle name="Comma 55 3 3 2 2 2 4" xfId="7031" xr:uid="{00000000-0005-0000-0000-0000BF1B0000}"/>
    <cellStyle name="Comma 55 3 3 2 2 3" xfId="7032" xr:uid="{00000000-0005-0000-0000-0000C01B0000}"/>
    <cellStyle name="Comma 55 3 3 2 2 4" xfId="7033" xr:uid="{00000000-0005-0000-0000-0000C11B0000}"/>
    <cellStyle name="Comma 55 3 3 2 2 5" xfId="7034" xr:uid="{00000000-0005-0000-0000-0000C21B0000}"/>
    <cellStyle name="Comma 55 3 3 2 3" xfId="7035" xr:uid="{00000000-0005-0000-0000-0000C31B0000}"/>
    <cellStyle name="Comma 55 3 3 2 3 2" xfId="7036" xr:uid="{00000000-0005-0000-0000-0000C41B0000}"/>
    <cellStyle name="Comma 55 3 3 2 3 3" xfId="7037" xr:uid="{00000000-0005-0000-0000-0000C51B0000}"/>
    <cellStyle name="Comma 55 3 3 2 3 4" xfId="7038" xr:uid="{00000000-0005-0000-0000-0000C61B0000}"/>
    <cellStyle name="Comma 55 3 3 2 4" xfId="7039" xr:uid="{00000000-0005-0000-0000-0000C71B0000}"/>
    <cellStyle name="Comma 55 3 3 2 5" xfId="7040" xr:uid="{00000000-0005-0000-0000-0000C81B0000}"/>
    <cellStyle name="Comma 55 3 3 2 6" xfId="7041" xr:uid="{00000000-0005-0000-0000-0000C91B0000}"/>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3" xfId="7046" xr:uid="{00000000-0005-0000-0000-0000CE1B0000}"/>
    <cellStyle name="Comma 55 3 3 3 2 2 4" xfId="7047" xr:uid="{00000000-0005-0000-0000-0000CF1B0000}"/>
    <cellStyle name="Comma 55 3 3 3 2 3" xfId="7048" xr:uid="{00000000-0005-0000-0000-0000D01B0000}"/>
    <cellStyle name="Comma 55 3 3 3 2 4" xfId="7049" xr:uid="{00000000-0005-0000-0000-0000D11B0000}"/>
    <cellStyle name="Comma 55 3 3 3 2 5" xfId="7050" xr:uid="{00000000-0005-0000-0000-0000D21B0000}"/>
    <cellStyle name="Comma 55 3 3 3 3" xfId="7051" xr:uid="{00000000-0005-0000-0000-0000D31B0000}"/>
    <cellStyle name="Comma 55 3 3 3 3 2" xfId="7052" xr:uid="{00000000-0005-0000-0000-0000D41B0000}"/>
    <cellStyle name="Comma 55 3 3 3 3 3" xfId="7053" xr:uid="{00000000-0005-0000-0000-0000D51B0000}"/>
    <cellStyle name="Comma 55 3 3 3 3 4" xfId="7054" xr:uid="{00000000-0005-0000-0000-0000D61B0000}"/>
    <cellStyle name="Comma 55 3 3 3 4" xfId="7055" xr:uid="{00000000-0005-0000-0000-0000D71B0000}"/>
    <cellStyle name="Comma 55 3 3 3 5" xfId="7056" xr:uid="{00000000-0005-0000-0000-0000D81B0000}"/>
    <cellStyle name="Comma 55 3 3 3 6" xfId="7057" xr:uid="{00000000-0005-0000-0000-0000D91B0000}"/>
    <cellStyle name="Comma 55 3 3 4" xfId="7058" xr:uid="{00000000-0005-0000-0000-0000DA1B0000}"/>
    <cellStyle name="Comma 55 3 3 4 2" xfId="7059" xr:uid="{00000000-0005-0000-0000-0000DB1B0000}"/>
    <cellStyle name="Comma 55 3 3 4 2 2" xfId="7060" xr:uid="{00000000-0005-0000-0000-0000DC1B0000}"/>
    <cellStyle name="Comma 55 3 3 4 2 3" xfId="7061" xr:uid="{00000000-0005-0000-0000-0000DD1B0000}"/>
    <cellStyle name="Comma 55 3 3 4 2 4" xfId="7062" xr:uid="{00000000-0005-0000-0000-0000DE1B0000}"/>
    <cellStyle name="Comma 55 3 3 4 3" xfId="7063" xr:uid="{00000000-0005-0000-0000-0000DF1B0000}"/>
    <cellStyle name="Comma 55 3 3 4 4" xfId="7064" xr:uid="{00000000-0005-0000-0000-0000E01B0000}"/>
    <cellStyle name="Comma 55 3 3 4 5" xfId="7065" xr:uid="{00000000-0005-0000-0000-0000E11B0000}"/>
    <cellStyle name="Comma 55 3 3 5" xfId="7066" xr:uid="{00000000-0005-0000-0000-0000E21B0000}"/>
    <cellStyle name="Comma 55 3 3 5 2" xfId="7067" xr:uid="{00000000-0005-0000-0000-0000E31B0000}"/>
    <cellStyle name="Comma 55 3 3 5 3" xfId="7068" xr:uid="{00000000-0005-0000-0000-0000E41B0000}"/>
    <cellStyle name="Comma 55 3 3 5 4" xfId="7069" xr:uid="{00000000-0005-0000-0000-0000E51B0000}"/>
    <cellStyle name="Comma 55 3 3 6" xfId="7070" xr:uid="{00000000-0005-0000-0000-0000E61B0000}"/>
    <cellStyle name="Comma 55 3 3 7" xfId="7071" xr:uid="{00000000-0005-0000-0000-0000E71B0000}"/>
    <cellStyle name="Comma 55 3 3 8" xfId="7072" xr:uid="{00000000-0005-0000-0000-0000E81B0000}"/>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3" xfId="7077" xr:uid="{00000000-0005-0000-0000-0000ED1B0000}"/>
    <cellStyle name="Comma 55 3 4 2 2 4" xfId="7078" xr:uid="{00000000-0005-0000-0000-0000EE1B0000}"/>
    <cellStyle name="Comma 55 3 4 2 3" xfId="7079" xr:uid="{00000000-0005-0000-0000-0000EF1B0000}"/>
    <cellStyle name="Comma 55 3 4 2 4" xfId="7080" xr:uid="{00000000-0005-0000-0000-0000F01B0000}"/>
    <cellStyle name="Comma 55 3 4 2 5" xfId="7081" xr:uid="{00000000-0005-0000-0000-0000F11B0000}"/>
    <cellStyle name="Comma 55 3 4 3" xfId="7082" xr:uid="{00000000-0005-0000-0000-0000F21B0000}"/>
    <cellStyle name="Comma 55 3 4 3 2" xfId="7083" xr:uid="{00000000-0005-0000-0000-0000F31B0000}"/>
    <cellStyle name="Comma 55 3 4 3 3" xfId="7084" xr:uid="{00000000-0005-0000-0000-0000F41B0000}"/>
    <cellStyle name="Comma 55 3 4 3 4" xfId="7085" xr:uid="{00000000-0005-0000-0000-0000F51B0000}"/>
    <cellStyle name="Comma 55 3 4 4" xfId="7086" xr:uid="{00000000-0005-0000-0000-0000F61B0000}"/>
    <cellStyle name="Comma 55 3 4 5" xfId="7087" xr:uid="{00000000-0005-0000-0000-0000F71B0000}"/>
    <cellStyle name="Comma 55 3 4 6" xfId="7088" xr:uid="{00000000-0005-0000-0000-0000F81B000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3" xfId="7093" xr:uid="{00000000-0005-0000-0000-0000FD1B0000}"/>
    <cellStyle name="Comma 55 3 5 2 2 4" xfId="7094" xr:uid="{00000000-0005-0000-0000-0000FE1B0000}"/>
    <cellStyle name="Comma 55 3 5 2 3" xfId="7095" xr:uid="{00000000-0005-0000-0000-0000FF1B0000}"/>
    <cellStyle name="Comma 55 3 5 2 4" xfId="7096" xr:uid="{00000000-0005-0000-0000-0000001C0000}"/>
    <cellStyle name="Comma 55 3 5 2 5" xfId="7097" xr:uid="{00000000-0005-0000-0000-0000011C0000}"/>
    <cellStyle name="Comma 55 3 5 3" xfId="7098" xr:uid="{00000000-0005-0000-0000-0000021C0000}"/>
    <cellStyle name="Comma 55 3 5 3 2" xfId="7099" xr:uid="{00000000-0005-0000-0000-0000031C0000}"/>
    <cellStyle name="Comma 55 3 5 3 3" xfId="7100" xr:uid="{00000000-0005-0000-0000-0000041C0000}"/>
    <cellStyle name="Comma 55 3 5 3 4" xfId="7101" xr:uid="{00000000-0005-0000-0000-0000051C0000}"/>
    <cellStyle name="Comma 55 3 5 4" xfId="7102" xr:uid="{00000000-0005-0000-0000-0000061C0000}"/>
    <cellStyle name="Comma 55 3 5 5" xfId="7103" xr:uid="{00000000-0005-0000-0000-0000071C0000}"/>
    <cellStyle name="Comma 55 3 5 6" xfId="7104" xr:uid="{00000000-0005-0000-0000-0000081C0000}"/>
    <cellStyle name="Comma 55 3 6" xfId="7105" xr:uid="{00000000-0005-0000-0000-0000091C0000}"/>
    <cellStyle name="Comma 55 3 6 2" xfId="7106" xr:uid="{00000000-0005-0000-0000-00000A1C0000}"/>
    <cellStyle name="Comma 55 3 6 2 2" xfId="7107" xr:uid="{00000000-0005-0000-0000-00000B1C0000}"/>
    <cellStyle name="Comma 55 3 6 2 3" xfId="7108" xr:uid="{00000000-0005-0000-0000-00000C1C0000}"/>
    <cellStyle name="Comma 55 3 6 2 4" xfId="7109" xr:uid="{00000000-0005-0000-0000-00000D1C0000}"/>
    <cellStyle name="Comma 55 3 6 3" xfId="7110" xr:uid="{00000000-0005-0000-0000-00000E1C0000}"/>
    <cellStyle name="Comma 55 3 6 4" xfId="7111" xr:uid="{00000000-0005-0000-0000-00000F1C0000}"/>
    <cellStyle name="Comma 55 3 6 5" xfId="7112" xr:uid="{00000000-0005-0000-0000-0000101C0000}"/>
    <cellStyle name="Comma 55 3 7" xfId="7113" xr:uid="{00000000-0005-0000-0000-0000111C0000}"/>
    <cellStyle name="Comma 55 3 7 2" xfId="7114" xr:uid="{00000000-0005-0000-0000-0000121C0000}"/>
    <cellStyle name="Comma 55 3 7 3" xfId="7115" xr:uid="{00000000-0005-0000-0000-0000131C0000}"/>
    <cellStyle name="Comma 55 3 7 4" xfId="7116" xr:uid="{00000000-0005-0000-0000-0000141C0000}"/>
    <cellStyle name="Comma 55 3 8" xfId="7117" xr:uid="{00000000-0005-0000-0000-0000151C0000}"/>
    <cellStyle name="Comma 55 3 9" xfId="7118" xr:uid="{00000000-0005-0000-0000-0000161C0000}"/>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3" xfId="7124" xr:uid="{00000000-0005-0000-0000-00001C1C0000}"/>
    <cellStyle name="Comma 55 4 2 2 2 4" xfId="7125" xr:uid="{00000000-0005-0000-0000-00001D1C0000}"/>
    <cellStyle name="Comma 55 4 2 2 3" xfId="7126" xr:uid="{00000000-0005-0000-0000-00001E1C0000}"/>
    <cellStyle name="Comma 55 4 2 2 4" xfId="7127" xr:uid="{00000000-0005-0000-0000-00001F1C0000}"/>
    <cellStyle name="Comma 55 4 2 2 5" xfId="7128" xr:uid="{00000000-0005-0000-0000-0000201C0000}"/>
    <cellStyle name="Comma 55 4 2 3" xfId="7129" xr:uid="{00000000-0005-0000-0000-0000211C0000}"/>
    <cellStyle name="Comma 55 4 2 3 2" xfId="7130" xr:uid="{00000000-0005-0000-0000-0000221C0000}"/>
    <cellStyle name="Comma 55 4 2 3 3" xfId="7131" xr:uid="{00000000-0005-0000-0000-0000231C0000}"/>
    <cellStyle name="Comma 55 4 2 3 4" xfId="7132" xr:uid="{00000000-0005-0000-0000-0000241C0000}"/>
    <cellStyle name="Comma 55 4 2 4" xfId="7133" xr:uid="{00000000-0005-0000-0000-0000251C0000}"/>
    <cellStyle name="Comma 55 4 2 5" xfId="7134" xr:uid="{00000000-0005-0000-0000-0000261C0000}"/>
    <cellStyle name="Comma 55 4 2 6" xfId="7135" xr:uid="{00000000-0005-0000-0000-0000271C0000}"/>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3" xfId="7140" xr:uid="{00000000-0005-0000-0000-00002C1C0000}"/>
    <cellStyle name="Comma 55 4 3 2 2 4" xfId="7141" xr:uid="{00000000-0005-0000-0000-00002D1C0000}"/>
    <cellStyle name="Comma 55 4 3 2 3" xfId="7142" xr:uid="{00000000-0005-0000-0000-00002E1C0000}"/>
    <cellStyle name="Comma 55 4 3 2 4" xfId="7143" xr:uid="{00000000-0005-0000-0000-00002F1C0000}"/>
    <cellStyle name="Comma 55 4 3 2 5" xfId="7144" xr:uid="{00000000-0005-0000-0000-0000301C0000}"/>
    <cellStyle name="Comma 55 4 3 3" xfId="7145" xr:uid="{00000000-0005-0000-0000-0000311C0000}"/>
    <cellStyle name="Comma 55 4 3 3 2" xfId="7146" xr:uid="{00000000-0005-0000-0000-0000321C0000}"/>
    <cellStyle name="Comma 55 4 3 3 3" xfId="7147" xr:uid="{00000000-0005-0000-0000-0000331C0000}"/>
    <cellStyle name="Comma 55 4 3 3 4" xfId="7148" xr:uid="{00000000-0005-0000-0000-0000341C0000}"/>
    <cellStyle name="Comma 55 4 3 4" xfId="7149" xr:uid="{00000000-0005-0000-0000-0000351C0000}"/>
    <cellStyle name="Comma 55 4 3 5" xfId="7150" xr:uid="{00000000-0005-0000-0000-0000361C0000}"/>
    <cellStyle name="Comma 55 4 3 6" xfId="7151" xr:uid="{00000000-0005-0000-0000-0000371C0000}"/>
    <cellStyle name="Comma 55 4 4" xfId="7152" xr:uid="{00000000-0005-0000-0000-0000381C0000}"/>
    <cellStyle name="Comma 55 4 4 2" xfId="7153" xr:uid="{00000000-0005-0000-0000-0000391C0000}"/>
    <cellStyle name="Comma 55 4 4 2 2" xfId="7154" xr:uid="{00000000-0005-0000-0000-00003A1C0000}"/>
    <cellStyle name="Comma 55 4 4 2 3" xfId="7155" xr:uid="{00000000-0005-0000-0000-00003B1C0000}"/>
    <cellStyle name="Comma 55 4 4 2 4" xfId="7156" xr:uid="{00000000-0005-0000-0000-00003C1C0000}"/>
    <cellStyle name="Comma 55 4 4 3" xfId="7157" xr:uid="{00000000-0005-0000-0000-00003D1C0000}"/>
    <cellStyle name="Comma 55 4 4 4" xfId="7158" xr:uid="{00000000-0005-0000-0000-00003E1C0000}"/>
    <cellStyle name="Comma 55 4 4 5" xfId="7159" xr:uid="{00000000-0005-0000-0000-00003F1C0000}"/>
    <cellStyle name="Comma 55 4 5" xfId="7160" xr:uid="{00000000-0005-0000-0000-0000401C0000}"/>
    <cellStyle name="Comma 55 4 5 2" xfId="7161" xr:uid="{00000000-0005-0000-0000-0000411C0000}"/>
    <cellStyle name="Comma 55 4 5 3" xfId="7162" xr:uid="{00000000-0005-0000-0000-0000421C0000}"/>
    <cellStyle name="Comma 55 4 5 4" xfId="7163" xr:uid="{00000000-0005-0000-0000-0000431C0000}"/>
    <cellStyle name="Comma 55 4 6" xfId="7164" xr:uid="{00000000-0005-0000-0000-0000441C0000}"/>
    <cellStyle name="Comma 55 4 7" xfId="7165" xr:uid="{00000000-0005-0000-0000-0000451C0000}"/>
    <cellStyle name="Comma 55 4 8" xfId="7166" xr:uid="{00000000-0005-0000-0000-0000461C0000}"/>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3" xfId="7172" xr:uid="{00000000-0005-0000-0000-00004C1C0000}"/>
    <cellStyle name="Comma 55 5 2 2 2 4" xfId="7173" xr:uid="{00000000-0005-0000-0000-00004D1C0000}"/>
    <cellStyle name="Comma 55 5 2 2 3" xfId="7174" xr:uid="{00000000-0005-0000-0000-00004E1C0000}"/>
    <cellStyle name="Comma 55 5 2 2 4" xfId="7175" xr:uid="{00000000-0005-0000-0000-00004F1C0000}"/>
    <cellStyle name="Comma 55 5 2 2 5" xfId="7176" xr:uid="{00000000-0005-0000-0000-0000501C0000}"/>
    <cellStyle name="Comma 55 5 2 3" xfId="7177" xr:uid="{00000000-0005-0000-0000-0000511C0000}"/>
    <cellStyle name="Comma 55 5 2 3 2" xfId="7178" xr:uid="{00000000-0005-0000-0000-0000521C0000}"/>
    <cellStyle name="Comma 55 5 2 3 3" xfId="7179" xr:uid="{00000000-0005-0000-0000-0000531C0000}"/>
    <cellStyle name="Comma 55 5 2 3 4" xfId="7180" xr:uid="{00000000-0005-0000-0000-0000541C0000}"/>
    <cellStyle name="Comma 55 5 2 4" xfId="7181" xr:uid="{00000000-0005-0000-0000-0000551C0000}"/>
    <cellStyle name="Comma 55 5 2 5" xfId="7182" xr:uid="{00000000-0005-0000-0000-0000561C0000}"/>
    <cellStyle name="Comma 55 5 2 6" xfId="7183" xr:uid="{00000000-0005-0000-0000-0000571C0000}"/>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3" xfId="7188" xr:uid="{00000000-0005-0000-0000-00005C1C0000}"/>
    <cellStyle name="Comma 55 5 3 2 2 4" xfId="7189" xr:uid="{00000000-0005-0000-0000-00005D1C0000}"/>
    <cellStyle name="Comma 55 5 3 2 3" xfId="7190" xr:uid="{00000000-0005-0000-0000-00005E1C0000}"/>
    <cellStyle name="Comma 55 5 3 2 4" xfId="7191" xr:uid="{00000000-0005-0000-0000-00005F1C0000}"/>
    <cellStyle name="Comma 55 5 3 2 5" xfId="7192" xr:uid="{00000000-0005-0000-0000-0000601C0000}"/>
    <cellStyle name="Comma 55 5 3 3" xfId="7193" xr:uid="{00000000-0005-0000-0000-0000611C0000}"/>
    <cellStyle name="Comma 55 5 3 3 2" xfId="7194" xr:uid="{00000000-0005-0000-0000-0000621C0000}"/>
    <cellStyle name="Comma 55 5 3 3 3" xfId="7195" xr:uid="{00000000-0005-0000-0000-0000631C0000}"/>
    <cellStyle name="Comma 55 5 3 3 4" xfId="7196" xr:uid="{00000000-0005-0000-0000-0000641C0000}"/>
    <cellStyle name="Comma 55 5 3 4" xfId="7197" xr:uid="{00000000-0005-0000-0000-0000651C0000}"/>
    <cellStyle name="Comma 55 5 3 5" xfId="7198" xr:uid="{00000000-0005-0000-0000-0000661C0000}"/>
    <cellStyle name="Comma 55 5 3 6" xfId="7199" xr:uid="{00000000-0005-0000-0000-0000671C0000}"/>
    <cellStyle name="Comma 55 5 4" xfId="7200" xr:uid="{00000000-0005-0000-0000-0000681C0000}"/>
    <cellStyle name="Comma 55 5 4 2" xfId="7201" xr:uid="{00000000-0005-0000-0000-0000691C0000}"/>
    <cellStyle name="Comma 55 5 4 2 2" xfId="7202" xr:uid="{00000000-0005-0000-0000-00006A1C0000}"/>
    <cellStyle name="Comma 55 5 4 2 3" xfId="7203" xr:uid="{00000000-0005-0000-0000-00006B1C0000}"/>
    <cellStyle name="Comma 55 5 4 2 4" xfId="7204" xr:uid="{00000000-0005-0000-0000-00006C1C0000}"/>
    <cellStyle name="Comma 55 5 4 3" xfId="7205" xr:uid="{00000000-0005-0000-0000-00006D1C0000}"/>
    <cellStyle name="Comma 55 5 4 4" xfId="7206" xr:uid="{00000000-0005-0000-0000-00006E1C0000}"/>
    <cellStyle name="Comma 55 5 4 5" xfId="7207" xr:uid="{00000000-0005-0000-0000-00006F1C0000}"/>
    <cellStyle name="Comma 55 5 5" xfId="7208" xr:uid="{00000000-0005-0000-0000-0000701C0000}"/>
    <cellStyle name="Comma 55 5 5 2" xfId="7209" xr:uid="{00000000-0005-0000-0000-0000711C0000}"/>
    <cellStyle name="Comma 55 5 5 3" xfId="7210" xr:uid="{00000000-0005-0000-0000-0000721C0000}"/>
    <cellStyle name="Comma 55 5 5 4" xfId="7211" xr:uid="{00000000-0005-0000-0000-0000731C0000}"/>
    <cellStyle name="Comma 55 5 6" xfId="7212" xr:uid="{00000000-0005-0000-0000-0000741C0000}"/>
    <cellStyle name="Comma 55 5 7" xfId="7213" xr:uid="{00000000-0005-0000-0000-0000751C0000}"/>
    <cellStyle name="Comma 55 5 8" xfId="7214" xr:uid="{00000000-0005-0000-0000-0000761C0000}"/>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3" xfId="7219" xr:uid="{00000000-0005-0000-0000-00007B1C0000}"/>
    <cellStyle name="Comma 55 6 2 2 4" xfId="7220" xr:uid="{00000000-0005-0000-0000-00007C1C0000}"/>
    <cellStyle name="Comma 55 6 2 3" xfId="7221" xr:uid="{00000000-0005-0000-0000-00007D1C0000}"/>
    <cellStyle name="Comma 55 6 2 4" xfId="7222" xr:uid="{00000000-0005-0000-0000-00007E1C0000}"/>
    <cellStyle name="Comma 55 6 2 5" xfId="7223" xr:uid="{00000000-0005-0000-0000-00007F1C0000}"/>
    <cellStyle name="Comma 55 6 3" xfId="7224" xr:uid="{00000000-0005-0000-0000-0000801C0000}"/>
    <cellStyle name="Comma 55 6 3 2" xfId="7225" xr:uid="{00000000-0005-0000-0000-0000811C0000}"/>
    <cellStyle name="Comma 55 6 3 3" xfId="7226" xr:uid="{00000000-0005-0000-0000-0000821C0000}"/>
    <cellStyle name="Comma 55 6 3 4" xfId="7227" xr:uid="{00000000-0005-0000-0000-0000831C0000}"/>
    <cellStyle name="Comma 55 6 4" xfId="7228" xr:uid="{00000000-0005-0000-0000-0000841C0000}"/>
    <cellStyle name="Comma 55 6 5" xfId="7229" xr:uid="{00000000-0005-0000-0000-0000851C0000}"/>
    <cellStyle name="Comma 55 6 6" xfId="7230" xr:uid="{00000000-0005-0000-0000-0000861C0000}"/>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3" xfId="7235" xr:uid="{00000000-0005-0000-0000-00008B1C0000}"/>
    <cellStyle name="Comma 55 7 2 2 4" xfId="7236" xr:uid="{00000000-0005-0000-0000-00008C1C0000}"/>
    <cellStyle name="Comma 55 7 2 3" xfId="7237" xr:uid="{00000000-0005-0000-0000-00008D1C0000}"/>
    <cellStyle name="Comma 55 7 2 4" xfId="7238" xr:uid="{00000000-0005-0000-0000-00008E1C0000}"/>
    <cellStyle name="Comma 55 7 2 5" xfId="7239" xr:uid="{00000000-0005-0000-0000-00008F1C0000}"/>
    <cellStyle name="Comma 55 7 3" xfId="7240" xr:uid="{00000000-0005-0000-0000-0000901C0000}"/>
    <cellStyle name="Comma 55 7 3 2" xfId="7241" xr:uid="{00000000-0005-0000-0000-0000911C0000}"/>
    <cellStyle name="Comma 55 7 3 3" xfId="7242" xr:uid="{00000000-0005-0000-0000-0000921C0000}"/>
    <cellStyle name="Comma 55 7 3 4" xfId="7243" xr:uid="{00000000-0005-0000-0000-0000931C0000}"/>
    <cellStyle name="Comma 55 7 4" xfId="7244" xr:uid="{00000000-0005-0000-0000-0000941C0000}"/>
    <cellStyle name="Comma 55 7 5" xfId="7245" xr:uid="{00000000-0005-0000-0000-0000951C0000}"/>
    <cellStyle name="Comma 55 7 6" xfId="7246" xr:uid="{00000000-0005-0000-0000-0000961C0000}"/>
    <cellStyle name="Comma 55 8" xfId="7247" xr:uid="{00000000-0005-0000-0000-0000971C0000}"/>
    <cellStyle name="Comma 55 8 2" xfId="7248" xr:uid="{00000000-0005-0000-0000-0000981C0000}"/>
    <cellStyle name="Comma 55 8 2 2" xfId="7249" xr:uid="{00000000-0005-0000-0000-0000991C0000}"/>
    <cellStyle name="Comma 55 8 2 3" xfId="7250" xr:uid="{00000000-0005-0000-0000-00009A1C0000}"/>
    <cellStyle name="Comma 55 8 2 4" xfId="7251" xr:uid="{00000000-0005-0000-0000-00009B1C0000}"/>
    <cellStyle name="Comma 55 8 3" xfId="7252" xr:uid="{00000000-0005-0000-0000-00009C1C0000}"/>
    <cellStyle name="Comma 55 8 4" xfId="7253" xr:uid="{00000000-0005-0000-0000-00009D1C0000}"/>
    <cellStyle name="Comma 55 8 5" xfId="7254" xr:uid="{00000000-0005-0000-0000-00009E1C0000}"/>
    <cellStyle name="Comma 55 9" xfId="7255" xr:uid="{00000000-0005-0000-0000-00009F1C0000}"/>
    <cellStyle name="Comma 55 9 2" xfId="7256" xr:uid="{00000000-0005-0000-0000-0000A01C0000}"/>
    <cellStyle name="Comma 55 9 3" xfId="7257" xr:uid="{00000000-0005-0000-0000-0000A11C0000}"/>
    <cellStyle name="Comma 55 9 4" xfId="7258" xr:uid="{00000000-0005-0000-0000-0000A21C0000}"/>
    <cellStyle name="Comma 56" xfId="7259" xr:uid="{00000000-0005-0000-0000-0000A31C0000}"/>
    <cellStyle name="Comma 56 10" xfId="7260" xr:uid="{00000000-0005-0000-0000-0000A41C0000}"/>
    <cellStyle name="Comma 56 11" xfId="7261" xr:uid="{00000000-0005-0000-0000-0000A51C0000}"/>
    <cellStyle name="Comma 56 12" xfId="7262" xr:uid="{00000000-0005-0000-0000-0000A61C0000}"/>
    <cellStyle name="Comma 56 2" xfId="7263" xr:uid="{00000000-0005-0000-0000-0000A71C0000}"/>
    <cellStyle name="Comma 56 2 10" xfId="7264" xr:uid="{00000000-0005-0000-0000-0000A81C0000}"/>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3" xfId="7270" xr:uid="{00000000-0005-0000-0000-0000AE1C0000}"/>
    <cellStyle name="Comma 56 2 2 2 2 2 4" xfId="7271" xr:uid="{00000000-0005-0000-0000-0000AF1C0000}"/>
    <cellStyle name="Comma 56 2 2 2 2 3" xfId="7272" xr:uid="{00000000-0005-0000-0000-0000B01C0000}"/>
    <cellStyle name="Comma 56 2 2 2 2 4" xfId="7273" xr:uid="{00000000-0005-0000-0000-0000B11C0000}"/>
    <cellStyle name="Comma 56 2 2 2 2 5" xfId="7274" xr:uid="{00000000-0005-0000-0000-0000B21C0000}"/>
    <cellStyle name="Comma 56 2 2 2 3" xfId="7275" xr:uid="{00000000-0005-0000-0000-0000B31C0000}"/>
    <cellStyle name="Comma 56 2 2 2 3 2" xfId="7276" xr:uid="{00000000-0005-0000-0000-0000B41C0000}"/>
    <cellStyle name="Comma 56 2 2 2 3 3" xfId="7277" xr:uid="{00000000-0005-0000-0000-0000B51C0000}"/>
    <cellStyle name="Comma 56 2 2 2 3 4" xfId="7278" xr:uid="{00000000-0005-0000-0000-0000B61C0000}"/>
    <cellStyle name="Comma 56 2 2 2 4" xfId="7279" xr:uid="{00000000-0005-0000-0000-0000B71C0000}"/>
    <cellStyle name="Comma 56 2 2 2 5" xfId="7280" xr:uid="{00000000-0005-0000-0000-0000B81C0000}"/>
    <cellStyle name="Comma 56 2 2 2 6" xfId="7281" xr:uid="{00000000-0005-0000-0000-0000B91C0000}"/>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3" xfId="7286" xr:uid="{00000000-0005-0000-0000-0000BE1C0000}"/>
    <cellStyle name="Comma 56 2 2 3 2 2 4" xfId="7287" xr:uid="{00000000-0005-0000-0000-0000BF1C0000}"/>
    <cellStyle name="Comma 56 2 2 3 2 3" xfId="7288" xr:uid="{00000000-0005-0000-0000-0000C01C0000}"/>
    <cellStyle name="Comma 56 2 2 3 2 4" xfId="7289" xr:uid="{00000000-0005-0000-0000-0000C11C0000}"/>
    <cellStyle name="Comma 56 2 2 3 2 5" xfId="7290" xr:uid="{00000000-0005-0000-0000-0000C21C0000}"/>
    <cellStyle name="Comma 56 2 2 3 3" xfId="7291" xr:uid="{00000000-0005-0000-0000-0000C31C0000}"/>
    <cellStyle name="Comma 56 2 2 3 3 2" xfId="7292" xr:uid="{00000000-0005-0000-0000-0000C41C0000}"/>
    <cellStyle name="Comma 56 2 2 3 3 3" xfId="7293" xr:uid="{00000000-0005-0000-0000-0000C51C0000}"/>
    <cellStyle name="Comma 56 2 2 3 3 4" xfId="7294" xr:uid="{00000000-0005-0000-0000-0000C61C0000}"/>
    <cellStyle name="Comma 56 2 2 3 4" xfId="7295" xr:uid="{00000000-0005-0000-0000-0000C71C0000}"/>
    <cellStyle name="Comma 56 2 2 3 5" xfId="7296" xr:uid="{00000000-0005-0000-0000-0000C81C0000}"/>
    <cellStyle name="Comma 56 2 2 3 6" xfId="7297" xr:uid="{00000000-0005-0000-0000-0000C91C0000}"/>
    <cellStyle name="Comma 56 2 2 4" xfId="7298" xr:uid="{00000000-0005-0000-0000-0000CA1C0000}"/>
    <cellStyle name="Comma 56 2 2 4 2" xfId="7299" xr:uid="{00000000-0005-0000-0000-0000CB1C0000}"/>
    <cellStyle name="Comma 56 2 2 4 2 2" xfId="7300" xr:uid="{00000000-0005-0000-0000-0000CC1C0000}"/>
    <cellStyle name="Comma 56 2 2 4 2 3" xfId="7301" xr:uid="{00000000-0005-0000-0000-0000CD1C0000}"/>
    <cellStyle name="Comma 56 2 2 4 2 4" xfId="7302" xr:uid="{00000000-0005-0000-0000-0000CE1C0000}"/>
    <cellStyle name="Comma 56 2 2 4 3" xfId="7303" xr:uid="{00000000-0005-0000-0000-0000CF1C0000}"/>
    <cellStyle name="Comma 56 2 2 4 4" xfId="7304" xr:uid="{00000000-0005-0000-0000-0000D01C0000}"/>
    <cellStyle name="Comma 56 2 2 4 5" xfId="7305" xr:uid="{00000000-0005-0000-0000-0000D11C0000}"/>
    <cellStyle name="Comma 56 2 2 5" xfId="7306" xr:uid="{00000000-0005-0000-0000-0000D21C0000}"/>
    <cellStyle name="Comma 56 2 2 5 2" xfId="7307" xr:uid="{00000000-0005-0000-0000-0000D31C0000}"/>
    <cellStyle name="Comma 56 2 2 5 3" xfId="7308" xr:uid="{00000000-0005-0000-0000-0000D41C0000}"/>
    <cellStyle name="Comma 56 2 2 5 4" xfId="7309" xr:uid="{00000000-0005-0000-0000-0000D51C0000}"/>
    <cellStyle name="Comma 56 2 2 6" xfId="7310" xr:uid="{00000000-0005-0000-0000-0000D61C0000}"/>
    <cellStyle name="Comma 56 2 2 7" xfId="7311" xr:uid="{00000000-0005-0000-0000-0000D71C0000}"/>
    <cellStyle name="Comma 56 2 2 8" xfId="7312" xr:uid="{00000000-0005-0000-0000-0000D81C000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3" xfId="7318" xr:uid="{00000000-0005-0000-0000-0000DE1C0000}"/>
    <cellStyle name="Comma 56 2 3 2 2 2 4" xfId="7319" xr:uid="{00000000-0005-0000-0000-0000DF1C0000}"/>
    <cellStyle name="Comma 56 2 3 2 2 3" xfId="7320" xr:uid="{00000000-0005-0000-0000-0000E01C0000}"/>
    <cellStyle name="Comma 56 2 3 2 2 4" xfId="7321" xr:uid="{00000000-0005-0000-0000-0000E11C0000}"/>
    <cellStyle name="Comma 56 2 3 2 2 5" xfId="7322" xr:uid="{00000000-0005-0000-0000-0000E21C0000}"/>
    <cellStyle name="Comma 56 2 3 2 3" xfId="7323" xr:uid="{00000000-0005-0000-0000-0000E31C0000}"/>
    <cellStyle name="Comma 56 2 3 2 3 2" xfId="7324" xr:uid="{00000000-0005-0000-0000-0000E41C0000}"/>
    <cellStyle name="Comma 56 2 3 2 3 3" xfId="7325" xr:uid="{00000000-0005-0000-0000-0000E51C0000}"/>
    <cellStyle name="Comma 56 2 3 2 3 4" xfId="7326" xr:uid="{00000000-0005-0000-0000-0000E61C0000}"/>
    <cellStyle name="Comma 56 2 3 2 4" xfId="7327" xr:uid="{00000000-0005-0000-0000-0000E71C0000}"/>
    <cellStyle name="Comma 56 2 3 2 5" xfId="7328" xr:uid="{00000000-0005-0000-0000-0000E81C0000}"/>
    <cellStyle name="Comma 56 2 3 2 6" xfId="7329" xr:uid="{00000000-0005-0000-0000-0000E91C000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3" xfId="7334" xr:uid="{00000000-0005-0000-0000-0000EE1C0000}"/>
    <cellStyle name="Comma 56 2 3 3 2 2 4" xfId="7335" xr:uid="{00000000-0005-0000-0000-0000EF1C0000}"/>
    <cellStyle name="Comma 56 2 3 3 2 3" xfId="7336" xr:uid="{00000000-0005-0000-0000-0000F01C0000}"/>
    <cellStyle name="Comma 56 2 3 3 2 4" xfId="7337" xr:uid="{00000000-0005-0000-0000-0000F11C0000}"/>
    <cellStyle name="Comma 56 2 3 3 2 5" xfId="7338" xr:uid="{00000000-0005-0000-0000-0000F21C0000}"/>
    <cellStyle name="Comma 56 2 3 3 3" xfId="7339" xr:uid="{00000000-0005-0000-0000-0000F31C0000}"/>
    <cellStyle name="Comma 56 2 3 3 3 2" xfId="7340" xr:uid="{00000000-0005-0000-0000-0000F41C0000}"/>
    <cellStyle name="Comma 56 2 3 3 3 3" xfId="7341" xr:uid="{00000000-0005-0000-0000-0000F51C0000}"/>
    <cellStyle name="Comma 56 2 3 3 3 4" xfId="7342" xr:uid="{00000000-0005-0000-0000-0000F61C0000}"/>
    <cellStyle name="Comma 56 2 3 3 4" xfId="7343" xr:uid="{00000000-0005-0000-0000-0000F71C0000}"/>
    <cellStyle name="Comma 56 2 3 3 5" xfId="7344" xr:uid="{00000000-0005-0000-0000-0000F81C0000}"/>
    <cellStyle name="Comma 56 2 3 3 6" xfId="7345" xr:uid="{00000000-0005-0000-0000-0000F91C0000}"/>
    <cellStyle name="Comma 56 2 3 4" xfId="7346" xr:uid="{00000000-0005-0000-0000-0000FA1C0000}"/>
    <cellStyle name="Comma 56 2 3 4 2" xfId="7347" xr:uid="{00000000-0005-0000-0000-0000FB1C0000}"/>
    <cellStyle name="Comma 56 2 3 4 2 2" xfId="7348" xr:uid="{00000000-0005-0000-0000-0000FC1C0000}"/>
    <cellStyle name="Comma 56 2 3 4 2 3" xfId="7349" xr:uid="{00000000-0005-0000-0000-0000FD1C0000}"/>
    <cellStyle name="Comma 56 2 3 4 2 4" xfId="7350" xr:uid="{00000000-0005-0000-0000-0000FE1C0000}"/>
    <cellStyle name="Comma 56 2 3 4 3" xfId="7351" xr:uid="{00000000-0005-0000-0000-0000FF1C0000}"/>
    <cellStyle name="Comma 56 2 3 4 4" xfId="7352" xr:uid="{00000000-0005-0000-0000-0000001D0000}"/>
    <cellStyle name="Comma 56 2 3 4 5" xfId="7353" xr:uid="{00000000-0005-0000-0000-0000011D0000}"/>
    <cellStyle name="Comma 56 2 3 5" xfId="7354" xr:uid="{00000000-0005-0000-0000-0000021D0000}"/>
    <cellStyle name="Comma 56 2 3 5 2" xfId="7355" xr:uid="{00000000-0005-0000-0000-0000031D0000}"/>
    <cellStyle name="Comma 56 2 3 5 3" xfId="7356" xr:uid="{00000000-0005-0000-0000-0000041D0000}"/>
    <cellStyle name="Comma 56 2 3 5 4" xfId="7357" xr:uid="{00000000-0005-0000-0000-0000051D0000}"/>
    <cellStyle name="Comma 56 2 3 6" xfId="7358" xr:uid="{00000000-0005-0000-0000-0000061D0000}"/>
    <cellStyle name="Comma 56 2 3 7" xfId="7359" xr:uid="{00000000-0005-0000-0000-0000071D0000}"/>
    <cellStyle name="Comma 56 2 3 8" xfId="7360" xr:uid="{00000000-0005-0000-0000-0000081D0000}"/>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3" xfId="7365" xr:uid="{00000000-0005-0000-0000-00000D1D0000}"/>
    <cellStyle name="Comma 56 2 4 2 2 4" xfId="7366" xr:uid="{00000000-0005-0000-0000-00000E1D0000}"/>
    <cellStyle name="Comma 56 2 4 2 3" xfId="7367" xr:uid="{00000000-0005-0000-0000-00000F1D0000}"/>
    <cellStyle name="Comma 56 2 4 2 4" xfId="7368" xr:uid="{00000000-0005-0000-0000-0000101D0000}"/>
    <cellStyle name="Comma 56 2 4 2 5" xfId="7369" xr:uid="{00000000-0005-0000-0000-0000111D0000}"/>
    <cellStyle name="Comma 56 2 4 3" xfId="7370" xr:uid="{00000000-0005-0000-0000-0000121D0000}"/>
    <cellStyle name="Comma 56 2 4 3 2" xfId="7371" xr:uid="{00000000-0005-0000-0000-0000131D0000}"/>
    <cellStyle name="Comma 56 2 4 3 3" xfId="7372" xr:uid="{00000000-0005-0000-0000-0000141D0000}"/>
    <cellStyle name="Comma 56 2 4 3 4" xfId="7373" xr:uid="{00000000-0005-0000-0000-0000151D0000}"/>
    <cellStyle name="Comma 56 2 4 4" xfId="7374" xr:uid="{00000000-0005-0000-0000-0000161D0000}"/>
    <cellStyle name="Comma 56 2 4 5" xfId="7375" xr:uid="{00000000-0005-0000-0000-0000171D0000}"/>
    <cellStyle name="Comma 56 2 4 6" xfId="7376" xr:uid="{00000000-0005-0000-0000-0000181D0000}"/>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3" xfId="7381" xr:uid="{00000000-0005-0000-0000-00001D1D0000}"/>
    <cellStyle name="Comma 56 2 5 2 2 4" xfId="7382" xr:uid="{00000000-0005-0000-0000-00001E1D0000}"/>
    <cellStyle name="Comma 56 2 5 2 3" xfId="7383" xr:uid="{00000000-0005-0000-0000-00001F1D0000}"/>
    <cellStyle name="Comma 56 2 5 2 4" xfId="7384" xr:uid="{00000000-0005-0000-0000-0000201D0000}"/>
    <cellStyle name="Comma 56 2 5 2 5" xfId="7385" xr:uid="{00000000-0005-0000-0000-0000211D0000}"/>
    <cellStyle name="Comma 56 2 5 3" xfId="7386" xr:uid="{00000000-0005-0000-0000-0000221D0000}"/>
    <cellStyle name="Comma 56 2 5 3 2" xfId="7387" xr:uid="{00000000-0005-0000-0000-0000231D0000}"/>
    <cellStyle name="Comma 56 2 5 3 3" xfId="7388" xr:uid="{00000000-0005-0000-0000-0000241D0000}"/>
    <cellStyle name="Comma 56 2 5 3 4" xfId="7389" xr:uid="{00000000-0005-0000-0000-0000251D0000}"/>
    <cellStyle name="Comma 56 2 5 4" xfId="7390" xr:uid="{00000000-0005-0000-0000-0000261D0000}"/>
    <cellStyle name="Comma 56 2 5 5" xfId="7391" xr:uid="{00000000-0005-0000-0000-0000271D0000}"/>
    <cellStyle name="Comma 56 2 5 6" xfId="7392" xr:uid="{00000000-0005-0000-0000-0000281D0000}"/>
    <cellStyle name="Comma 56 2 6" xfId="7393" xr:uid="{00000000-0005-0000-0000-0000291D0000}"/>
    <cellStyle name="Comma 56 2 6 2" xfId="7394" xr:uid="{00000000-0005-0000-0000-00002A1D0000}"/>
    <cellStyle name="Comma 56 2 6 2 2" xfId="7395" xr:uid="{00000000-0005-0000-0000-00002B1D0000}"/>
    <cellStyle name="Comma 56 2 6 2 3" xfId="7396" xr:uid="{00000000-0005-0000-0000-00002C1D0000}"/>
    <cellStyle name="Comma 56 2 6 2 4" xfId="7397" xr:uid="{00000000-0005-0000-0000-00002D1D0000}"/>
    <cellStyle name="Comma 56 2 6 3" xfId="7398" xr:uid="{00000000-0005-0000-0000-00002E1D0000}"/>
    <cellStyle name="Comma 56 2 6 4" xfId="7399" xr:uid="{00000000-0005-0000-0000-00002F1D0000}"/>
    <cellStyle name="Comma 56 2 6 5" xfId="7400" xr:uid="{00000000-0005-0000-0000-0000301D0000}"/>
    <cellStyle name="Comma 56 2 7" xfId="7401" xr:uid="{00000000-0005-0000-0000-0000311D0000}"/>
    <cellStyle name="Comma 56 2 7 2" xfId="7402" xr:uid="{00000000-0005-0000-0000-0000321D0000}"/>
    <cellStyle name="Comma 56 2 7 3" xfId="7403" xr:uid="{00000000-0005-0000-0000-0000331D0000}"/>
    <cellStyle name="Comma 56 2 7 4" xfId="7404" xr:uid="{00000000-0005-0000-0000-0000341D0000}"/>
    <cellStyle name="Comma 56 2 8" xfId="7405" xr:uid="{00000000-0005-0000-0000-0000351D0000}"/>
    <cellStyle name="Comma 56 2 9" xfId="7406" xr:uid="{00000000-0005-0000-0000-0000361D0000}"/>
    <cellStyle name="Comma 56 3" xfId="7407" xr:uid="{00000000-0005-0000-0000-0000371D0000}"/>
    <cellStyle name="Comma 56 3 10" xfId="7408" xr:uid="{00000000-0005-0000-0000-0000381D000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3" xfId="7414" xr:uid="{00000000-0005-0000-0000-00003E1D0000}"/>
    <cellStyle name="Comma 56 3 2 2 2 2 4" xfId="7415" xr:uid="{00000000-0005-0000-0000-00003F1D0000}"/>
    <cellStyle name="Comma 56 3 2 2 2 3" xfId="7416" xr:uid="{00000000-0005-0000-0000-0000401D0000}"/>
    <cellStyle name="Comma 56 3 2 2 2 4" xfId="7417" xr:uid="{00000000-0005-0000-0000-0000411D0000}"/>
    <cellStyle name="Comma 56 3 2 2 2 5" xfId="7418" xr:uid="{00000000-0005-0000-0000-0000421D0000}"/>
    <cellStyle name="Comma 56 3 2 2 3" xfId="7419" xr:uid="{00000000-0005-0000-0000-0000431D0000}"/>
    <cellStyle name="Comma 56 3 2 2 3 2" xfId="7420" xr:uid="{00000000-0005-0000-0000-0000441D0000}"/>
    <cellStyle name="Comma 56 3 2 2 3 3" xfId="7421" xr:uid="{00000000-0005-0000-0000-0000451D0000}"/>
    <cellStyle name="Comma 56 3 2 2 3 4" xfId="7422" xr:uid="{00000000-0005-0000-0000-0000461D0000}"/>
    <cellStyle name="Comma 56 3 2 2 4" xfId="7423" xr:uid="{00000000-0005-0000-0000-0000471D0000}"/>
    <cellStyle name="Comma 56 3 2 2 5" xfId="7424" xr:uid="{00000000-0005-0000-0000-0000481D0000}"/>
    <cellStyle name="Comma 56 3 2 2 6" xfId="7425" xr:uid="{00000000-0005-0000-0000-0000491D0000}"/>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3" xfId="7430" xr:uid="{00000000-0005-0000-0000-00004E1D0000}"/>
    <cellStyle name="Comma 56 3 2 3 2 2 4" xfId="7431" xr:uid="{00000000-0005-0000-0000-00004F1D0000}"/>
    <cellStyle name="Comma 56 3 2 3 2 3" xfId="7432" xr:uid="{00000000-0005-0000-0000-0000501D0000}"/>
    <cellStyle name="Comma 56 3 2 3 2 4" xfId="7433" xr:uid="{00000000-0005-0000-0000-0000511D0000}"/>
    <cellStyle name="Comma 56 3 2 3 2 5" xfId="7434" xr:uid="{00000000-0005-0000-0000-0000521D0000}"/>
    <cellStyle name="Comma 56 3 2 3 3" xfId="7435" xr:uid="{00000000-0005-0000-0000-0000531D0000}"/>
    <cellStyle name="Comma 56 3 2 3 3 2" xfId="7436" xr:uid="{00000000-0005-0000-0000-0000541D0000}"/>
    <cellStyle name="Comma 56 3 2 3 3 3" xfId="7437" xr:uid="{00000000-0005-0000-0000-0000551D0000}"/>
    <cellStyle name="Comma 56 3 2 3 3 4" xfId="7438" xr:uid="{00000000-0005-0000-0000-0000561D0000}"/>
    <cellStyle name="Comma 56 3 2 3 4" xfId="7439" xr:uid="{00000000-0005-0000-0000-0000571D0000}"/>
    <cellStyle name="Comma 56 3 2 3 5" xfId="7440" xr:uid="{00000000-0005-0000-0000-0000581D0000}"/>
    <cellStyle name="Comma 56 3 2 3 6" xfId="7441" xr:uid="{00000000-0005-0000-0000-0000591D0000}"/>
    <cellStyle name="Comma 56 3 2 4" xfId="7442" xr:uid="{00000000-0005-0000-0000-00005A1D0000}"/>
    <cellStyle name="Comma 56 3 2 4 2" xfId="7443" xr:uid="{00000000-0005-0000-0000-00005B1D0000}"/>
    <cellStyle name="Comma 56 3 2 4 2 2" xfId="7444" xr:uid="{00000000-0005-0000-0000-00005C1D0000}"/>
    <cellStyle name="Comma 56 3 2 4 2 3" xfId="7445" xr:uid="{00000000-0005-0000-0000-00005D1D0000}"/>
    <cellStyle name="Comma 56 3 2 4 2 4" xfId="7446" xr:uid="{00000000-0005-0000-0000-00005E1D0000}"/>
    <cellStyle name="Comma 56 3 2 4 3" xfId="7447" xr:uid="{00000000-0005-0000-0000-00005F1D0000}"/>
    <cellStyle name="Comma 56 3 2 4 4" xfId="7448" xr:uid="{00000000-0005-0000-0000-0000601D0000}"/>
    <cellStyle name="Comma 56 3 2 4 5" xfId="7449" xr:uid="{00000000-0005-0000-0000-0000611D0000}"/>
    <cellStyle name="Comma 56 3 2 5" xfId="7450" xr:uid="{00000000-0005-0000-0000-0000621D0000}"/>
    <cellStyle name="Comma 56 3 2 5 2" xfId="7451" xr:uid="{00000000-0005-0000-0000-0000631D0000}"/>
    <cellStyle name="Comma 56 3 2 5 3" xfId="7452" xr:uid="{00000000-0005-0000-0000-0000641D0000}"/>
    <cellStyle name="Comma 56 3 2 5 4" xfId="7453" xr:uid="{00000000-0005-0000-0000-0000651D0000}"/>
    <cellStyle name="Comma 56 3 2 6" xfId="7454" xr:uid="{00000000-0005-0000-0000-0000661D0000}"/>
    <cellStyle name="Comma 56 3 2 7" xfId="7455" xr:uid="{00000000-0005-0000-0000-0000671D0000}"/>
    <cellStyle name="Comma 56 3 2 8" xfId="7456" xr:uid="{00000000-0005-0000-0000-0000681D0000}"/>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3" xfId="7462" xr:uid="{00000000-0005-0000-0000-00006E1D0000}"/>
    <cellStyle name="Comma 56 3 3 2 2 2 4" xfId="7463" xr:uid="{00000000-0005-0000-0000-00006F1D0000}"/>
    <cellStyle name="Comma 56 3 3 2 2 3" xfId="7464" xr:uid="{00000000-0005-0000-0000-0000701D0000}"/>
    <cellStyle name="Comma 56 3 3 2 2 4" xfId="7465" xr:uid="{00000000-0005-0000-0000-0000711D0000}"/>
    <cellStyle name="Comma 56 3 3 2 2 5" xfId="7466" xr:uid="{00000000-0005-0000-0000-0000721D0000}"/>
    <cellStyle name="Comma 56 3 3 2 3" xfId="7467" xr:uid="{00000000-0005-0000-0000-0000731D0000}"/>
    <cellStyle name="Comma 56 3 3 2 3 2" xfId="7468" xr:uid="{00000000-0005-0000-0000-0000741D0000}"/>
    <cellStyle name="Comma 56 3 3 2 3 3" xfId="7469" xr:uid="{00000000-0005-0000-0000-0000751D0000}"/>
    <cellStyle name="Comma 56 3 3 2 3 4" xfId="7470" xr:uid="{00000000-0005-0000-0000-0000761D0000}"/>
    <cellStyle name="Comma 56 3 3 2 4" xfId="7471" xr:uid="{00000000-0005-0000-0000-0000771D0000}"/>
    <cellStyle name="Comma 56 3 3 2 5" xfId="7472" xr:uid="{00000000-0005-0000-0000-0000781D0000}"/>
    <cellStyle name="Comma 56 3 3 2 6" xfId="7473" xr:uid="{00000000-0005-0000-0000-0000791D000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3" xfId="7478" xr:uid="{00000000-0005-0000-0000-00007E1D0000}"/>
    <cellStyle name="Comma 56 3 3 3 2 2 4" xfId="7479" xr:uid="{00000000-0005-0000-0000-00007F1D0000}"/>
    <cellStyle name="Comma 56 3 3 3 2 3" xfId="7480" xr:uid="{00000000-0005-0000-0000-0000801D0000}"/>
    <cellStyle name="Comma 56 3 3 3 2 4" xfId="7481" xr:uid="{00000000-0005-0000-0000-0000811D0000}"/>
    <cellStyle name="Comma 56 3 3 3 2 5" xfId="7482" xr:uid="{00000000-0005-0000-0000-0000821D0000}"/>
    <cellStyle name="Comma 56 3 3 3 3" xfId="7483" xr:uid="{00000000-0005-0000-0000-0000831D0000}"/>
    <cellStyle name="Comma 56 3 3 3 3 2" xfId="7484" xr:uid="{00000000-0005-0000-0000-0000841D0000}"/>
    <cellStyle name="Comma 56 3 3 3 3 3" xfId="7485" xr:uid="{00000000-0005-0000-0000-0000851D0000}"/>
    <cellStyle name="Comma 56 3 3 3 3 4" xfId="7486" xr:uid="{00000000-0005-0000-0000-0000861D0000}"/>
    <cellStyle name="Comma 56 3 3 3 4" xfId="7487" xr:uid="{00000000-0005-0000-0000-0000871D0000}"/>
    <cellStyle name="Comma 56 3 3 3 5" xfId="7488" xr:uid="{00000000-0005-0000-0000-0000881D0000}"/>
    <cellStyle name="Comma 56 3 3 3 6" xfId="7489" xr:uid="{00000000-0005-0000-0000-0000891D0000}"/>
    <cellStyle name="Comma 56 3 3 4" xfId="7490" xr:uid="{00000000-0005-0000-0000-00008A1D0000}"/>
    <cellStyle name="Comma 56 3 3 4 2" xfId="7491" xr:uid="{00000000-0005-0000-0000-00008B1D0000}"/>
    <cellStyle name="Comma 56 3 3 4 2 2" xfId="7492" xr:uid="{00000000-0005-0000-0000-00008C1D0000}"/>
    <cellStyle name="Comma 56 3 3 4 2 3" xfId="7493" xr:uid="{00000000-0005-0000-0000-00008D1D0000}"/>
    <cellStyle name="Comma 56 3 3 4 2 4" xfId="7494" xr:uid="{00000000-0005-0000-0000-00008E1D0000}"/>
    <cellStyle name="Comma 56 3 3 4 3" xfId="7495" xr:uid="{00000000-0005-0000-0000-00008F1D0000}"/>
    <cellStyle name="Comma 56 3 3 4 4" xfId="7496" xr:uid="{00000000-0005-0000-0000-0000901D0000}"/>
    <cellStyle name="Comma 56 3 3 4 5" xfId="7497" xr:uid="{00000000-0005-0000-0000-0000911D0000}"/>
    <cellStyle name="Comma 56 3 3 5" xfId="7498" xr:uid="{00000000-0005-0000-0000-0000921D0000}"/>
    <cellStyle name="Comma 56 3 3 5 2" xfId="7499" xr:uid="{00000000-0005-0000-0000-0000931D0000}"/>
    <cellStyle name="Comma 56 3 3 5 3" xfId="7500" xr:uid="{00000000-0005-0000-0000-0000941D0000}"/>
    <cellStyle name="Comma 56 3 3 5 4" xfId="7501" xr:uid="{00000000-0005-0000-0000-0000951D0000}"/>
    <cellStyle name="Comma 56 3 3 6" xfId="7502" xr:uid="{00000000-0005-0000-0000-0000961D0000}"/>
    <cellStyle name="Comma 56 3 3 7" xfId="7503" xr:uid="{00000000-0005-0000-0000-0000971D0000}"/>
    <cellStyle name="Comma 56 3 3 8" xfId="7504" xr:uid="{00000000-0005-0000-0000-0000981D0000}"/>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3" xfId="7509" xr:uid="{00000000-0005-0000-0000-00009D1D0000}"/>
    <cellStyle name="Comma 56 3 4 2 2 4" xfId="7510" xr:uid="{00000000-0005-0000-0000-00009E1D0000}"/>
    <cellStyle name="Comma 56 3 4 2 3" xfId="7511" xr:uid="{00000000-0005-0000-0000-00009F1D0000}"/>
    <cellStyle name="Comma 56 3 4 2 4" xfId="7512" xr:uid="{00000000-0005-0000-0000-0000A01D0000}"/>
    <cellStyle name="Comma 56 3 4 2 5" xfId="7513" xr:uid="{00000000-0005-0000-0000-0000A11D0000}"/>
    <cellStyle name="Comma 56 3 4 3" xfId="7514" xr:uid="{00000000-0005-0000-0000-0000A21D0000}"/>
    <cellStyle name="Comma 56 3 4 3 2" xfId="7515" xr:uid="{00000000-0005-0000-0000-0000A31D0000}"/>
    <cellStyle name="Comma 56 3 4 3 3" xfId="7516" xr:uid="{00000000-0005-0000-0000-0000A41D0000}"/>
    <cellStyle name="Comma 56 3 4 3 4" xfId="7517" xr:uid="{00000000-0005-0000-0000-0000A51D0000}"/>
    <cellStyle name="Comma 56 3 4 4" xfId="7518" xr:uid="{00000000-0005-0000-0000-0000A61D0000}"/>
    <cellStyle name="Comma 56 3 4 5" xfId="7519" xr:uid="{00000000-0005-0000-0000-0000A71D0000}"/>
    <cellStyle name="Comma 56 3 4 6" xfId="7520" xr:uid="{00000000-0005-0000-0000-0000A81D0000}"/>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3" xfId="7525" xr:uid="{00000000-0005-0000-0000-0000AD1D0000}"/>
    <cellStyle name="Comma 56 3 5 2 2 4" xfId="7526" xr:uid="{00000000-0005-0000-0000-0000AE1D0000}"/>
    <cellStyle name="Comma 56 3 5 2 3" xfId="7527" xr:uid="{00000000-0005-0000-0000-0000AF1D0000}"/>
    <cellStyle name="Comma 56 3 5 2 4" xfId="7528" xr:uid="{00000000-0005-0000-0000-0000B01D0000}"/>
    <cellStyle name="Comma 56 3 5 2 5" xfId="7529" xr:uid="{00000000-0005-0000-0000-0000B11D0000}"/>
    <cellStyle name="Comma 56 3 5 3" xfId="7530" xr:uid="{00000000-0005-0000-0000-0000B21D0000}"/>
    <cellStyle name="Comma 56 3 5 3 2" xfId="7531" xr:uid="{00000000-0005-0000-0000-0000B31D0000}"/>
    <cellStyle name="Comma 56 3 5 3 3" xfId="7532" xr:uid="{00000000-0005-0000-0000-0000B41D0000}"/>
    <cellStyle name="Comma 56 3 5 3 4" xfId="7533" xr:uid="{00000000-0005-0000-0000-0000B51D0000}"/>
    <cellStyle name="Comma 56 3 5 4" xfId="7534" xr:uid="{00000000-0005-0000-0000-0000B61D0000}"/>
    <cellStyle name="Comma 56 3 5 5" xfId="7535" xr:uid="{00000000-0005-0000-0000-0000B71D0000}"/>
    <cellStyle name="Comma 56 3 5 6" xfId="7536" xr:uid="{00000000-0005-0000-0000-0000B81D0000}"/>
    <cellStyle name="Comma 56 3 6" xfId="7537" xr:uid="{00000000-0005-0000-0000-0000B91D0000}"/>
    <cellStyle name="Comma 56 3 6 2" xfId="7538" xr:uid="{00000000-0005-0000-0000-0000BA1D0000}"/>
    <cellStyle name="Comma 56 3 6 2 2" xfId="7539" xr:uid="{00000000-0005-0000-0000-0000BB1D0000}"/>
    <cellStyle name="Comma 56 3 6 2 3" xfId="7540" xr:uid="{00000000-0005-0000-0000-0000BC1D0000}"/>
    <cellStyle name="Comma 56 3 6 2 4" xfId="7541" xr:uid="{00000000-0005-0000-0000-0000BD1D0000}"/>
    <cellStyle name="Comma 56 3 6 3" xfId="7542" xr:uid="{00000000-0005-0000-0000-0000BE1D0000}"/>
    <cellStyle name="Comma 56 3 6 4" xfId="7543" xr:uid="{00000000-0005-0000-0000-0000BF1D0000}"/>
    <cellStyle name="Comma 56 3 6 5" xfId="7544" xr:uid="{00000000-0005-0000-0000-0000C01D0000}"/>
    <cellStyle name="Comma 56 3 7" xfId="7545" xr:uid="{00000000-0005-0000-0000-0000C11D0000}"/>
    <cellStyle name="Comma 56 3 7 2" xfId="7546" xr:uid="{00000000-0005-0000-0000-0000C21D0000}"/>
    <cellStyle name="Comma 56 3 7 3" xfId="7547" xr:uid="{00000000-0005-0000-0000-0000C31D0000}"/>
    <cellStyle name="Comma 56 3 7 4" xfId="7548" xr:uid="{00000000-0005-0000-0000-0000C41D0000}"/>
    <cellStyle name="Comma 56 3 8" xfId="7549" xr:uid="{00000000-0005-0000-0000-0000C51D0000}"/>
    <cellStyle name="Comma 56 3 9" xfId="7550" xr:uid="{00000000-0005-0000-0000-0000C61D0000}"/>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3" xfId="7556" xr:uid="{00000000-0005-0000-0000-0000CC1D0000}"/>
    <cellStyle name="Comma 56 4 2 2 2 4" xfId="7557" xr:uid="{00000000-0005-0000-0000-0000CD1D0000}"/>
    <cellStyle name="Comma 56 4 2 2 3" xfId="7558" xr:uid="{00000000-0005-0000-0000-0000CE1D0000}"/>
    <cellStyle name="Comma 56 4 2 2 4" xfId="7559" xr:uid="{00000000-0005-0000-0000-0000CF1D0000}"/>
    <cellStyle name="Comma 56 4 2 2 5" xfId="7560" xr:uid="{00000000-0005-0000-0000-0000D01D0000}"/>
    <cellStyle name="Comma 56 4 2 3" xfId="7561" xr:uid="{00000000-0005-0000-0000-0000D11D0000}"/>
    <cellStyle name="Comma 56 4 2 3 2" xfId="7562" xr:uid="{00000000-0005-0000-0000-0000D21D0000}"/>
    <cellStyle name="Comma 56 4 2 3 3" xfId="7563" xr:uid="{00000000-0005-0000-0000-0000D31D0000}"/>
    <cellStyle name="Comma 56 4 2 3 4" xfId="7564" xr:uid="{00000000-0005-0000-0000-0000D41D0000}"/>
    <cellStyle name="Comma 56 4 2 4" xfId="7565" xr:uid="{00000000-0005-0000-0000-0000D51D0000}"/>
    <cellStyle name="Comma 56 4 2 5" xfId="7566" xr:uid="{00000000-0005-0000-0000-0000D61D0000}"/>
    <cellStyle name="Comma 56 4 2 6" xfId="7567" xr:uid="{00000000-0005-0000-0000-0000D71D0000}"/>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3" xfId="7572" xr:uid="{00000000-0005-0000-0000-0000DC1D0000}"/>
    <cellStyle name="Comma 56 4 3 2 2 4" xfId="7573" xr:uid="{00000000-0005-0000-0000-0000DD1D0000}"/>
    <cellStyle name="Comma 56 4 3 2 3" xfId="7574" xr:uid="{00000000-0005-0000-0000-0000DE1D0000}"/>
    <cellStyle name="Comma 56 4 3 2 4" xfId="7575" xr:uid="{00000000-0005-0000-0000-0000DF1D0000}"/>
    <cellStyle name="Comma 56 4 3 2 5" xfId="7576" xr:uid="{00000000-0005-0000-0000-0000E01D0000}"/>
    <cellStyle name="Comma 56 4 3 3" xfId="7577" xr:uid="{00000000-0005-0000-0000-0000E11D0000}"/>
    <cellStyle name="Comma 56 4 3 3 2" xfId="7578" xr:uid="{00000000-0005-0000-0000-0000E21D0000}"/>
    <cellStyle name="Comma 56 4 3 3 3" xfId="7579" xr:uid="{00000000-0005-0000-0000-0000E31D0000}"/>
    <cellStyle name="Comma 56 4 3 3 4" xfId="7580" xr:uid="{00000000-0005-0000-0000-0000E41D0000}"/>
    <cellStyle name="Comma 56 4 3 4" xfId="7581" xr:uid="{00000000-0005-0000-0000-0000E51D0000}"/>
    <cellStyle name="Comma 56 4 3 5" xfId="7582" xr:uid="{00000000-0005-0000-0000-0000E61D0000}"/>
    <cellStyle name="Comma 56 4 3 6" xfId="7583" xr:uid="{00000000-0005-0000-0000-0000E71D0000}"/>
    <cellStyle name="Comma 56 4 4" xfId="7584" xr:uid="{00000000-0005-0000-0000-0000E81D0000}"/>
    <cellStyle name="Comma 56 4 4 2" xfId="7585" xr:uid="{00000000-0005-0000-0000-0000E91D0000}"/>
    <cellStyle name="Comma 56 4 4 2 2" xfId="7586" xr:uid="{00000000-0005-0000-0000-0000EA1D0000}"/>
    <cellStyle name="Comma 56 4 4 2 3" xfId="7587" xr:uid="{00000000-0005-0000-0000-0000EB1D0000}"/>
    <cellStyle name="Comma 56 4 4 2 4" xfId="7588" xr:uid="{00000000-0005-0000-0000-0000EC1D0000}"/>
    <cellStyle name="Comma 56 4 4 3" xfId="7589" xr:uid="{00000000-0005-0000-0000-0000ED1D0000}"/>
    <cellStyle name="Comma 56 4 4 4" xfId="7590" xr:uid="{00000000-0005-0000-0000-0000EE1D0000}"/>
    <cellStyle name="Comma 56 4 4 5" xfId="7591" xr:uid="{00000000-0005-0000-0000-0000EF1D0000}"/>
    <cellStyle name="Comma 56 4 5" xfId="7592" xr:uid="{00000000-0005-0000-0000-0000F01D0000}"/>
    <cellStyle name="Comma 56 4 5 2" xfId="7593" xr:uid="{00000000-0005-0000-0000-0000F11D0000}"/>
    <cellStyle name="Comma 56 4 5 3" xfId="7594" xr:uid="{00000000-0005-0000-0000-0000F21D0000}"/>
    <cellStyle name="Comma 56 4 5 4" xfId="7595" xr:uid="{00000000-0005-0000-0000-0000F31D0000}"/>
    <cellStyle name="Comma 56 4 6" xfId="7596" xr:uid="{00000000-0005-0000-0000-0000F41D0000}"/>
    <cellStyle name="Comma 56 4 7" xfId="7597" xr:uid="{00000000-0005-0000-0000-0000F51D0000}"/>
    <cellStyle name="Comma 56 4 8" xfId="7598" xr:uid="{00000000-0005-0000-0000-0000F61D0000}"/>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3" xfId="7604" xr:uid="{00000000-0005-0000-0000-0000FC1D0000}"/>
    <cellStyle name="Comma 56 5 2 2 2 4" xfId="7605" xr:uid="{00000000-0005-0000-0000-0000FD1D0000}"/>
    <cellStyle name="Comma 56 5 2 2 3" xfId="7606" xr:uid="{00000000-0005-0000-0000-0000FE1D0000}"/>
    <cellStyle name="Comma 56 5 2 2 4" xfId="7607" xr:uid="{00000000-0005-0000-0000-0000FF1D0000}"/>
    <cellStyle name="Comma 56 5 2 2 5" xfId="7608" xr:uid="{00000000-0005-0000-0000-0000001E0000}"/>
    <cellStyle name="Comma 56 5 2 3" xfId="7609" xr:uid="{00000000-0005-0000-0000-0000011E0000}"/>
    <cellStyle name="Comma 56 5 2 3 2" xfId="7610" xr:uid="{00000000-0005-0000-0000-0000021E0000}"/>
    <cellStyle name="Comma 56 5 2 3 3" xfId="7611" xr:uid="{00000000-0005-0000-0000-0000031E0000}"/>
    <cellStyle name="Comma 56 5 2 3 4" xfId="7612" xr:uid="{00000000-0005-0000-0000-0000041E0000}"/>
    <cellStyle name="Comma 56 5 2 4" xfId="7613" xr:uid="{00000000-0005-0000-0000-0000051E0000}"/>
    <cellStyle name="Comma 56 5 2 5" xfId="7614" xr:uid="{00000000-0005-0000-0000-0000061E0000}"/>
    <cellStyle name="Comma 56 5 2 6" xfId="7615" xr:uid="{00000000-0005-0000-0000-0000071E0000}"/>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3" xfId="7620" xr:uid="{00000000-0005-0000-0000-00000C1E0000}"/>
    <cellStyle name="Comma 56 5 3 2 2 4" xfId="7621" xr:uid="{00000000-0005-0000-0000-00000D1E0000}"/>
    <cellStyle name="Comma 56 5 3 2 3" xfId="7622" xr:uid="{00000000-0005-0000-0000-00000E1E0000}"/>
    <cellStyle name="Comma 56 5 3 2 4" xfId="7623" xr:uid="{00000000-0005-0000-0000-00000F1E0000}"/>
    <cellStyle name="Comma 56 5 3 2 5" xfId="7624" xr:uid="{00000000-0005-0000-0000-0000101E0000}"/>
    <cellStyle name="Comma 56 5 3 3" xfId="7625" xr:uid="{00000000-0005-0000-0000-0000111E0000}"/>
    <cellStyle name="Comma 56 5 3 3 2" xfId="7626" xr:uid="{00000000-0005-0000-0000-0000121E0000}"/>
    <cellStyle name="Comma 56 5 3 3 3" xfId="7627" xr:uid="{00000000-0005-0000-0000-0000131E0000}"/>
    <cellStyle name="Comma 56 5 3 3 4" xfId="7628" xr:uid="{00000000-0005-0000-0000-0000141E0000}"/>
    <cellStyle name="Comma 56 5 3 4" xfId="7629" xr:uid="{00000000-0005-0000-0000-0000151E0000}"/>
    <cellStyle name="Comma 56 5 3 5" xfId="7630" xr:uid="{00000000-0005-0000-0000-0000161E0000}"/>
    <cellStyle name="Comma 56 5 3 6" xfId="7631" xr:uid="{00000000-0005-0000-0000-0000171E0000}"/>
    <cellStyle name="Comma 56 5 4" xfId="7632" xr:uid="{00000000-0005-0000-0000-0000181E0000}"/>
    <cellStyle name="Comma 56 5 4 2" xfId="7633" xr:uid="{00000000-0005-0000-0000-0000191E0000}"/>
    <cellStyle name="Comma 56 5 4 2 2" xfId="7634" xr:uid="{00000000-0005-0000-0000-00001A1E0000}"/>
    <cellStyle name="Comma 56 5 4 2 3" xfId="7635" xr:uid="{00000000-0005-0000-0000-00001B1E0000}"/>
    <cellStyle name="Comma 56 5 4 2 4" xfId="7636" xr:uid="{00000000-0005-0000-0000-00001C1E0000}"/>
    <cellStyle name="Comma 56 5 4 3" xfId="7637" xr:uid="{00000000-0005-0000-0000-00001D1E0000}"/>
    <cellStyle name="Comma 56 5 4 4" xfId="7638" xr:uid="{00000000-0005-0000-0000-00001E1E0000}"/>
    <cellStyle name="Comma 56 5 4 5" xfId="7639" xr:uid="{00000000-0005-0000-0000-00001F1E0000}"/>
    <cellStyle name="Comma 56 5 5" xfId="7640" xr:uid="{00000000-0005-0000-0000-0000201E0000}"/>
    <cellStyle name="Comma 56 5 5 2" xfId="7641" xr:uid="{00000000-0005-0000-0000-0000211E0000}"/>
    <cellStyle name="Comma 56 5 5 3" xfId="7642" xr:uid="{00000000-0005-0000-0000-0000221E0000}"/>
    <cellStyle name="Comma 56 5 5 4" xfId="7643" xr:uid="{00000000-0005-0000-0000-0000231E0000}"/>
    <cellStyle name="Comma 56 5 6" xfId="7644" xr:uid="{00000000-0005-0000-0000-0000241E0000}"/>
    <cellStyle name="Comma 56 5 7" xfId="7645" xr:uid="{00000000-0005-0000-0000-0000251E0000}"/>
    <cellStyle name="Comma 56 5 8" xfId="7646" xr:uid="{00000000-0005-0000-0000-0000261E0000}"/>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3" xfId="7651" xr:uid="{00000000-0005-0000-0000-00002B1E0000}"/>
    <cellStyle name="Comma 56 6 2 2 4" xfId="7652" xr:uid="{00000000-0005-0000-0000-00002C1E0000}"/>
    <cellStyle name="Comma 56 6 2 3" xfId="7653" xr:uid="{00000000-0005-0000-0000-00002D1E0000}"/>
    <cellStyle name="Comma 56 6 2 4" xfId="7654" xr:uid="{00000000-0005-0000-0000-00002E1E0000}"/>
    <cellStyle name="Comma 56 6 2 5" xfId="7655" xr:uid="{00000000-0005-0000-0000-00002F1E0000}"/>
    <cellStyle name="Comma 56 6 3" xfId="7656" xr:uid="{00000000-0005-0000-0000-0000301E0000}"/>
    <cellStyle name="Comma 56 6 3 2" xfId="7657" xr:uid="{00000000-0005-0000-0000-0000311E0000}"/>
    <cellStyle name="Comma 56 6 3 3" xfId="7658" xr:uid="{00000000-0005-0000-0000-0000321E0000}"/>
    <cellStyle name="Comma 56 6 3 4" xfId="7659" xr:uid="{00000000-0005-0000-0000-0000331E0000}"/>
    <cellStyle name="Comma 56 6 4" xfId="7660" xr:uid="{00000000-0005-0000-0000-0000341E0000}"/>
    <cellStyle name="Comma 56 6 5" xfId="7661" xr:uid="{00000000-0005-0000-0000-0000351E0000}"/>
    <cellStyle name="Comma 56 6 6" xfId="7662" xr:uid="{00000000-0005-0000-0000-0000361E0000}"/>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3" xfId="7667" xr:uid="{00000000-0005-0000-0000-00003B1E0000}"/>
    <cellStyle name="Comma 56 7 2 2 4" xfId="7668" xr:uid="{00000000-0005-0000-0000-00003C1E0000}"/>
    <cellStyle name="Comma 56 7 2 3" xfId="7669" xr:uid="{00000000-0005-0000-0000-00003D1E0000}"/>
    <cellStyle name="Comma 56 7 2 4" xfId="7670" xr:uid="{00000000-0005-0000-0000-00003E1E0000}"/>
    <cellStyle name="Comma 56 7 2 5" xfId="7671" xr:uid="{00000000-0005-0000-0000-00003F1E0000}"/>
    <cellStyle name="Comma 56 7 3" xfId="7672" xr:uid="{00000000-0005-0000-0000-0000401E0000}"/>
    <cellStyle name="Comma 56 7 3 2" xfId="7673" xr:uid="{00000000-0005-0000-0000-0000411E0000}"/>
    <cellStyle name="Comma 56 7 3 3" xfId="7674" xr:uid="{00000000-0005-0000-0000-0000421E0000}"/>
    <cellStyle name="Comma 56 7 3 4" xfId="7675" xr:uid="{00000000-0005-0000-0000-0000431E0000}"/>
    <cellStyle name="Comma 56 7 4" xfId="7676" xr:uid="{00000000-0005-0000-0000-0000441E0000}"/>
    <cellStyle name="Comma 56 7 5" xfId="7677" xr:uid="{00000000-0005-0000-0000-0000451E0000}"/>
    <cellStyle name="Comma 56 7 6" xfId="7678" xr:uid="{00000000-0005-0000-0000-0000461E0000}"/>
    <cellStyle name="Comma 56 8" xfId="7679" xr:uid="{00000000-0005-0000-0000-0000471E0000}"/>
    <cellStyle name="Comma 56 8 2" xfId="7680" xr:uid="{00000000-0005-0000-0000-0000481E0000}"/>
    <cellStyle name="Comma 56 8 2 2" xfId="7681" xr:uid="{00000000-0005-0000-0000-0000491E0000}"/>
    <cellStyle name="Comma 56 8 2 3" xfId="7682" xr:uid="{00000000-0005-0000-0000-00004A1E0000}"/>
    <cellStyle name="Comma 56 8 2 4" xfId="7683" xr:uid="{00000000-0005-0000-0000-00004B1E0000}"/>
    <cellStyle name="Comma 56 8 3" xfId="7684" xr:uid="{00000000-0005-0000-0000-00004C1E0000}"/>
    <cellStyle name="Comma 56 8 4" xfId="7685" xr:uid="{00000000-0005-0000-0000-00004D1E0000}"/>
    <cellStyle name="Comma 56 8 5" xfId="7686" xr:uid="{00000000-0005-0000-0000-00004E1E0000}"/>
    <cellStyle name="Comma 56 9" xfId="7687" xr:uid="{00000000-0005-0000-0000-00004F1E0000}"/>
    <cellStyle name="Comma 56 9 2" xfId="7688" xr:uid="{00000000-0005-0000-0000-0000501E0000}"/>
    <cellStyle name="Comma 56 9 3" xfId="7689" xr:uid="{00000000-0005-0000-0000-0000511E0000}"/>
    <cellStyle name="Comma 56 9 4" xfId="7690" xr:uid="{00000000-0005-0000-0000-0000521E0000}"/>
    <cellStyle name="Comma 57" xfId="7691" xr:uid="{00000000-0005-0000-0000-0000531E0000}"/>
    <cellStyle name="Comma 57 10" xfId="7692" xr:uid="{00000000-0005-0000-0000-0000541E0000}"/>
    <cellStyle name="Comma 57 11" xfId="7693" xr:uid="{00000000-0005-0000-0000-0000551E0000}"/>
    <cellStyle name="Comma 57 12" xfId="7694" xr:uid="{00000000-0005-0000-0000-0000561E0000}"/>
    <cellStyle name="Comma 57 2" xfId="7695" xr:uid="{00000000-0005-0000-0000-0000571E0000}"/>
    <cellStyle name="Comma 57 2 10" xfId="7696" xr:uid="{00000000-0005-0000-0000-0000581E0000}"/>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3" xfId="7702" xr:uid="{00000000-0005-0000-0000-00005E1E0000}"/>
    <cellStyle name="Comma 57 2 2 2 2 2 4" xfId="7703" xr:uid="{00000000-0005-0000-0000-00005F1E0000}"/>
    <cellStyle name="Comma 57 2 2 2 2 3" xfId="7704" xr:uid="{00000000-0005-0000-0000-0000601E0000}"/>
    <cellStyle name="Comma 57 2 2 2 2 4" xfId="7705" xr:uid="{00000000-0005-0000-0000-0000611E0000}"/>
    <cellStyle name="Comma 57 2 2 2 2 5" xfId="7706" xr:uid="{00000000-0005-0000-0000-0000621E0000}"/>
    <cellStyle name="Comma 57 2 2 2 3" xfId="7707" xr:uid="{00000000-0005-0000-0000-0000631E0000}"/>
    <cellStyle name="Comma 57 2 2 2 3 2" xfId="7708" xr:uid="{00000000-0005-0000-0000-0000641E0000}"/>
    <cellStyle name="Comma 57 2 2 2 3 3" xfId="7709" xr:uid="{00000000-0005-0000-0000-0000651E0000}"/>
    <cellStyle name="Comma 57 2 2 2 3 4" xfId="7710" xr:uid="{00000000-0005-0000-0000-0000661E0000}"/>
    <cellStyle name="Comma 57 2 2 2 4" xfId="7711" xr:uid="{00000000-0005-0000-0000-0000671E0000}"/>
    <cellStyle name="Comma 57 2 2 2 5" xfId="7712" xr:uid="{00000000-0005-0000-0000-0000681E0000}"/>
    <cellStyle name="Comma 57 2 2 2 6" xfId="7713" xr:uid="{00000000-0005-0000-0000-0000691E0000}"/>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3" xfId="7718" xr:uid="{00000000-0005-0000-0000-00006E1E0000}"/>
    <cellStyle name="Comma 57 2 2 3 2 2 4" xfId="7719" xr:uid="{00000000-0005-0000-0000-00006F1E0000}"/>
    <cellStyle name="Comma 57 2 2 3 2 3" xfId="7720" xr:uid="{00000000-0005-0000-0000-0000701E0000}"/>
    <cellStyle name="Comma 57 2 2 3 2 4" xfId="7721" xr:uid="{00000000-0005-0000-0000-0000711E0000}"/>
    <cellStyle name="Comma 57 2 2 3 2 5" xfId="7722" xr:uid="{00000000-0005-0000-0000-0000721E0000}"/>
    <cellStyle name="Comma 57 2 2 3 3" xfId="7723" xr:uid="{00000000-0005-0000-0000-0000731E0000}"/>
    <cellStyle name="Comma 57 2 2 3 3 2" xfId="7724" xr:uid="{00000000-0005-0000-0000-0000741E0000}"/>
    <cellStyle name="Comma 57 2 2 3 3 3" xfId="7725" xr:uid="{00000000-0005-0000-0000-0000751E0000}"/>
    <cellStyle name="Comma 57 2 2 3 3 4" xfId="7726" xr:uid="{00000000-0005-0000-0000-0000761E0000}"/>
    <cellStyle name="Comma 57 2 2 3 4" xfId="7727" xr:uid="{00000000-0005-0000-0000-0000771E0000}"/>
    <cellStyle name="Comma 57 2 2 3 5" xfId="7728" xr:uid="{00000000-0005-0000-0000-0000781E0000}"/>
    <cellStyle name="Comma 57 2 2 3 6" xfId="7729" xr:uid="{00000000-0005-0000-0000-0000791E0000}"/>
    <cellStyle name="Comma 57 2 2 4" xfId="7730" xr:uid="{00000000-0005-0000-0000-00007A1E0000}"/>
    <cellStyle name="Comma 57 2 2 4 2" xfId="7731" xr:uid="{00000000-0005-0000-0000-00007B1E0000}"/>
    <cellStyle name="Comma 57 2 2 4 2 2" xfId="7732" xr:uid="{00000000-0005-0000-0000-00007C1E0000}"/>
    <cellStyle name="Comma 57 2 2 4 2 3" xfId="7733" xr:uid="{00000000-0005-0000-0000-00007D1E0000}"/>
    <cellStyle name="Comma 57 2 2 4 2 4" xfId="7734" xr:uid="{00000000-0005-0000-0000-00007E1E0000}"/>
    <cellStyle name="Comma 57 2 2 4 3" xfId="7735" xr:uid="{00000000-0005-0000-0000-00007F1E0000}"/>
    <cellStyle name="Comma 57 2 2 4 4" xfId="7736" xr:uid="{00000000-0005-0000-0000-0000801E0000}"/>
    <cellStyle name="Comma 57 2 2 4 5" xfId="7737" xr:uid="{00000000-0005-0000-0000-0000811E0000}"/>
    <cellStyle name="Comma 57 2 2 5" xfId="7738" xr:uid="{00000000-0005-0000-0000-0000821E0000}"/>
    <cellStyle name="Comma 57 2 2 5 2" xfId="7739" xr:uid="{00000000-0005-0000-0000-0000831E0000}"/>
    <cellStyle name="Comma 57 2 2 5 3" xfId="7740" xr:uid="{00000000-0005-0000-0000-0000841E0000}"/>
    <cellStyle name="Comma 57 2 2 5 4" xfId="7741" xr:uid="{00000000-0005-0000-0000-0000851E0000}"/>
    <cellStyle name="Comma 57 2 2 6" xfId="7742" xr:uid="{00000000-0005-0000-0000-0000861E0000}"/>
    <cellStyle name="Comma 57 2 2 7" xfId="7743" xr:uid="{00000000-0005-0000-0000-0000871E0000}"/>
    <cellStyle name="Comma 57 2 2 8" xfId="7744" xr:uid="{00000000-0005-0000-0000-0000881E0000}"/>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3" xfId="7750" xr:uid="{00000000-0005-0000-0000-00008E1E0000}"/>
    <cellStyle name="Comma 57 2 3 2 2 2 4" xfId="7751" xr:uid="{00000000-0005-0000-0000-00008F1E0000}"/>
    <cellStyle name="Comma 57 2 3 2 2 3" xfId="7752" xr:uid="{00000000-0005-0000-0000-0000901E0000}"/>
    <cellStyle name="Comma 57 2 3 2 2 4" xfId="7753" xr:uid="{00000000-0005-0000-0000-0000911E0000}"/>
    <cellStyle name="Comma 57 2 3 2 2 5" xfId="7754" xr:uid="{00000000-0005-0000-0000-0000921E0000}"/>
    <cellStyle name="Comma 57 2 3 2 3" xfId="7755" xr:uid="{00000000-0005-0000-0000-0000931E0000}"/>
    <cellStyle name="Comma 57 2 3 2 3 2" xfId="7756" xr:uid="{00000000-0005-0000-0000-0000941E0000}"/>
    <cellStyle name="Comma 57 2 3 2 3 3" xfId="7757" xr:uid="{00000000-0005-0000-0000-0000951E0000}"/>
    <cellStyle name="Comma 57 2 3 2 3 4" xfId="7758" xr:uid="{00000000-0005-0000-0000-0000961E0000}"/>
    <cellStyle name="Comma 57 2 3 2 4" xfId="7759" xr:uid="{00000000-0005-0000-0000-0000971E0000}"/>
    <cellStyle name="Comma 57 2 3 2 5" xfId="7760" xr:uid="{00000000-0005-0000-0000-0000981E0000}"/>
    <cellStyle name="Comma 57 2 3 2 6" xfId="7761" xr:uid="{00000000-0005-0000-0000-0000991E0000}"/>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3" xfId="7766" xr:uid="{00000000-0005-0000-0000-00009E1E0000}"/>
    <cellStyle name="Comma 57 2 3 3 2 2 4" xfId="7767" xr:uid="{00000000-0005-0000-0000-00009F1E0000}"/>
    <cellStyle name="Comma 57 2 3 3 2 3" xfId="7768" xr:uid="{00000000-0005-0000-0000-0000A01E0000}"/>
    <cellStyle name="Comma 57 2 3 3 2 4" xfId="7769" xr:uid="{00000000-0005-0000-0000-0000A11E0000}"/>
    <cellStyle name="Comma 57 2 3 3 2 5" xfId="7770" xr:uid="{00000000-0005-0000-0000-0000A21E0000}"/>
    <cellStyle name="Comma 57 2 3 3 3" xfId="7771" xr:uid="{00000000-0005-0000-0000-0000A31E0000}"/>
    <cellStyle name="Comma 57 2 3 3 3 2" xfId="7772" xr:uid="{00000000-0005-0000-0000-0000A41E0000}"/>
    <cellStyle name="Comma 57 2 3 3 3 3" xfId="7773" xr:uid="{00000000-0005-0000-0000-0000A51E0000}"/>
    <cellStyle name="Comma 57 2 3 3 3 4" xfId="7774" xr:uid="{00000000-0005-0000-0000-0000A61E0000}"/>
    <cellStyle name="Comma 57 2 3 3 4" xfId="7775" xr:uid="{00000000-0005-0000-0000-0000A71E0000}"/>
    <cellStyle name="Comma 57 2 3 3 5" xfId="7776" xr:uid="{00000000-0005-0000-0000-0000A81E0000}"/>
    <cellStyle name="Comma 57 2 3 3 6" xfId="7777" xr:uid="{00000000-0005-0000-0000-0000A91E0000}"/>
    <cellStyle name="Comma 57 2 3 4" xfId="7778" xr:uid="{00000000-0005-0000-0000-0000AA1E0000}"/>
    <cellStyle name="Comma 57 2 3 4 2" xfId="7779" xr:uid="{00000000-0005-0000-0000-0000AB1E0000}"/>
    <cellStyle name="Comma 57 2 3 4 2 2" xfId="7780" xr:uid="{00000000-0005-0000-0000-0000AC1E0000}"/>
    <cellStyle name="Comma 57 2 3 4 2 3" xfId="7781" xr:uid="{00000000-0005-0000-0000-0000AD1E0000}"/>
    <cellStyle name="Comma 57 2 3 4 2 4" xfId="7782" xr:uid="{00000000-0005-0000-0000-0000AE1E0000}"/>
    <cellStyle name="Comma 57 2 3 4 3" xfId="7783" xr:uid="{00000000-0005-0000-0000-0000AF1E0000}"/>
    <cellStyle name="Comma 57 2 3 4 4" xfId="7784" xr:uid="{00000000-0005-0000-0000-0000B01E0000}"/>
    <cellStyle name="Comma 57 2 3 4 5" xfId="7785" xr:uid="{00000000-0005-0000-0000-0000B11E0000}"/>
    <cellStyle name="Comma 57 2 3 5" xfId="7786" xr:uid="{00000000-0005-0000-0000-0000B21E0000}"/>
    <cellStyle name="Comma 57 2 3 5 2" xfId="7787" xr:uid="{00000000-0005-0000-0000-0000B31E0000}"/>
    <cellStyle name="Comma 57 2 3 5 3" xfId="7788" xr:uid="{00000000-0005-0000-0000-0000B41E0000}"/>
    <cellStyle name="Comma 57 2 3 5 4" xfId="7789" xr:uid="{00000000-0005-0000-0000-0000B51E0000}"/>
    <cellStyle name="Comma 57 2 3 6" xfId="7790" xr:uid="{00000000-0005-0000-0000-0000B61E0000}"/>
    <cellStyle name="Comma 57 2 3 7" xfId="7791" xr:uid="{00000000-0005-0000-0000-0000B71E0000}"/>
    <cellStyle name="Comma 57 2 3 8" xfId="7792" xr:uid="{00000000-0005-0000-0000-0000B81E000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3" xfId="7797" xr:uid="{00000000-0005-0000-0000-0000BD1E0000}"/>
    <cellStyle name="Comma 57 2 4 2 2 4" xfId="7798" xr:uid="{00000000-0005-0000-0000-0000BE1E0000}"/>
    <cellStyle name="Comma 57 2 4 2 3" xfId="7799" xr:uid="{00000000-0005-0000-0000-0000BF1E0000}"/>
    <cellStyle name="Comma 57 2 4 2 4" xfId="7800" xr:uid="{00000000-0005-0000-0000-0000C01E0000}"/>
    <cellStyle name="Comma 57 2 4 2 5" xfId="7801" xr:uid="{00000000-0005-0000-0000-0000C11E0000}"/>
    <cellStyle name="Comma 57 2 4 3" xfId="7802" xr:uid="{00000000-0005-0000-0000-0000C21E0000}"/>
    <cellStyle name="Comma 57 2 4 3 2" xfId="7803" xr:uid="{00000000-0005-0000-0000-0000C31E0000}"/>
    <cellStyle name="Comma 57 2 4 3 3" xfId="7804" xr:uid="{00000000-0005-0000-0000-0000C41E0000}"/>
    <cellStyle name="Comma 57 2 4 3 4" xfId="7805" xr:uid="{00000000-0005-0000-0000-0000C51E0000}"/>
    <cellStyle name="Comma 57 2 4 4" xfId="7806" xr:uid="{00000000-0005-0000-0000-0000C61E0000}"/>
    <cellStyle name="Comma 57 2 4 5" xfId="7807" xr:uid="{00000000-0005-0000-0000-0000C71E0000}"/>
    <cellStyle name="Comma 57 2 4 6" xfId="7808" xr:uid="{00000000-0005-0000-0000-0000C81E0000}"/>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3" xfId="7813" xr:uid="{00000000-0005-0000-0000-0000CD1E0000}"/>
    <cellStyle name="Comma 57 2 5 2 2 4" xfId="7814" xr:uid="{00000000-0005-0000-0000-0000CE1E0000}"/>
    <cellStyle name="Comma 57 2 5 2 3" xfId="7815" xr:uid="{00000000-0005-0000-0000-0000CF1E0000}"/>
    <cellStyle name="Comma 57 2 5 2 4" xfId="7816" xr:uid="{00000000-0005-0000-0000-0000D01E0000}"/>
    <cellStyle name="Comma 57 2 5 2 5" xfId="7817" xr:uid="{00000000-0005-0000-0000-0000D11E0000}"/>
    <cellStyle name="Comma 57 2 5 3" xfId="7818" xr:uid="{00000000-0005-0000-0000-0000D21E0000}"/>
    <cellStyle name="Comma 57 2 5 3 2" xfId="7819" xr:uid="{00000000-0005-0000-0000-0000D31E0000}"/>
    <cellStyle name="Comma 57 2 5 3 3" xfId="7820" xr:uid="{00000000-0005-0000-0000-0000D41E0000}"/>
    <cellStyle name="Comma 57 2 5 3 4" xfId="7821" xr:uid="{00000000-0005-0000-0000-0000D51E0000}"/>
    <cellStyle name="Comma 57 2 5 4" xfId="7822" xr:uid="{00000000-0005-0000-0000-0000D61E0000}"/>
    <cellStyle name="Comma 57 2 5 5" xfId="7823" xr:uid="{00000000-0005-0000-0000-0000D71E0000}"/>
    <cellStyle name="Comma 57 2 5 6" xfId="7824" xr:uid="{00000000-0005-0000-0000-0000D81E0000}"/>
    <cellStyle name="Comma 57 2 6" xfId="7825" xr:uid="{00000000-0005-0000-0000-0000D91E0000}"/>
    <cellStyle name="Comma 57 2 6 2" xfId="7826" xr:uid="{00000000-0005-0000-0000-0000DA1E0000}"/>
    <cellStyle name="Comma 57 2 6 2 2" xfId="7827" xr:uid="{00000000-0005-0000-0000-0000DB1E0000}"/>
    <cellStyle name="Comma 57 2 6 2 3" xfId="7828" xr:uid="{00000000-0005-0000-0000-0000DC1E0000}"/>
    <cellStyle name="Comma 57 2 6 2 4" xfId="7829" xr:uid="{00000000-0005-0000-0000-0000DD1E0000}"/>
    <cellStyle name="Comma 57 2 6 3" xfId="7830" xr:uid="{00000000-0005-0000-0000-0000DE1E0000}"/>
    <cellStyle name="Comma 57 2 6 4" xfId="7831" xr:uid="{00000000-0005-0000-0000-0000DF1E0000}"/>
    <cellStyle name="Comma 57 2 6 5" xfId="7832" xr:uid="{00000000-0005-0000-0000-0000E01E0000}"/>
    <cellStyle name="Comma 57 2 7" xfId="7833" xr:uid="{00000000-0005-0000-0000-0000E11E0000}"/>
    <cellStyle name="Comma 57 2 7 2" xfId="7834" xr:uid="{00000000-0005-0000-0000-0000E21E0000}"/>
    <cellStyle name="Comma 57 2 7 3" xfId="7835" xr:uid="{00000000-0005-0000-0000-0000E31E0000}"/>
    <cellStyle name="Comma 57 2 7 4" xfId="7836" xr:uid="{00000000-0005-0000-0000-0000E41E0000}"/>
    <cellStyle name="Comma 57 2 8" xfId="7837" xr:uid="{00000000-0005-0000-0000-0000E51E0000}"/>
    <cellStyle name="Comma 57 2 9" xfId="7838" xr:uid="{00000000-0005-0000-0000-0000E61E0000}"/>
    <cellStyle name="Comma 57 3" xfId="7839" xr:uid="{00000000-0005-0000-0000-0000E71E0000}"/>
    <cellStyle name="Comma 57 3 10" xfId="7840" xr:uid="{00000000-0005-0000-0000-0000E81E0000}"/>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3" xfId="7846" xr:uid="{00000000-0005-0000-0000-0000EE1E0000}"/>
    <cellStyle name="Comma 57 3 2 2 2 2 4" xfId="7847" xr:uid="{00000000-0005-0000-0000-0000EF1E0000}"/>
    <cellStyle name="Comma 57 3 2 2 2 3" xfId="7848" xr:uid="{00000000-0005-0000-0000-0000F01E0000}"/>
    <cellStyle name="Comma 57 3 2 2 2 4" xfId="7849" xr:uid="{00000000-0005-0000-0000-0000F11E0000}"/>
    <cellStyle name="Comma 57 3 2 2 2 5" xfId="7850" xr:uid="{00000000-0005-0000-0000-0000F21E0000}"/>
    <cellStyle name="Comma 57 3 2 2 3" xfId="7851" xr:uid="{00000000-0005-0000-0000-0000F31E0000}"/>
    <cellStyle name="Comma 57 3 2 2 3 2" xfId="7852" xr:uid="{00000000-0005-0000-0000-0000F41E0000}"/>
    <cellStyle name="Comma 57 3 2 2 3 3" xfId="7853" xr:uid="{00000000-0005-0000-0000-0000F51E0000}"/>
    <cellStyle name="Comma 57 3 2 2 3 4" xfId="7854" xr:uid="{00000000-0005-0000-0000-0000F61E0000}"/>
    <cellStyle name="Comma 57 3 2 2 4" xfId="7855" xr:uid="{00000000-0005-0000-0000-0000F71E0000}"/>
    <cellStyle name="Comma 57 3 2 2 5" xfId="7856" xr:uid="{00000000-0005-0000-0000-0000F81E0000}"/>
    <cellStyle name="Comma 57 3 2 2 6" xfId="7857" xr:uid="{00000000-0005-0000-0000-0000F91E0000}"/>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3" xfId="7862" xr:uid="{00000000-0005-0000-0000-0000FE1E0000}"/>
    <cellStyle name="Comma 57 3 2 3 2 2 4" xfId="7863" xr:uid="{00000000-0005-0000-0000-0000FF1E0000}"/>
    <cellStyle name="Comma 57 3 2 3 2 3" xfId="7864" xr:uid="{00000000-0005-0000-0000-0000001F0000}"/>
    <cellStyle name="Comma 57 3 2 3 2 4" xfId="7865" xr:uid="{00000000-0005-0000-0000-0000011F0000}"/>
    <cellStyle name="Comma 57 3 2 3 2 5" xfId="7866" xr:uid="{00000000-0005-0000-0000-0000021F0000}"/>
    <cellStyle name="Comma 57 3 2 3 3" xfId="7867" xr:uid="{00000000-0005-0000-0000-0000031F0000}"/>
    <cellStyle name="Comma 57 3 2 3 3 2" xfId="7868" xr:uid="{00000000-0005-0000-0000-0000041F0000}"/>
    <cellStyle name="Comma 57 3 2 3 3 3" xfId="7869" xr:uid="{00000000-0005-0000-0000-0000051F0000}"/>
    <cellStyle name="Comma 57 3 2 3 3 4" xfId="7870" xr:uid="{00000000-0005-0000-0000-0000061F0000}"/>
    <cellStyle name="Comma 57 3 2 3 4" xfId="7871" xr:uid="{00000000-0005-0000-0000-0000071F0000}"/>
    <cellStyle name="Comma 57 3 2 3 5" xfId="7872" xr:uid="{00000000-0005-0000-0000-0000081F0000}"/>
    <cellStyle name="Comma 57 3 2 3 6" xfId="7873" xr:uid="{00000000-0005-0000-0000-0000091F0000}"/>
    <cellStyle name="Comma 57 3 2 4" xfId="7874" xr:uid="{00000000-0005-0000-0000-00000A1F0000}"/>
    <cellStyle name="Comma 57 3 2 4 2" xfId="7875" xr:uid="{00000000-0005-0000-0000-00000B1F0000}"/>
    <cellStyle name="Comma 57 3 2 4 2 2" xfId="7876" xr:uid="{00000000-0005-0000-0000-00000C1F0000}"/>
    <cellStyle name="Comma 57 3 2 4 2 3" xfId="7877" xr:uid="{00000000-0005-0000-0000-00000D1F0000}"/>
    <cellStyle name="Comma 57 3 2 4 2 4" xfId="7878" xr:uid="{00000000-0005-0000-0000-00000E1F0000}"/>
    <cellStyle name="Comma 57 3 2 4 3" xfId="7879" xr:uid="{00000000-0005-0000-0000-00000F1F0000}"/>
    <cellStyle name="Comma 57 3 2 4 4" xfId="7880" xr:uid="{00000000-0005-0000-0000-0000101F0000}"/>
    <cellStyle name="Comma 57 3 2 4 5" xfId="7881" xr:uid="{00000000-0005-0000-0000-0000111F0000}"/>
    <cellStyle name="Comma 57 3 2 5" xfId="7882" xr:uid="{00000000-0005-0000-0000-0000121F0000}"/>
    <cellStyle name="Comma 57 3 2 5 2" xfId="7883" xr:uid="{00000000-0005-0000-0000-0000131F0000}"/>
    <cellStyle name="Comma 57 3 2 5 3" xfId="7884" xr:uid="{00000000-0005-0000-0000-0000141F0000}"/>
    <cellStyle name="Comma 57 3 2 5 4" xfId="7885" xr:uid="{00000000-0005-0000-0000-0000151F0000}"/>
    <cellStyle name="Comma 57 3 2 6" xfId="7886" xr:uid="{00000000-0005-0000-0000-0000161F0000}"/>
    <cellStyle name="Comma 57 3 2 7" xfId="7887" xr:uid="{00000000-0005-0000-0000-0000171F0000}"/>
    <cellStyle name="Comma 57 3 2 8" xfId="7888" xr:uid="{00000000-0005-0000-0000-0000181F000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3" xfId="7894" xr:uid="{00000000-0005-0000-0000-00001E1F0000}"/>
    <cellStyle name="Comma 57 3 3 2 2 2 4" xfId="7895" xr:uid="{00000000-0005-0000-0000-00001F1F0000}"/>
    <cellStyle name="Comma 57 3 3 2 2 3" xfId="7896" xr:uid="{00000000-0005-0000-0000-0000201F0000}"/>
    <cellStyle name="Comma 57 3 3 2 2 4" xfId="7897" xr:uid="{00000000-0005-0000-0000-0000211F0000}"/>
    <cellStyle name="Comma 57 3 3 2 2 5" xfId="7898" xr:uid="{00000000-0005-0000-0000-0000221F0000}"/>
    <cellStyle name="Comma 57 3 3 2 3" xfId="7899" xr:uid="{00000000-0005-0000-0000-0000231F0000}"/>
    <cellStyle name="Comma 57 3 3 2 3 2" xfId="7900" xr:uid="{00000000-0005-0000-0000-0000241F0000}"/>
    <cellStyle name="Comma 57 3 3 2 3 3" xfId="7901" xr:uid="{00000000-0005-0000-0000-0000251F0000}"/>
    <cellStyle name="Comma 57 3 3 2 3 4" xfId="7902" xr:uid="{00000000-0005-0000-0000-0000261F0000}"/>
    <cellStyle name="Comma 57 3 3 2 4" xfId="7903" xr:uid="{00000000-0005-0000-0000-0000271F0000}"/>
    <cellStyle name="Comma 57 3 3 2 5" xfId="7904" xr:uid="{00000000-0005-0000-0000-0000281F0000}"/>
    <cellStyle name="Comma 57 3 3 2 6" xfId="7905" xr:uid="{00000000-0005-0000-0000-0000291F0000}"/>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3" xfId="7910" xr:uid="{00000000-0005-0000-0000-00002E1F0000}"/>
    <cellStyle name="Comma 57 3 3 3 2 2 4" xfId="7911" xr:uid="{00000000-0005-0000-0000-00002F1F0000}"/>
    <cellStyle name="Comma 57 3 3 3 2 3" xfId="7912" xr:uid="{00000000-0005-0000-0000-0000301F0000}"/>
    <cellStyle name="Comma 57 3 3 3 2 4" xfId="7913" xr:uid="{00000000-0005-0000-0000-0000311F0000}"/>
    <cellStyle name="Comma 57 3 3 3 2 5" xfId="7914" xr:uid="{00000000-0005-0000-0000-0000321F0000}"/>
    <cellStyle name="Comma 57 3 3 3 3" xfId="7915" xr:uid="{00000000-0005-0000-0000-0000331F0000}"/>
    <cellStyle name="Comma 57 3 3 3 3 2" xfId="7916" xr:uid="{00000000-0005-0000-0000-0000341F0000}"/>
    <cellStyle name="Comma 57 3 3 3 3 3" xfId="7917" xr:uid="{00000000-0005-0000-0000-0000351F0000}"/>
    <cellStyle name="Comma 57 3 3 3 3 4" xfId="7918" xr:uid="{00000000-0005-0000-0000-0000361F0000}"/>
    <cellStyle name="Comma 57 3 3 3 4" xfId="7919" xr:uid="{00000000-0005-0000-0000-0000371F0000}"/>
    <cellStyle name="Comma 57 3 3 3 5" xfId="7920" xr:uid="{00000000-0005-0000-0000-0000381F0000}"/>
    <cellStyle name="Comma 57 3 3 3 6" xfId="7921" xr:uid="{00000000-0005-0000-0000-0000391F0000}"/>
    <cellStyle name="Comma 57 3 3 4" xfId="7922" xr:uid="{00000000-0005-0000-0000-00003A1F0000}"/>
    <cellStyle name="Comma 57 3 3 4 2" xfId="7923" xr:uid="{00000000-0005-0000-0000-00003B1F0000}"/>
    <cellStyle name="Comma 57 3 3 4 2 2" xfId="7924" xr:uid="{00000000-0005-0000-0000-00003C1F0000}"/>
    <cellStyle name="Comma 57 3 3 4 2 3" xfId="7925" xr:uid="{00000000-0005-0000-0000-00003D1F0000}"/>
    <cellStyle name="Comma 57 3 3 4 2 4" xfId="7926" xr:uid="{00000000-0005-0000-0000-00003E1F0000}"/>
    <cellStyle name="Comma 57 3 3 4 3" xfId="7927" xr:uid="{00000000-0005-0000-0000-00003F1F0000}"/>
    <cellStyle name="Comma 57 3 3 4 4" xfId="7928" xr:uid="{00000000-0005-0000-0000-0000401F0000}"/>
    <cellStyle name="Comma 57 3 3 4 5" xfId="7929" xr:uid="{00000000-0005-0000-0000-0000411F0000}"/>
    <cellStyle name="Comma 57 3 3 5" xfId="7930" xr:uid="{00000000-0005-0000-0000-0000421F0000}"/>
    <cellStyle name="Comma 57 3 3 5 2" xfId="7931" xr:uid="{00000000-0005-0000-0000-0000431F0000}"/>
    <cellStyle name="Comma 57 3 3 5 3" xfId="7932" xr:uid="{00000000-0005-0000-0000-0000441F0000}"/>
    <cellStyle name="Comma 57 3 3 5 4" xfId="7933" xr:uid="{00000000-0005-0000-0000-0000451F0000}"/>
    <cellStyle name="Comma 57 3 3 6" xfId="7934" xr:uid="{00000000-0005-0000-0000-0000461F0000}"/>
    <cellStyle name="Comma 57 3 3 7" xfId="7935" xr:uid="{00000000-0005-0000-0000-0000471F0000}"/>
    <cellStyle name="Comma 57 3 3 8" xfId="7936" xr:uid="{00000000-0005-0000-0000-0000481F0000}"/>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3" xfId="7941" xr:uid="{00000000-0005-0000-0000-00004D1F0000}"/>
    <cellStyle name="Comma 57 3 4 2 2 4" xfId="7942" xr:uid="{00000000-0005-0000-0000-00004E1F0000}"/>
    <cellStyle name="Comma 57 3 4 2 3" xfId="7943" xr:uid="{00000000-0005-0000-0000-00004F1F0000}"/>
    <cellStyle name="Comma 57 3 4 2 4" xfId="7944" xr:uid="{00000000-0005-0000-0000-0000501F0000}"/>
    <cellStyle name="Comma 57 3 4 2 5" xfId="7945" xr:uid="{00000000-0005-0000-0000-0000511F0000}"/>
    <cellStyle name="Comma 57 3 4 3" xfId="7946" xr:uid="{00000000-0005-0000-0000-0000521F0000}"/>
    <cellStyle name="Comma 57 3 4 3 2" xfId="7947" xr:uid="{00000000-0005-0000-0000-0000531F0000}"/>
    <cellStyle name="Comma 57 3 4 3 3" xfId="7948" xr:uid="{00000000-0005-0000-0000-0000541F0000}"/>
    <cellStyle name="Comma 57 3 4 3 4" xfId="7949" xr:uid="{00000000-0005-0000-0000-0000551F0000}"/>
    <cellStyle name="Comma 57 3 4 4" xfId="7950" xr:uid="{00000000-0005-0000-0000-0000561F0000}"/>
    <cellStyle name="Comma 57 3 4 5" xfId="7951" xr:uid="{00000000-0005-0000-0000-0000571F0000}"/>
    <cellStyle name="Comma 57 3 4 6" xfId="7952" xr:uid="{00000000-0005-0000-0000-0000581F0000}"/>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3" xfId="7957" xr:uid="{00000000-0005-0000-0000-00005D1F0000}"/>
    <cellStyle name="Comma 57 3 5 2 2 4" xfId="7958" xr:uid="{00000000-0005-0000-0000-00005E1F0000}"/>
    <cellStyle name="Comma 57 3 5 2 3" xfId="7959" xr:uid="{00000000-0005-0000-0000-00005F1F0000}"/>
    <cellStyle name="Comma 57 3 5 2 4" xfId="7960" xr:uid="{00000000-0005-0000-0000-0000601F0000}"/>
    <cellStyle name="Comma 57 3 5 2 5" xfId="7961" xr:uid="{00000000-0005-0000-0000-0000611F0000}"/>
    <cellStyle name="Comma 57 3 5 3" xfId="7962" xr:uid="{00000000-0005-0000-0000-0000621F0000}"/>
    <cellStyle name="Comma 57 3 5 3 2" xfId="7963" xr:uid="{00000000-0005-0000-0000-0000631F0000}"/>
    <cellStyle name="Comma 57 3 5 3 3" xfId="7964" xr:uid="{00000000-0005-0000-0000-0000641F0000}"/>
    <cellStyle name="Comma 57 3 5 3 4" xfId="7965" xr:uid="{00000000-0005-0000-0000-0000651F0000}"/>
    <cellStyle name="Comma 57 3 5 4" xfId="7966" xr:uid="{00000000-0005-0000-0000-0000661F0000}"/>
    <cellStyle name="Comma 57 3 5 5" xfId="7967" xr:uid="{00000000-0005-0000-0000-0000671F0000}"/>
    <cellStyle name="Comma 57 3 5 6" xfId="7968" xr:uid="{00000000-0005-0000-0000-0000681F0000}"/>
    <cellStyle name="Comma 57 3 6" xfId="7969" xr:uid="{00000000-0005-0000-0000-0000691F0000}"/>
    <cellStyle name="Comma 57 3 6 2" xfId="7970" xr:uid="{00000000-0005-0000-0000-00006A1F0000}"/>
    <cellStyle name="Comma 57 3 6 2 2" xfId="7971" xr:uid="{00000000-0005-0000-0000-00006B1F0000}"/>
    <cellStyle name="Comma 57 3 6 2 3" xfId="7972" xr:uid="{00000000-0005-0000-0000-00006C1F0000}"/>
    <cellStyle name="Comma 57 3 6 2 4" xfId="7973" xr:uid="{00000000-0005-0000-0000-00006D1F0000}"/>
    <cellStyle name="Comma 57 3 6 3" xfId="7974" xr:uid="{00000000-0005-0000-0000-00006E1F0000}"/>
    <cellStyle name="Comma 57 3 6 4" xfId="7975" xr:uid="{00000000-0005-0000-0000-00006F1F0000}"/>
    <cellStyle name="Comma 57 3 6 5" xfId="7976" xr:uid="{00000000-0005-0000-0000-0000701F0000}"/>
    <cellStyle name="Comma 57 3 7" xfId="7977" xr:uid="{00000000-0005-0000-0000-0000711F0000}"/>
    <cellStyle name="Comma 57 3 7 2" xfId="7978" xr:uid="{00000000-0005-0000-0000-0000721F0000}"/>
    <cellStyle name="Comma 57 3 7 3" xfId="7979" xr:uid="{00000000-0005-0000-0000-0000731F0000}"/>
    <cellStyle name="Comma 57 3 7 4" xfId="7980" xr:uid="{00000000-0005-0000-0000-0000741F0000}"/>
    <cellStyle name="Comma 57 3 8" xfId="7981" xr:uid="{00000000-0005-0000-0000-0000751F0000}"/>
    <cellStyle name="Comma 57 3 9" xfId="7982" xr:uid="{00000000-0005-0000-0000-0000761F0000}"/>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3" xfId="7988" xr:uid="{00000000-0005-0000-0000-00007C1F0000}"/>
    <cellStyle name="Comma 57 4 2 2 2 4" xfId="7989" xr:uid="{00000000-0005-0000-0000-00007D1F0000}"/>
    <cellStyle name="Comma 57 4 2 2 3" xfId="7990" xr:uid="{00000000-0005-0000-0000-00007E1F0000}"/>
    <cellStyle name="Comma 57 4 2 2 4" xfId="7991" xr:uid="{00000000-0005-0000-0000-00007F1F0000}"/>
    <cellStyle name="Comma 57 4 2 2 5" xfId="7992" xr:uid="{00000000-0005-0000-0000-0000801F0000}"/>
    <cellStyle name="Comma 57 4 2 3" xfId="7993" xr:uid="{00000000-0005-0000-0000-0000811F0000}"/>
    <cellStyle name="Comma 57 4 2 3 2" xfId="7994" xr:uid="{00000000-0005-0000-0000-0000821F0000}"/>
    <cellStyle name="Comma 57 4 2 3 3" xfId="7995" xr:uid="{00000000-0005-0000-0000-0000831F0000}"/>
    <cellStyle name="Comma 57 4 2 3 4" xfId="7996" xr:uid="{00000000-0005-0000-0000-0000841F0000}"/>
    <cellStyle name="Comma 57 4 2 4" xfId="7997" xr:uid="{00000000-0005-0000-0000-0000851F0000}"/>
    <cellStyle name="Comma 57 4 2 5" xfId="7998" xr:uid="{00000000-0005-0000-0000-0000861F0000}"/>
    <cellStyle name="Comma 57 4 2 6" xfId="7999" xr:uid="{00000000-0005-0000-0000-0000871F0000}"/>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3" xfId="8004" xr:uid="{00000000-0005-0000-0000-00008C1F0000}"/>
    <cellStyle name="Comma 57 4 3 2 2 4" xfId="8005" xr:uid="{00000000-0005-0000-0000-00008D1F0000}"/>
    <cellStyle name="Comma 57 4 3 2 3" xfId="8006" xr:uid="{00000000-0005-0000-0000-00008E1F0000}"/>
    <cellStyle name="Comma 57 4 3 2 4" xfId="8007" xr:uid="{00000000-0005-0000-0000-00008F1F0000}"/>
    <cellStyle name="Comma 57 4 3 2 5" xfId="8008" xr:uid="{00000000-0005-0000-0000-0000901F0000}"/>
    <cellStyle name="Comma 57 4 3 3" xfId="8009" xr:uid="{00000000-0005-0000-0000-0000911F0000}"/>
    <cellStyle name="Comma 57 4 3 3 2" xfId="8010" xr:uid="{00000000-0005-0000-0000-0000921F0000}"/>
    <cellStyle name="Comma 57 4 3 3 3" xfId="8011" xr:uid="{00000000-0005-0000-0000-0000931F0000}"/>
    <cellStyle name="Comma 57 4 3 3 4" xfId="8012" xr:uid="{00000000-0005-0000-0000-0000941F0000}"/>
    <cellStyle name="Comma 57 4 3 4" xfId="8013" xr:uid="{00000000-0005-0000-0000-0000951F0000}"/>
    <cellStyle name="Comma 57 4 3 5" xfId="8014" xr:uid="{00000000-0005-0000-0000-0000961F0000}"/>
    <cellStyle name="Comma 57 4 3 6" xfId="8015" xr:uid="{00000000-0005-0000-0000-0000971F0000}"/>
    <cellStyle name="Comma 57 4 4" xfId="8016" xr:uid="{00000000-0005-0000-0000-0000981F0000}"/>
    <cellStyle name="Comma 57 4 4 2" xfId="8017" xr:uid="{00000000-0005-0000-0000-0000991F0000}"/>
    <cellStyle name="Comma 57 4 4 2 2" xfId="8018" xr:uid="{00000000-0005-0000-0000-00009A1F0000}"/>
    <cellStyle name="Comma 57 4 4 2 3" xfId="8019" xr:uid="{00000000-0005-0000-0000-00009B1F0000}"/>
    <cellStyle name="Comma 57 4 4 2 4" xfId="8020" xr:uid="{00000000-0005-0000-0000-00009C1F0000}"/>
    <cellStyle name="Comma 57 4 4 3" xfId="8021" xr:uid="{00000000-0005-0000-0000-00009D1F0000}"/>
    <cellStyle name="Comma 57 4 4 4" xfId="8022" xr:uid="{00000000-0005-0000-0000-00009E1F0000}"/>
    <cellStyle name="Comma 57 4 4 5" xfId="8023" xr:uid="{00000000-0005-0000-0000-00009F1F0000}"/>
    <cellStyle name="Comma 57 4 5" xfId="8024" xr:uid="{00000000-0005-0000-0000-0000A01F0000}"/>
    <cellStyle name="Comma 57 4 5 2" xfId="8025" xr:uid="{00000000-0005-0000-0000-0000A11F0000}"/>
    <cellStyle name="Comma 57 4 5 3" xfId="8026" xr:uid="{00000000-0005-0000-0000-0000A21F0000}"/>
    <cellStyle name="Comma 57 4 5 4" xfId="8027" xr:uid="{00000000-0005-0000-0000-0000A31F0000}"/>
    <cellStyle name="Comma 57 4 6" xfId="8028" xr:uid="{00000000-0005-0000-0000-0000A41F0000}"/>
    <cellStyle name="Comma 57 4 7" xfId="8029" xr:uid="{00000000-0005-0000-0000-0000A51F0000}"/>
    <cellStyle name="Comma 57 4 8" xfId="8030" xr:uid="{00000000-0005-0000-0000-0000A61F0000}"/>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3" xfId="8036" xr:uid="{00000000-0005-0000-0000-0000AC1F0000}"/>
    <cellStyle name="Comma 57 5 2 2 2 4" xfId="8037" xr:uid="{00000000-0005-0000-0000-0000AD1F0000}"/>
    <cellStyle name="Comma 57 5 2 2 3" xfId="8038" xr:uid="{00000000-0005-0000-0000-0000AE1F0000}"/>
    <cellStyle name="Comma 57 5 2 2 4" xfId="8039" xr:uid="{00000000-0005-0000-0000-0000AF1F0000}"/>
    <cellStyle name="Comma 57 5 2 2 5" xfId="8040" xr:uid="{00000000-0005-0000-0000-0000B01F0000}"/>
    <cellStyle name="Comma 57 5 2 3" xfId="8041" xr:uid="{00000000-0005-0000-0000-0000B11F0000}"/>
    <cellStyle name="Comma 57 5 2 3 2" xfId="8042" xr:uid="{00000000-0005-0000-0000-0000B21F0000}"/>
    <cellStyle name="Comma 57 5 2 3 3" xfId="8043" xr:uid="{00000000-0005-0000-0000-0000B31F0000}"/>
    <cellStyle name="Comma 57 5 2 3 4" xfId="8044" xr:uid="{00000000-0005-0000-0000-0000B41F0000}"/>
    <cellStyle name="Comma 57 5 2 4" xfId="8045" xr:uid="{00000000-0005-0000-0000-0000B51F0000}"/>
    <cellStyle name="Comma 57 5 2 5" xfId="8046" xr:uid="{00000000-0005-0000-0000-0000B61F0000}"/>
    <cellStyle name="Comma 57 5 2 6" xfId="8047" xr:uid="{00000000-0005-0000-0000-0000B71F000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3" xfId="8052" xr:uid="{00000000-0005-0000-0000-0000BC1F0000}"/>
    <cellStyle name="Comma 57 5 3 2 2 4" xfId="8053" xr:uid="{00000000-0005-0000-0000-0000BD1F0000}"/>
    <cellStyle name="Comma 57 5 3 2 3" xfId="8054" xr:uid="{00000000-0005-0000-0000-0000BE1F0000}"/>
    <cellStyle name="Comma 57 5 3 2 4" xfId="8055" xr:uid="{00000000-0005-0000-0000-0000BF1F0000}"/>
    <cellStyle name="Comma 57 5 3 2 5" xfId="8056" xr:uid="{00000000-0005-0000-0000-0000C01F0000}"/>
    <cellStyle name="Comma 57 5 3 3" xfId="8057" xr:uid="{00000000-0005-0000-0000-0000C11F0000}"/>
    <cellStyle name="Comma 57 5 3 3 2" xfId="8058" xr:uid="{00000000-0005-0000-0000-0000C21F0000}"/>
    <cellStyle name="Comma 57 5 3 3 3" xfId="8059" xr:uid="{00000000-0005-0000-0000-0000C31F0000}"/>
    <cellStyle name="Comma 57 5 3 3 4" xfId="8060" xr:uid="{00000000-0005-0000-0000-0000C41F0000}"/>
    <cellStyle name="Comma 57 5 3 4" xfId="8061" xr:uid="{00000000-0005-0000-0000-0000C51F0000}"/>
    <cellStyle name="Comma 57 5 3 5" xfId="8062" xr:uid="{00000000-0005-0000-0000-0000C61F0000}"/>
    <cellStyle name="Comma 57 5 3 6" xfId="8063" xr:uid="{00000000-0005-0000-0000-0000C71F0000}"/>
    <cellStyle name="Comma 57 5 4" xfId="8064" xr:uid="{00000000-0005-0000-0000-0000C81F0000}"/>
    <cellStyle name="Comma 57 5 4 2" xfId="8065" xr:uid="{00000000-0005-0000-0000-0000C91F0000}"/>
    <cellStyle name="Comma 57 5 4 2 2" xfId="8066" xr:uid="{00000000-0005-0000-0000-0000CA1F0000}"/>
    <cellStyle name="Comma 57 5 4 2 3" xfId="8067" xr:uid="{00000000-0005-0000-0000-0000CB1F0000}"/>
    <cellStyle name="Comma 57 5 4 2 4" xfId="8068" xr:uid="{00000000-0005-0000-0000-0000CC1F0000}"/>
    <cellStyle name="Comma 57 5 4 3" xfId="8069" xr:uid="{00000000-0005-0000-0000-0000CD1F0000}"/>
    <cellStyle name="Comma 57 5 4 4" xfId="8070" xr:uid="{00000000-0005-0000-0000-0000CE1F0000}"/>
    <cellStyle name="Comma 57 5 4 5" xfId="8071" xr:uid="{00000000-0005-0000-0000-0000CF1F0000}"/>
    <cellStyle name="Comma 57 5 5" xfId="8072" xr:uid="{00000000-0005-0000-0000-0000D01F0000}"/>
    <cellStyle name="Comma 57 5 5 2" xfId="8073" xr:uid="{00000000-0005-0000-0000-0000D11F0000}"/>
    <cellStyle name="Comma 57 5 5 3" xfId="8074" xr:uid="{00000000-0005-0000-0000-0000D21F0000}"/>
    <cellStyle name="Comma 57 5 5 4" xfId="8075" xr:uid="{00000000-0005-0000-0000-0000D31F0000}"/>
    <cellStyle name="Comma 57 5 6" xfId="8076" xr:uid="{00000000-0005-0000-0000-0000D41F0000}"/>
    <cellStyle name="Comma 57 5 7" xfId="8077" xr:uid="{00000000-0005-0000-0000-0000D51F0000}"/>
    <cellStyle name="Comma 57 5 8" xfId="8078" xr:uid="{00000000-0005-0000-0000-0000D61F0000}"/>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3" xfId="8083" xr:uid="{00000000-0005-0000-0000-0000DB1F0000}"/>
    <cellStyle name="Comma 57 6 2 2 4" xfId="8084" xr:uid="{00000000-0005-0000-0000-0000DC1F0000}"/>
    <cellStyle name="Comma 57 6 2 3" xfId="8085" xr:uid="{00000000-0005-0000-0000-0000DD1F0000}"/>
    <cellStyle name="Comma 57 6 2 4" xfId="8086" xr:uid="{00000000-0005-0000-0000-0000DE1F0000}"/>
    <cellStyle name="Comma 57 6 2 5" xfId="8087" xr:uid="{00000000-0005-0000-0000-0000DF1F0000}"/>
    <cellStyle name="Comma 57 6 3" xfId="8088" xr:uid="{00000000-0005-0000-0000-0000E01F0000}"/>
    <cellStyle name="Comma 57 6 3 2" xfId="8089" xr:uid="{00000000-0005-0000-0000-0000E11F0000}"/>
    <cellStyle name="Comma 57 6 3 3" xfId="8090" xr:uid="{00000000-0005-0000-0000-0000E21F0000}"/>
    <cellStyle name="Comma 57 6 3 4" xfId="8091" xr:uid="{00000000-0005-0000-0000-0000E31F0000}"/>
    <cellStyle name="Comma 57 6 4" xfId="8092" xr:uid="{00000000-0005-0000-0000-0000E41F0000}"/>
    <cellStyle name="Comma 57 6 5" xfId="8093" xr:uid="{00000000-0005-0000-0000-0000E51F0000}"/>
    <cellStyle name="Comma 57 6 6" xfId="8094" xr:uid="{00000000-0005-0000-0000-0000E61F0000}"/>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3" xfId="8099" xr:uid="{00000000-0005-0000-0000-0000EB1F0000}"/>
    <cellStyle name="Comma 57 7 2 2 4" xfId="8100" xr:uid="{00000000-0005-0000-0000-0000EC1F0000}"/>
    <cellStyle name="Comma 57 7 2 3" xfId="8101" xr:uid="{00000000-0005-0000-0000-0000ED1F0000}"/>
    <cellStyle name="Comma 57 7 2 4" xfId="8102" xr:uid="{00000000-0005-0000-0000-0000EE1F0000}"/>
    <cellStyle name="Comma 57 7 2 5" xfId="8103" xr:uid="{00000000-0005-0000-0000-0000EF1F0000}"/>
    <cellStyle name="Comma 57 7 3" xfId="8104" xr:uid="{00000000-0005-0000-0000-0000F01F0000}"/>
    <cellStyle name="Comma 57 7 3 2" xfId="8105" xr:uid="{00000000-0005-0000-0000-0000F11F0000}"/>
    <cellStyle name="Comma 57 7 3 3" xfId="8106" xr:uid="{00000000-0005-0000-0000-0000F21F0000}"/>
    <cellStyle name="Comma 57 7 3 4" xfId="8107" xr:uid="{00000000-0005-0000-0000-0000F31F0000}"/>
    <cellStyle name="Comma 57 7 4" xfId="8108" xr:uid="{00000000-0005-0000-0000-0000F41F0000}"/>
    <cellStyle name="Comma 57 7 5" xfId="8109" xr:uid="{00000000-0005-0000-0000-0000F51F0000}"/>
    <cellStyle name="Comma 57 7 6" xfId="8110" xr:uid="{00000000-0005-0000-0000-0000F61F0000}"/>
    <cellStyle name="Comma 57 8" xfId="8111" xr:uid="{00000000-0005-0000-0000-0000F71F0000}"/>
    <cellStyle name="Comma 57 8 2" xfId="8112" xr:uid="{00000000-0005-0000-0000-0000F81F0000}"/>
    <cellStyle name="Comma 57 8 2 2" xfId="8113" xr:uid="{00000000-0005-0000-0000-0000F91F0000}"/>
    <cellStyle name="Comma 57 8 2 3" xfId="8114" xr:uid="{00000000-0005-0000-0000-0000FA1F0000}"/>
    <cellStyle name="Comma 57 8 2 4" xfId="8115" xr:uid="{00000000-0005-0000-0000-0000FB1F0000}"/>
    <cellStyle name="Comma 57 8 3" xfId="8116" xr:uid="{00000000-0005-0000-0000-0000FC1F0000}"/>
    <cellStyle name="Comma 57 8 4" xfId="8117" xr:uid="{00000000-0005-0000-0000-0000FD1F0000}"/>
    <cellStyle name="Comma 57 8 5" xfId="8118" xr:uid="{00000000-0005-0000-0000-0000FE1F0000}"/>
    <cellStyle name="Comma 57 9" xfId="8119" xr:uid="{00000000-0005-0000-0000-0000FF1F0000}"/>
    <cellStyle name="Comma 57 9 2" xfId="8120" xr:uid="{00000000-0005-0000-0000-000000200000}"/>
    <cellStyle name="Comma 57 9 3" xfId="8121" xr:uid="{00000000-0005-0000-0000-000001200000}"/>
    <cellStyle name="Comma 57 9 4" xfId="8122" xr:uid="{00000000-0005-0000-0000-000002200000}"/>
    <cellStyle name="Comma 58" xfId="8123" xr:uid="{00000000-0005-0000-0000-000003200000}"/>
    <cellStyle name="Comma 58 10" xfId="8124" xr:uid="{00000000-0005-0000-0000-000004200000}"/>
    <cellStyle name="Comma 58 11" xfId="8125" xr:uid="{00000000-0005-0000-0000-000005200000}"/>
    <cellStyle name="Comma 58 12" xfId="8126" xr:uid="{00000000-0005-0000-0000-000006200000}"/>
    <cellStyle name="Comma 58 2" xfId="8127" xr:uid="{00000000-0005-0000-0000-000007200000}"/>
    <cellStyle name="Comma 58 2 10" xfId="8128" xr:uid="{00000000-0005-0000-0000-0000082000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3" xfId="8134" xr:uid="{00000000-0005-0000-0000-00000E200000}"/>
    <cellStyle name="Comma 58 2 2 2 2 2 4" xfId="8135" xr:uid="{00000000-0005-0000-0000-00000F200000}"/>
    <cellStyle name="Comma 58 2 2 2 2 3" xfId="8136" xr:uid="{00000000-0005-0000-0000-000010200000}"/>
    <cellStyle name="Comma 58 2 2 2 2 4" xfId="8137" xr:uid="{00000000-0005-0000-0000-000011200000}"/>
    <cellStyle name="Comma 58 2 2 2 2 5" xfId="8138" xr:uid="{00000000-0005-0000-0000-000012200000}"/>
    <cellStyle name="Comma 58 2 2 2 3" xfId="8139" xr:uid="{00000000-0005-0000-0000-000013200000}"/>
    <cellStyle name="Comma 58 2 2 2 3 2" xfId="8140" xr:uid="{00000000-0005-0000-0000-000014200000}"/>
    <cellStyle name="Comma 58 2 2 2 3 3" xfId="8141" xr:uid="{00000000-0005-0000-0000-000015200000}"/>
    <cellStyle name="Comma 58 2 2 2 3 4" xfId="8142" xr:uid="{00000000-0005-0000-0000-000016200000}"/>
    <cellStyle name="Comma 58 2 2 2 4" xfId="8143" xr:uid="{00000000-0005-0000-0000-000017200000}"/>
    <cellStyle name="Comma 58 2 2 2 5" xfId="8144" xr:uid="{00000000-0005-0000-0000-000018200000}"/>
    <cellStyle name="Comma 58 2 2 2 6" xfId="8145" xr:uid="{00000000-0005-0000-0000-000019200000}"/>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3" xfId="8150" xr:uid="{00000000-0005-0000-0000-00001E200000}"/>
    <cellStyle name="Comma 58 2 2 3 2 2 4" xfId="8151" xr:uid="{00000000-0005-0000-0000-00001F200000}"/>
    <cellStyle name="Comma 58 2 2 3 2 3" xfId="8152" xr:uid="{00000000-0005-0000-0000-000020200000}"/>
    <cellStyle name="Comma 58 2 2 3 2 4" xfId="8153" xr:uid="{00000000-0005-0000-0000-000021200000}"/>
    <cellStyle name="Comma 58 2 2 3 2 5" xfId="8154" xr:uid="{00000000-0005-0000-0000-000022200000}"/>
    <cellStyle name="Comma 58 2 2 3 3" xfId="8155" xr:uid="{00000000-0005-0000-0000-000023200000}"/>
    <cellStyle name="Comma 58 2 2 3 3 2" xfId="8156" xr:uid="{00000000-0005-0000-0000-000024200000}"/>
    <cellStyle name="Comma 58 2 2 3 3 3" xfId="8157" xr:uid="{00000000-0005-0000-0000-000025200000}"/>
    <cellStyle name="Comma 58 2 2 3 3 4" xfId="8158" xr:uid="{00000000-0005-0000-0000-000026200000}"/>
    <cellStyle name="Comma 58 2 2 3 4" xfId="8159" xr:uid="{00000000-0005-0000-0000-000027200000}"/>
    <cellStyle name="Comma 58 2 2 3 5" xfId="8160" xr:uid="{00000000-0005-0000-0000-000028200000}"/>
    <cellStyle name="Comma 58 2 2 3 6" xfId="8161" xr:uid="{00000000-0005-0000-0000-000029200000}"/>
    <cellStyle name="Comma 58 2 2 4" xfId="8162" xr:uid="{00000000-0005-0000-0000-00002A200000}"/>
    <cellStyle name="Comma 58 2 2 4 2" xfId="8163" xr:uid="{00000000-0005-0000-0000-00002B200000}"/>
    <cellStyle name="Comma 58 2 2 4 2 2" xfId="8164" xr:uid="{00000000-0005-0000-0000-00002C200000}"/>
    <cellStyle name="Comma 58 2 2 4 2 3" xfId="8165" xr:uid="{00000000-0005-0000-0000-00002D200000}"/>
    <cellStyle name="Comma 58 2 2 4 2 4" xfId="8166" xr:uid="{00000000-0005-0000-0000-00002E200000}"/>
    <cellStyle name="Comma 58 2 2 4 3" xfId="8167" xr:uid="{00000000-0005-0000-0000-00002F200000}"/>
    <cellStyle name="Comma 58 2 2 4 4" xfId="8168" xr:uid="{00000000-0005-0000-0000-000030200000}"/>
    <cellStyle name="Comma 58 2 2 4 5" xfId="8169" xr:uid="{00000000-0005-0000-0000-000031200000}"/>
    <cellStyle name="Comma 58 2 2 5" xfId="8170" xr:uid="{00000000-0005-0000-0000-000032200000}"/>
    <cellStyle name="Comma 58 2 2 5 2" xfId="8171" xr:uid="{00000000-0005-0000-0000-000033200000}"/>
    <cellStyle name="Comma 58 2 2 5 3" xfId="8172" xr:uid="{00000000-0005-0000-0000-000034200000}"/>
    <cellStyle name="Comma 58 2 2 5 4" xfId="8173" xr:uid="{00000000-0005-0000-0000-000035200000}"/>
    <cellStyle name="Comma 58 2 2 6" xfId="8174" xr:uid="{00000000-0005-0000-0000-000036200000}"/>
    <cellStyle name="Comma 58 2 2 7" xfId="8175" xr:uid="{00000000-0005-0000-0000-000037200000}"/>
    <cellStyle name="Comma 58 2 2 8" xfId="8176" xr:uid="{00000000-0005-0000-0000-000038200000}"/>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3" xfId="8182" xr:uid="{00000000-0005-0000-0000-00003E200000}"/>
    <cellStyle name="Comma 58 2 3 2 2 2 4" xfId="8183" xr:uid="{00000000-0005-0000-0000-00003F200000}"/>
    <cellStyle name="Comma 58 2 3 2 2 3" xfId="8184" xr:uid="{00000000-0005-0000-0000-000040200000}"/>
    <cellStyle name="Comma 58 2 3 2 2 4" xfId="8185" xr:uid="{00000000-0005-0000-0000-000041200000}"/>
    <cellStyle name="Comma 58 2 3 2 2 5" xfId="8186" xr:uid="{00000000-0005-0000-0000-000042200000}"/>
    <cellStyle name="Comma 58 2 3 2 3" xfId="8187" xr:uid="{00000000-0005-0000-0000-000043200000}"/>
    <cellStyle name="Comma 58 2 3 2 3 2" xfId="8188" xr:uid="{00000000-0005-0000-0000-000044200000}"/>
    <cellStyle name="Comma 58 2 3 2 3 3" xfId="8189" xr:uid="{00000000-0005-0000-0000-000045200000}"/>
    <cellStyle name="Comma 58 2 3 2 3 4" xfId="8190" xr:uid="{00000000-0005-0000-0000-000046200000}"/>
    <cellStyle name="Comma 58 2 3 2 4" xfId="8191" xr:uid="{00000000-0005-0000-0000-000047200000}"/>
    <cellStyle name="Comma 58 2 3 2 5" xfId="8192" xr:uid="{00000000-0005-0000-0000-000048200000}"/>
    <cellStyle name="Comma 58 2 3 2 6" xfId="8193" xr:uid="{00000000-0005-0000-0000-000049200000}"/>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3" xfId="8198" xr:uid="{00000000-0005-0000-0000-00004E200000}"/>
    <cellStyle name="Comma 58 2 3 3 2 2 4" xfId="8199" xr:uid="{00000000-0005-0000-0000-00004F200000}"/>
    <cellStyle name="Comma 58 2 3 3 2 3" xfId="8200" xr:uid="{00000000-0005-0000-0000-000050200000}"/>
    <cellStyle name="Comma 58 2 3 3 2 4" xfId="8201" xr:uid="{00000000-0005-0000-0000-000051200000}"/>
    <cellStyle name="Comma 58 2 3 3 2 5" xfId="8202" xr:uid="{00000000-0005-0000-0000-000052200000}"/>
    <cellStyle name="Comma 58 2 3 3 3" xfId="8203" xr:uid="{00000000-0005-0000-0000-000053200000}"/>
    <cellStyle name="Comma 58 2 3 3 3 2" xfId="8204" xr:uid="{00000000-0005-0000-0000-000054200000}"/>
    <cellStyle name="Comma 58 2 3 3 3 3" xfId="8205" xr:uid="{00000000-0005-0000-0000-000055200000}"/>
    <cellStyle name="Comma 58 2 3 3 3 4" xfId="8206" xr:uid="{00000000-0005-0000-0000-000056200000}"/>
    <cellStyle name="Comma 58 2 3 3 4" xfId="8207" xr:uid="{00000000-0005-0000-0000-000057200000}"/>
    <cellStyle name="Comma 58 2 3 3 5" xfId="8208" xr:uid="{00000000-0005-0000-0000-000058200000}"/>
    <cellStyle name="Comma 58 2 3 3 6" xfId="8209" xr:uid="{00000000-0005-0000-0000-000059200000}"/>
    <cellStyle name="Comma 58 2 3 4" xfId="8210" xr:uid="{00000000-0005-0000-0000-00005A200000}"/>
    <cellStyle name="Comma 58 2 3 4 2" xfId="8211" xr:uid="{00000000-0005-0000-0000-00005B200000}"/>
    <cellStyle name="Comma 58 2 3 4 2 2" xfId="8212" xr:uid="{00000000-0005-0000-0000-00005C200000}"/>
    <cellStyle name="Comma 58 2 3 4 2 3" xfId="8213" xr:uid="{00000000-0005-0000-0000-00005D200000}"/>
    <cellStyle name="Comma 58 2 3 4 2 4" xfId="8214" xr:uid="{00000000-0005-0000-0000-00005E200000}"/>
    <cellStyle name="Comma 58 2 3 4 3" xfId="8215" xr:uid="{00000000-0005-0000-0000-00005F200000}"/>
    <cellStyle name="Comma 58 2 3 4 4" xfId="8216" xr:uid="{00000000-0005-0000-0000-000060200000}"/>
    <cellStyle name="Comma 58 2 3 4 5" xfId="8217" xr:uid="{00000000-0005-0000-0000-000061200000}"/>
    <cellStyle name="Comma 58 2 3 5" xfId="8218" xr:uid="{00000000-0005-0000-0000-000062200000}"/>
    <cellStyle name="Comma 58 2 3 5 2" xfId="8219" xr:uid="{00000000-0005-0000-0000-000063200000}"/>
    <cellStyle name="Comma 58 2 3 5 3" xfId="8220" xr:uid="{00000000-0005-0000-0000-000064200000}"/>
    <cellStyle name="Comma 58 2 3 5 4" xfId="8221" xr:uid="{00000000-0005-0000-0000-000065200000}"/>
    <cellStyle name="Comma 58 2 3 6" xfId="8222" xr:uid="{00000000-0005-0000-0000-000066200000}"/>
    <cellStyle name="Comma 58 2 3 7" xfId="8223" xr:uid="{00000000-0005-0000-0000-000067200000}"/>
    <cellStyle name="Comma 58 2 3 8" xfId="8224" xr:uid="{00000000-0005-0000-0000-000068200000}"/>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3" xfId="8229" xr:uid="{00000000-0005-0000-0000-00006D200000}"/>
    <cellStyle name="Comma 58 2 4 2 2 4" xfId="8230" xr:uid="{00000000-0005-0000-0000-00006E200000}"/>
    <cellStyle name="Comma 58 2 4 2 3" xfId="8231" xr:uid="{00000000-0005-0000-0000-00006F200000}"/>
    <cellStyle name="Comma 58 2 4 2 4" xfId="8232" xr:uid="{00000000-0005-0000-0000-000070200000}"/>
    <cellStyle name="Comma 58 2 4 2 5" xfId="8233" xr:uid="{00000000-0005-0000-0000-000071200000}"/>
    <cellStyle name="Comma 58 2 4 3" xfId="8234" xr:uid="{00000000-0005-0000-0000-000072200000}"/>
    <cellStyle name="Comma 58 2 4 3 2" xfId="8235" xr:uid="{00000000-0005-0000-0000-000073200000}"/>
    <cellStyle name="Comma 58 2 4 3 3" xfId="8236" xr:uid="{00000000-0005-0000-0000-000074200000}"/>
    <cellStyle name="Comma 58 2 4 3 4" xfId="8237" xr:uid="{00000000-0005-0000-0000-000075200000}"/>
    <cellStyle name="Comma 58 2 4 4" xfId="8238" xr:uid="{00000000-0005-0000-0000-000076200000}"/>
    <cellStyle name="Comma 58 2 4 5" xfId="8239" xr:uid="{00000000-0005-0000-0000-000077200000}"/>
    <cellStyle name="Comma 58 2 4 6" xfId="8240" xr:uid="{00000000-0005-0000-0000-000078200000}"/>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3" xfId="8245" xr:uid="{00000000-0005-0000-0000-00007D200000}"/>
    <cellStyle name="Comma 58 2 5 2 2 4" xfId="8246" xr:uid="{00000000-0005-0000-0000-00007E200000}"/>
    <cellStyle name="Comma 58 2 5 2 3" xfId="8247" xr:uid="{00000000-0005-0000-0000-00007F200000}"/>
    <cellStyle name="Comma 58 2 5 2 4" xfId="8248" xr:uid="{00000000-0005-0000-0000-000080200000}"/>
    <cellStyle name="Comma 58 2 5 2 5" xfId="8249" xr:uid="{00000000-0005-0000-0000-000081200000}"/>
    <cellStyle name="Comma 58 2 5 3" xfId="8250" xr:uid="{00000000-0005-0000-0000-000082200000}"/>
    <cellStyle name="Comma 58 2 5 3 2" xfId="8251" xr:uid="{00000000-0005-0000-0000-000083200000}"/>
    <cellStyle name="Comma 58 2 5 3 3" xfId="8252" xr:uid="{00000000-0005-0000-0000-000084200000}"/>
    <cellStyle name="Comma 58 2 5 3 4" xfId="8253" xr:uid="{00000000-0005-0000-0000-000085200000}"/>
    <cellStyle name="Comma 58 2 5 4" xfId="8254" xr:uid="{00000000-0005-0000-0000-000086200000}"/>
    <cellStyle name="Comma 58 2 5 5" xfId="8255" xr:uid="{00000000-0005-0000-0000-000087200000}"/>
    <cellStyle name="Comma 58 2 5 6" xfId="8256" xr:uid="{00000000-0005-0000-0000-000088200000}"/>
    <cellStyle name="Comma 58 2 6" xfId="8257" xr:uid="{00000000-0005-0000-0000-000089200000}"/>
    <cellStyle name="Comma 58 2 6 2" xfId="8258" xr:uid="{00000000-0005-0000-0000-00008A200000}"/>
    <cellStyle name="Comma 58 2 6 2 2" xfId="8259" xr:uid="{00000000-0005-0000-0000-00008B200000}"/>
    <cellStyle name="Comma 58 2 6 2 3" xfId="8260" xr:uid="{00000000-0005-0000-0000-00008C200000}"/>
    <cellStyle name="Comma 58 2 6 2 4" xfId="8261" xr:uid="{00000000-0005-0000-0000-00008D200000}"/>
    <cellStyle name="Comma 58 2 6 3" xfId="8262" xr:uid="{00000000-0005-0000-0000-00008E200000}"/>
    <cellStyle name="Comma 58 2 6 4" xfId="8263" xr:uid="{00000000-0005-0000-0000-00008F200000}"/>
    <cellStyle name="Comma 58 2 6 5" xfId="8264" xr:uid="{00000000-0005-0000-0000-000090200000}"/>
    <cellStyle name="Comma 58 2 7" xfId="8265" xr:uid="{00000000-0005-0000-0000-000091200000}"/>
    <cellStyle name="Comma 58 2 7 2" xfId="8266" xr:uid="{00000000-0005-0000-0000-000092200000}"/>
    <cellStyle name="Comma 58 2 7 3" xfId="8267" xr:uid="{00000000-0005-0000-0000-000093200000}"/>
    <cellStyle name="Comma 58 2 7 4" xfId="8268" xr:uid="{00000000-0005-0000-0000-000094200000}"/>
    <cellStyle name="Comma 58 2 8" xfId="8269" xr:uid="{00000000-0005-0000-0000-000095200000}"/>
    <cellStyle name="Comma 58 2 9" xfId="8270" xr:uid="{00000000-0005-0000-0000-000096200000}"/>
    <cellStyle name="Comma 58 3" xfId="8271" xr:uid="{00000000-0005-0000-0000-000097200000}"/>
    <cellStyle name="Comma 58 3 10" xfId="8272" xr:uid="{00000000-0005-0000-0000-000098200000}"/>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3" xfId="8278" xr:uid="{00000000-0005-0000-0000-00009E200000}"/>
    <cellStyle name="Comma 58 3 2 2 2 2 4" xfId="8279" xr:uid="{00000000-0005-0000-0000-00009F200000}"/>
    <cellStyle name="Comma 58 3 2 2 2 3" xfId="8280" xr:uid="{00000000-0005-0000-0000-0000A0200000}"/>
    <cellStyle name="Comma 58 3 2 2 2 4" xfId="8281" xr:uid="{00000000-0005-0000-0000-0000A1200000}"/>
    <cellStyle name="Comma 58 3 2 2 2 5" xfId="8282" xr:uid="{00000000-0005-0000-0000-0000A2200000}"/>
    <cellStyle name="Comma 58 3 2 2 3" xfId="8283" xr:uid="{00000000-0005-0000-0000-0000A3200000}"/>
    <cellStyle name="Comma 58 3 2 2 3 2" xfId="8284" xr:uid="{00000000-0005-0000-0000-0000A4200000}"/>
    <cellStyle name="Comma 58 3 2 2 3 3" xfId="8285" xr:uid="{00000000-0005-0000-0000-0000A5200000}"/>
    <cellStyle name="Comma 58 3 2 2 3 4" xfId="8286" xr:uid="{00000000-0005-0000-0000-0000A6200000}"/>
    <cellStyle name="Comma 58 3 2 2 4" xfId="8287" xr:uid="{00000000-0005-0000-0000-0000A7200000}"/>
    <cellStyle name="Comma 58 3 2 2 5" xfId="8288" xr:uid="{00000000-0005-0000-0000-0000A8200000}"/>
    <cellStyle name="Comma 58 3 2 2 6" xfId="8289" xr:uid="{00000000-0005-0000-0000-0000A9200000}"/>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3" xfId="8294" xr:uid="{00000000-0005-0000-0000-0000AE200000}"/>
    <cellStyle name="Comma 58 3 2 3 2 2 4" xfId="8295" xr:uid="{00000000-0005-0000-0000-0000AF200000}"/>
    <cellStyle name="Comma 58 3 2 3 2 3" xfId="8296" xr:uid="{00000000-0005-0000-0000-0000B0200000}"/>
    <cellStyle name="Comma 58 3 2 3 2 4" xfId="8297" xr:uid="{00000000-0005-0000-0000-0000B1200000}"/>
    <cellStyle name="Comma 58 3 2 3 2 5" xfId="8298" xr:uid="{00000000-0005-0000-0000-0000B2200000}"/>
    <cellStyle name="Comma 58 3 2 3 3" xfId="8299" xr:uid="{00000000-0005-0000-0000-0000B3200000}"/>
    <cellStyle name="Comma 58 3 2 3 3 2" xfId="8300" xr:uid="{00000000-0005-0000-0000-0000B4200000}"/>
    <cellStyle name="Comma 58 3 2 3 3 3" xfId="8301" xr:uid="{00000000-0005-0000-0000-0000B5200000}"/>
    <cellStyle name="Comma 58 3 2 3 3 4" xfId="8302" xr:uid="{00000000-0005-0000-0000-0000B6200000}"/>
    <cellStyle name="Comma 58 3 2 3 4" xfId="8303" xr:uid="{00000000-0005-0000-0000-0000B7200000}"/>
    <cellStyle name="Comma 58 3 2 3 5" xfId="8304" xr:uid="{00000000-0005-0000-0000-0000B8200000}"/>
    <cellStyle name="Comma 58 3 2 3 6" xfId="8305" xr:uid="{00000000-0005-0000-0000-0000B9200000}"/>
    <cellStyle name="Comma 58 3 2 4" xfId="8306" xr:uid="{00000000-0005-0000-0000-0000BA200000}"/>
    <cellStyle name="Comma 58 3 2 4 2" xfId="8307" xr:uid="{00000000-0005-0000-0000-0000BB200000}"/>
    <cellStyle name="Comma 58 3 2 4 2 2" xfId="8308" xr:uid="{00000000-0005-0000-0000-0000BC200000}"/>
    <cellStyle name="Comma 58 3 2 4 2 3" xfId="8309" xr:uid="{00000000-0005-0000-0000-0000BD200000}"/>
    <cellStyle name="Comma 58 3 2 4 2 4" xfId="8310" xr:uid="{00000000-0005-0000-0000-0000BE200000}"/>
    <cellStyle name="Comma 58 3 2 4 3" xfId="8311" xr:uid="{00000000-0005-0000-0000-0000BF200000}"/>
    <cellStyle name="Comma 58 3 2 4 4" xfId="8312" xr:uid="{00000000-0005-0000-0000-0000C0200000}"/>
    <cellStyle name="Comma 58 3 2 4 5" xfId="8313" xr:uid="{00000000-0005-0000-0000-0000C1200000}"/>
    <cellStyle name="Comma 58 3 2 5" xfId="8314" xr:uid="{00000000-0005-0000-0000-0000C2200000}"/>
    <cellStyle name="Comma 58 3 2 5 2" xfId="8315" xr:uid="{00000000-0005-0000-0000-0000C3200000}"/>
    <cellStyle name="Comma 58 3 2 5 3" xfId="8316" xr:uid="{00000000-0005-0000-0000-0000C4200000}"/>
    <cellStyle name="Comma 58 3 2 5 4" xfId="8317" xr:uid="{00000000-0005-0000-0000-0000C5200000}"/>
    <cellStyle name="Comma 58 3 2 6" xfId="8318" xr:uid="{00000000-0005-0000-0000-0000C6200000}"/>
    <cellStyle name="Comma 58 3 2 7" xfId="8319" xr:uid="{00000000-0005-0000-0000-0000C7200000}"/>
    <cellStyle name="Comma 58 3 2 8" xfId="8320" xr:uid="{00000000-0005-0000-0000-0000C8200000}"/>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3" xfId="8326" xr:uid="{00000000-0005-0000-0000-0000CE200000}"/>
    <cellStyle name="Comma 58 3 3 2 2 2 4" xfId="8327" xr:uid="{00000000-0005-0000-0000-0000CF200000}"/>
    <cellStyle name="Comma 58 3 3 2 2 3" xfId="8328" xr:uid="{00000000-0005-0000-0000-0000D0200000}"/>
    <cellStyle name="Comma 58 3 3 2 2 4" xfId="8329" xr:uid="{00000000-0005-0000-0000-0000D1200000}"/>
    <cellStyle name="Comma 58 3 3 2 2 5" xfId="8330" xr:uid="{00000000-0005-0000-0000-0000D2200000}"/>
    <cellStyle name="Comma 58 3 3 2 3" xfId="8331" xr:uid="{00000000-0005-0000-0000-0000D3200000}"/>
    <cellStyle name="Comma 58 3 3 2 3 2" xfId="8332" xr:uid="{00000000-0005-0000-0000-0000D4200000}"/>
    <cellStyle name="Comma 58 3 3 2 3 3" xfId="8333" xr:uid="{00000000-0005-0000-0000-0000D5200000}"/>
    <cellStyle name="Comma 58 3 3 2 3 4" xfId="8334" xr:uid="{00000000-0005-0000-0000-0000D6200000}"/>
    <cellStyle name="Comma 58 3 3 2 4" xfId="8335" xr:uid="{00000000-0005-0000-0000-0000D7200000}"/>
    <cellStyle name="Comma 58 3 3 2 5" xfId="8336" xr:uid="{00000000-0005-0000-0000-0000D8200000}"/>
    <cellStyle name="Comma 58 3 3 2 6" xfId="8337" xr:uid="{00000000-0005-0000-0000-0000D9200000}"/>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3" xfId="8342" xr:uid="{00000000-0005-0000-0000-0000DE200000}"/>
    <cellStyle name="Comma 58 3 3 3 2 2 4" xfId="8343" xr:uid="{00000000-0005-0000-0000-0000DF200000}"/>
    <cellStyle name="Comma 58 3 3 3 2 3" xfId="8344" xr:uid="{00000000-0005-0000-0000-0000E0200000}"/>
    <cellStyle name="Comma 58 3 3 3 2 4" xfId="8345" xr:uid="{00000000-0005-0000-0000-0000E1200000}"/>
    <cellStyle name="Comma 58 3 3 3 2 5" xfId="8346" xr:uid="{00000000-0005-0000-0000-0000E2200000}"/>
    <cellStyle name="Comma 58 3 3 3 3" xfId="8347" xr:uid="{00000000-0005-0000-0000-0000E3200000}"/>
    <cellStyle name="Comma 58 3 3 3 3 2" xfId="8348" xr:uid="{00000000-0005-0000-0000-0000E4200000}"/>
    <cellStyle name="Comma 58 3 3 3 3 3" xfId="8349" xr:uid="{00000000-0005-0000-0000-0000E5200000}"/>
    <cellStyle name="Comma 58 3 3 3 3 4" xfId="8350" xr:uid="{00000000-0005-0000-0000-0000E6200000}"/>
    <cellStyle name="Comma 58 3 3 3 4" xfId="8351" xr:uid="{00000000-0005-0000-0000-0000E7200000}"/>
    <cellStyle name="Comma 58 3 3 3 5" xfId="8352" xr:uid="{00000000-0005-0000-0000-0000E8200000}"/>
    <cellStyle name="Comma 58 3 3 3 6" xfId="8353" xr:uid="{00000000-0005-0000-0000-0000E9200000}"/>
    <cellStyle name="Comma 58 3 3 4" xfId="8354" xr:uid="{00000000-0005-0000-0000-0000EA200000}"/>
    <cellStyle name="Comma 58 3 3 4 2" xfId="8355" xr:uid="{00000000-0005-0000-0000-0000EB200000}"/>
    <cellStyle name="Comma 58 3 3 4 2 2" xfId="8356" xr:uid="{00000000-0005-0000-0000-0000EC200000}"/>
    <cellStyle name="Comma 58 3 3 4 2 3" xfId="8357" xr:uid="{00000000-0005-0000-0000-0000ED200000}"/>
    <cellStyle name="Comma 58 3 3 4 2 4" xfId="8358" xr:uid="{00000000-0005-0000-0000-0000EE200000}"/>
    <cellStyle name="Comma 58 3 3 4 3" xfId="8359" xr:uid="{00000000-0005-0000-0000-0000EF200000}"/>
    <cellStyle name="Comma 58 3 3 4 4" xfId="8360" xr:uid="{00000000-0005-0000-0000-0000F0200000}"/>
    <cellStyle name="Comma 58 3 3 4 5" xfId="8361" xr:uid="{00000000-0005-0000-0000-0000F1200000}"/>
    <cellStyle name="Comma 58 3 3 5" xfId="8362" xr:uid="{00000000-0005-0000-0000-0000F2200000}"/>
    <cellStyle name="Comma 58 3 3 5 2" xfId="8363" xr:uid="{00000000-0005-0000-0000-0000F3200000}"/>
    <cellStyle name="Comma 58 3 3 5 3" xfId="8364" xr:uid="{00000000-0005-0000-0000-0000F4200000}"/>
    <cellStyle name="Comma 58 3 3 5 4" xfId="8365" xr:uid="{00000000-0005-0000-0000-0000F5200000}"/>
    <cellStyle name="Comma 58 3 3 6" xfId="8366" xr:uid="{00000000-0005-0000-0000-0000F6200000}"/>
    <cellStyle name="Comma 58 3 3 7" xfId="8367" xr:uid="{00000000-0005-0000-0000-0000F7200000}"/>
    <cellStyle name="Comma 58 3 3 8" xfId="8368" xr:uid="{00000000-0005-0000-0000-0000F8200000}"/>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3" xfId="8373" xr:uid="{00000000-0005-0000-0000-0000FD200000}"/>
    <cellStyle name="Comma 58 3 4 2 2 4" xfId="8374" xr:uid="{00000000-0005-0000-0000-0000FE200000}"/>
    <cellStyle name="Comma 58 3 4 2 3" xfId="8375" xr:uid="{00000000-0005-0000-0000-0000FF200000}"/>
    <cellStyle name="Comma 58 3 4 2 4" xfId="8376" xr:uid="{00000000-0005-0000-0000-000000210000}"/>
    <cellStyle name="Comma 58 3 4 2 5" xfId="8377" xr:uid="{00000000-0005-0000-0000-000001210000}"/>
    <cellStyle name="Comma 58 3 4 3" xfId="8378" xr:uid="{00000000-0005-0000-0000-000002210000}"/>
    <cellStyle name="Comma 58 3 4 3 2" xfId="8379" xr:uid="{00000000-0005-0000-0000-000003210000}"/>
    <cellStyle name="Comma 58 3 4 3 3" xfId="8380" xr:uid="{00000000-0005-0000-0000-000004210000}"/>
    <cellStyle name="Comma 58 3 4 3 4" xfId="8381" xr:uid="{00000000-0005-0000-0000-000005210000}"/>
    <cellStyle name="Comma 58 3 4 4" xfId="8382" xr:uid="{00000000-0005-0000-0000-000006210000}"/>
    <cellStyle name="Comma 58 3 4 5" xfId="8383" xr:uid="{00000000-0005-0000-0000-000007210000}"/>
    <cellStyle name="Comma 58 3 4 6" xfId="8384" xr:uid="{00000000-0005-0000-0000-000008210000}"/>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3" xfId="8389" xr:uid="{00000000-0005-0000-0000-00000D210000}"/>
    <cellStyle name="Comma 58 3 5 2 2 4" xfId="8390" xr:uid="{00000000-0005-0000-0000-00000E210000}"/>
    <cellStyle name="Comma 58 3 5 2 3" xfId="8391" xr:uid="{00000000-0005-0000-0000-00000F210000}"/>
    <cellStyle name="Comma 58 3 5 2 4" xfId="8392" xr:uid="{00000000-0005-0000-0000-000010210000}"/>
    <cellStyle name="Comma 58 3 5 2 5" xfId="8393" xr:uid="{00000000-0005-0000-0000-000011210000}"/>
    <cellStyle name="Comma 58 3 5 3" xfId="8394" xr:uid="{00000000-0005-0000-0000-000012210000}"/>
    <cellStyle name="Comma 58 3 5 3 2" xfId="8395" xr:uid="{00000000-0005-0000-0000-000013210000}"/>
    <cellStyle name="Comma 58 3 5 3 3" xfId="8396" xr:uid="{00000000-0005-0000-0000-000014210000}"/>
    <cellStyle name="Comma 58 3 5 3 4" xfId="8397" xr:uid="{00000000-0005-0000-0000-000015210000}"/>
    <cellStyle name="Comma 58 3 5 4" xfId="8398" xr:uid="{00000000-0005-0000-0000-000016210000}"/>
    <cellStyle name="Comma 58 3 5 5" xfId="8399" xr:uid="{00000000-0005-0000-0000-000017210000}"/>
    <cellStyle name="Comma 58 3 5 6" xfId="8400" xr:uid="{00000000-0005-0000-0000-000018210000}"/>
    <cellStyle name="Comma 58 3 6" xfId="8401" xr:uid="{00000000-0005-0000-0000-000019210000}"/>
    <cellStyle name="Comma 58 3 6 2" xfId="8402" xr:uid="{00000000-0005-0000-0000-00001A210000}"/>
    <cellStyle name="Comma 58 3 6 2 2" xfId="8403" xr:uid="{00000000-0005-0000-0000-00001B210000}"/>
    <cellStyle name="Comma 58 3 6 2 3" xfId="8404" xr:uid="{00000000-0005-0000-0000-00001C210000}"/>
    <cellStyle name="Comma 58 3 6 2 4" xfId="8405" xr:uid="{00000000-0005-0000-0000-00001D210000}"/>
    <cellStyle name="Comma 58 3 6 3" xfId="8406" xr:uid="{00000000-0005-0000-0000-00001E210000}"/>
    <cellStyle name="Comma 58 3 6 4" xfId="8407" xr:uid="{00000000-0005-0000-0000-00001F210000}"/>
    <cellStyle name="Comma 58 3 6 5" xfId="8408" xr:uid="{00000000-0005-0000-0000-000020210000}"/>
    <cellStyle name="Comma 58 3 7" xfId="8409" xr:uid="{00000000-0005-0000-0000-000021210000}"/>
    <cellStyle name="Comma 58 3 7 2" xfId="8410" xr:uid="{00000000-0005-0000-0000-000022210000}"/>
    <cellStyle name="Comma 58 3 7 3" xfId="8411" xr:uid="{00000000-0005-0000-0000-000023210000}"/>
    <cellStyle name="Comma 58 3 7 4" xfId="8412" xr:uid="{00000000-0005-0000-0000-000024210000}"/>
    <cellStyle name="Comma 58 3 8" xfId="8413" xr:uid="{00000000-0005-0000-0000-000025210000}"/>
    <cellStyle name="Comma 58 3 9" xfId="8414" xr:uid="{00000000-0005-0000-0000-000026210000}"/>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3" xfId="8420" xr:uid="{00000000-0005-0000-0000-00002C210000}"/>
    <cellStyle name="Comma 58 4 2 2 2 4" xfId="8421" xr:uid="{00000000-0005-0000-0000-00002D210000}"/>
    <cellStyle name="Comma 58 4 2 2 3" xfId="8422" xr:uid="{00000000-0005-0000-0000-00002E210000}"/>
    <cellStyle name="Comma 58 4 2 2 4" xfId="8423" xr:uid="{00000000-0005-0000-0000-00002F210000}"/>
    <cellStyle name="Comma 58 4 2 2 5" xfId="8424" xr:uid="{00000000-0005-0000-0000-000030210000}"/>
    <cellStyle name="Comma 58 4 2 3" xfId="8425" xr:uid="{00000000-0005-0000-0000-000031210000}"/>
    <cellStyle name="Comma 58 4 2 3 2" xfId="8426" xr:uid="{00000000-0005-0000-0000-000032210000}"/>
    <cellStyle name="Comma 58 4 2 3 3" xfId="8427" xr:uid="{00000000-0005-0000-0000-000033210000}"/>
    <cellStyle name="Comma 58 4 2 3 4" xfId="8428" xr:uid="{00000000-0005-0000-0000-000034210000}"/>
    <cellStyle name="Comma 58 4 2 4" xfId="8429" xr:uid="{00000000-0005-0000-0000-000035210000}"/>
    <cellStyle name="Comma 58 4 2 5" xfId="8430" xr:uid="{00000000-0005-0000-0000-000036210000}"/>
    <cellStyle name="Comma 58 4 2 6" xfId="8431" xr:uid="{00000000-0005-0000-0000-000037210000}"/>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3" xfId="8436" xr:uid="{00000000-0005-0000-0000-00003C210000}"/>
    <cellStyle name="Comma 58 4 3 2 2 4" xfId="8437" xr:uid="{00000000-0005-0000-0000-00003D210000}"/>
    <cellStyle name="Comma 58 4 3 2 3" xfId="8438" xr:uid="{00000000-0005-0000-0000-00003E210000}"/>
    <cellStyle name="Comma 58 4 3 2 4" xfId="8439" xr:uid="{00000000-0005-0000-0000-00003F210000}"/>
    <cellStyle name="Comma 58 4 3 2 5" xfId="8440" xr:uid="{00000000-0005-0000-0000-000040210000}"/>
    <cellStyle name="Comma 58 4 3 3" xfId="8441" xr:uid="{00000000-0005-0000-0000-000041210000}"/>
    <cellStyle name="Comma 58 4 3 3 2" xfId="8442" xr:uid="{00000000-0005-0000-0000-000042210000}"/>
    <cellStyle name="Comma 58 4 3 3 3" xfId="8443" xr:uid="{00000000-0005-0000-0000-000043210000}"/>
    <cellStyle name="Comma 58 4 3 3 4" xfId="8444" xr:uid="{00000000-0005-0000-0000-000044210000}"/>
    <cellStyle name="Comma 58 4 3 4" xfId="8445" xr:uid="{00000000-0005-0000-0000-000045210000}"/>
    <cellStyle name="Comma 58 4 3 5" xfId="8446" xr:uid="{00000000-0005-0000-0000-000046210000}"/>
    <cellStyle name="Comma 58 4 3 6" xfId="8447" xr:uid="{00000000-0005-0000-0000-000047210000}"/>
    <cellStyle name="Comma 58 4 4" xfId="8448" xr:uid="{00000000-0005-0000-0000-000048210000}"/>
    <cellStyle name="Comma 58 4 4 2" xfId="8449" xr:uid="{00000000-0005-0000-0000-000049210000}"/>
    <cellStyle name="Comma 58 4 4 2 2" xfId="8450" xr:uid="{00000000-0005-0000-0000-00004A210000}"/>
    <cellStyle name="Comma 58 4 4 2 3" xfId="8451" xr:uid="{00000000-0005-0000-0000-00004B210000}"/>
    <cellStyle name="Comma 58 4 4 2 4" xfId="8452" xr:uid="{00000000-0005-0000-0000-00004C210000}"/>
    <cellStyle name="Comma 58 4 4 3" xfId="8453" xr:uid="{00000000-0005-0000-0000-00004D210000}"/>
    <cellStyle name="Comma 58 4 4 4" xfId="8454" xr:uid="{00000000-0005-0000-0000-00004E210000}"/>
    <cellStyle name="Comma 58 4 4 5" xfId="8455" xr:uid="{00000000-0005-0000-0000-00004F210000}"/>
    <cellStyle name="Comma 58 4 5" xfId="8456" xr:uid="{00000000-0005-0000-0000-000050210000}"/>
    <cellStyle name="Comma 58 4 5 2" xfId="8457" xr:uid="{00000000-0005-0000-0000-000051210000}"/>
    <cellStyle name="Comma 58 4 5 3" xfId="8458" xr:uid="{00000000-0005-0000-0000-000052210000}"/>
    <cellStyle name="Comma 58 4 5 4" xfId="8459" xr:uid="{00000000-0005-0000-0000-000053210000}"/>
    <cellStyle name="Comma 58 4 6" xfId="8460" xr:uid="{00000000-0005-0000-0000-000054210000}"/>
    <cellStyle name="Comma 58 4 7" xfId="8461" xr:uid="{00000000-0005-0000-0000-000055210000}"/>
    <cellStyle name="Comma 58 4 8" xfId="8462" xr:uid="{00000000-0005-0000-0000-000056210000}"/>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3" xfId="8468" xr:uid="{00000000-0005-0000-0000-00005C210000}"/>
    <cellStyle name="Comma 58 5 2 2 2 4" xfId="8469" xr:uid="{00000000-0005-0000-0000-00005D210000}"/>
    <cellStyle name="Comma 58 5 2 2 3" xfId="8470" xr:uid="{00000000-0005-0000-0000-00005E210000}"/>
    <cellStyle name="Comma 58 5 2 2 4" xfId="8471" xr:uid="{00000000-0005-0000-0000-00005F210000}"/>
    <cellStyle name="Comma 58 5 2 2 5" xfId="8472" xr:uid="{00000000-0005-0000-0000-000060210000}"/>
    <cellStyle name="Comma 58 5 2 3" xfId="8473" xr:uid="{00000000-0005-0000-0000-000061210000}"/>
    <cellStyle name="Comma 58 5 2 3 2" xfId="8474" xr:uid="{00000000-0005-0000-0000-000062210000}"/>
    <cellStyle name="Comma 58 5 2 3 3" xfId="8475" xr:uid="{00000000-0005-0000-0000-000063210000}"/>
    <cellStyle name="Comma 58 5 2 3 4" xfId="8476" xr:uid="{00000000-0005-0000-0000-000064210000}"/>
    <cellStyle name="Comma 58 5 2 4" xfId="8477" xr:uid="{00000000-0005-0000-0000-000065210000}"/>
    <cellStyle name="Comma 58 5 2 5" xfId="8478" xr:uid="{00000000-0005-0000-0000-000066210000}"/>
    <cellStyle name="Comma 58 5 2 6" xfId="8479" xr:uid="{00000000-0005-0000-0000-000067210000}"/>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3" xfId="8484" xr:uid="{00000000-0005-0000-0000-00006C210000}"/>
    <cellStyle name="Comma 58 5 3 2 2 4" xfId="8485" xr:uid="{00000000-0005-0000-0000-00006D210000}"/>
    <cellStyle name="Comma 58 5 3 2 3" xfId="8486" xr:uid="{00000000-0005-0000-0000-00006E210000}"/>
    <cellStyle name="Comma 58 5 3 2 4" xfId="8487" xr:uid="{00000000-0005-0000-0000-00006F210000}"/>
    <cellStyle name="Comma 58 5 3 2 5" xfId="8488" xr:uid="{00000000-0005-0000-0000-000070210000}"/>
    <cellStyle name="Comma 58 5 3 3" xfId="8489" xr:uid="{00000000-0005-0000-0000-000071210000}"/>
    <cellStyle name="Comma 58 5 3 3 2" xfId="8490" xr:uid="{00000000-0005-0000-0000-000072210000}"/>
    <cellStyle name="Comma 58 5 3 3 3" xfId="8491" xr:uid="{00000000-0005-0000-0000-000073210000}"/>
    <cellStyle name="Comma 58 5 3 3 4" xfId="8492" xr:uid="{00000000-0005-0000-0000-000074210000}"/>
    <cellStyle name="Comma 58 5 3 4" xfId="8493" xr:uid="{00000000-0005-0000-0000-000075210000}"/>
    <cellStyle name="Comma 58 5 3 5" xfId="8494" xr:uid="{00000000-0005-0000-0000-000076210000}"/>
    <cellStyle name="Comma 58 5 3 6" xfId="8495" xr:uid="{00000000-0005-0000-0000-000077210000}"/>
    <cellStyle name="Comma 58 5 4" xfId="8496" xr:uid="{00000000-0005-0000-0000-000078210000}"/>
    <cellStyle name="Comma 58 5 4 2" xfId="8497" xr:uid="{00000000-0005-0000-0000-000079210000}"/>
    <cellStyle name="Comma 58 5 4 2 2" xfId="8498" xr:uid="{00000000-0005-0000-0000-00007A210000}"/>
    <cellStyle name="Comma 58 5 4 2 3" xfId="8499" xr:uid="{00000000-0005-0000-0000-00007B210000}"/>
    <cellStyle name="Comma 58 5 4 2 4" xfId="8500" xr:uid="{00000000-0005-0000-0000-00007C210000}"/>
    <cellStyle name="Comma 58 5 4 3" xfId="8501" xr:uid="{00000000-0005-0000-0000-00007D210000}"/>
    <cellStyle name="Comma 58 5 4 4" xfId="8502" xr:uid="{00000000-0005-0000-0000-00007E210000}"/>
    <cellStyle name="Comma 58 5 4 5" xfId="8503" xr:uid="{00000000-0005-0000-0000-00007F210000}"/>
    <cellStyle name="Comma 58 5 5" xfId="8504" xr:uid="{00000000-0005-0000-0000-000080210000}"/>
    <cellStyle name="Comma 58 5 5 2" xfId="8505" xr:uid="{00000000-0005-0000-0000-000081210000}"/>
    <cellStyle name="Comma 58 5 5 3" xfId="8506" xr:uid="{00000000-0005-0000-0000-000082210000}"/>
    <cellStyle name="Comma 58 5 5 4" xfId="8507" xr:uid="{00000000-0005-0000-0000-000083210000}"/>
    <cellStyle name="Comma 58 5 6" xfId="8508" xr:uid="{00000000-0005-0000-0000-000084210000}"/>
    <cellStyle name="Comma 58 5 7" xfId="8509" xr:uid="{00000000-0005-0000-0000-000085210000}"/>
    <cellStyle name="Comma 58 5 8" xfId="8510" xr:uid="{00000000-0005-0000-0000-000086210000}"/>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3" xfId="8515" xr:uid="{00000000-0005-0000-0000-00008B210000}"/>
    <cellStyle name="Comma 58 6 2 2 4" xfId="8516" xr:uid="{00000000-0005-0000-0000-00008C210000}"/>
    <cellStyle name="Comma 58 6 2 3" xfId="8517" xr:uid="{00000000-0005-0000-0000-00008D210000}"/>
    <cellStyle name="Comma 58 6 2 4" xfId="8518" xr:uid="{00000000-0005-0000-0000-00008E210000}"/>
    <cellStyle name="Comma 58 6 2 5" xfId="8519" xr:uid="{00000000-0005-0000-0000-00008F210000}"/>
    <cellStyle name="Comma 58 6 3" xfId="8520" xr:uid="{00000000-0005-0000-0000-000090210000}"/>
    <cellStyle name="Comma 58 6 3 2" xfId="8521" xr:uid="{00000000-0005-0000-0000-000091210000}"/>
    <cellStyle name="Comma 58 6 3 3" xfId="8522" xr:uid="{00000000-0005-0000-0000-000092210000}"/>
    <cellStyle name="Comma 58 6 3 4" xfId="8523" xr:uid="{00000000-0005-0000-0000-000093210000}"/>
    <cellStyle name="Comma 58 6 4" xfId="8524" xr:uid="{00000000-0005-0000-0000-000094210000}"/>
    <cellStyle name="Comma 58 6 5" xfId="8525" xr:uid="{00000000-0005-0000-0000-000095210000}"/>
    <cellStyle name="Comma 58 6 6" xfId="8526" xr:uid="{00000000-0005-0000-0000-000096210000}"/>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3" xfId="8531" xr:uid="{00000000-0005-0000-0000-00009B210000}"/>
    <cellStyle name="Comma 58 7 2 2 4" xfId="8532" xr:uid="{00000000-0005-0000-0000-00009C210000}"/>
    <cellStyle name="Comma 58 7 2 3" xfId="8533" xr:uid="{00000000-0005-0000-0000-00009D210000}"/>
    <cellStyle name="Comma 58 7 2 4" xfId="8534" xr:uid="{00000000-0005-0000-0000-00009E210000}"/>
    <cellStyle name="Comma 58 7 2 5" xfId="8535" xr:uid="{00000000-0005-0000-0000-00009F210000}"/>
    <cellStyle name="Comma 58 7 3" xfId="8536" xr:uid="{00000000-0005-0000-0000-0000A0210000}"/>
    <cellStyle name="Comma 58 7 3 2" xfId="8537" xr:uid="{00000000-0005-0000-0000-0000A1210000}"/>
    <cellStyle name="Comma 58 7 3 3" xfId="8538" xr:uid="{00000000-0005-0000-0000-0000A2210000}"/>
    <cellStyle name="Comma 58 7 3 4" xfId="8539" xr:uid="{00000000-0005-0000-0000-0000A3210000}"/>
    <cellStyle name="Comma 58 7 4" xfId="8540" xr:uid="{00000000-0005-0000-0000-0000A4210000}"/>
    <cellStyle name="Comma 58 7 5" xfId="8541" xr:uid="{00000000-0005-0000-0000-0000A5210000}"/>
    <cellStyle name="Comma 58 7 6" xfId="8542" xr:uid="{00000000-0005-0000-0000-0000A6210000}"/>
    <cellStyle name="Comma 58 8" xfId="8543" xr:uid="{00000000-0005-0000-0000-0000A7210000}"/>
    <cellStyle name="Comma 58 8 2" xfId="8544" xr:uid="{00000000-0005-0000-0000-0000A8210000}"/>
    <cellStyle name="Comma 58 8 2 2" xfId="8545" xr:uid="{00000000-0005-0000-0000-0000A9210000}"/>
    <cellStyle name="Comma 58 8 2 3" xfId="8546" xr:uid="{00000000-0005-0000-0000-0000AA210000}"/>
    <cellStyle name="Comma 58 8 2 4" xfId="8547" xr:uid="{00000000-0005-0000-0000-0000AB210000}"/>
    <cellStyle name="Comma 58 8 3" xfId="8548" xr:uid="{00000000-0005-0000-0000-0000AC210000}"/>
    <cellStyle name="Comma 58 8 4" xfId="8549" xr:uid="{00000000-0005-0000-0000-0000AD210000}"/>
    <cellStyle name="Comma 58 8 5" xfId="8550" xr:uid="{00000000-0005-0000-0000-0000AE210000}"/>
    <cellStyle name="Comma 58 9" xfId="8551" xr:uid="{00000000-0005-0000-0000-0000AF210000}"/>
    <cellStyle name="Comma 58 9 2" xfId="8552" xr:uid="{00000000-0005-0000-0000-0000B0210000}"/>
    <cellStyle name="Comma 58 9 3" xfId="8553" xr:uid="{00000000-0005-0000-0000-0000B1210000}"/>
    <cellStyle name="Comma 58 9 4" xfId="8554" xr:uid="{00000000-0005-0000-0000-0000B2210000}"/>
    <cellStyle name="Comma 59" xfId="8555" xr:uid="{00000000-0005-0000-0000-0000B3210000}"/>
    <cellStyle name="Comma 59 2" xfId="8556" xr:uid="{00000000-0005-0000-0000-0000B4210000}"/>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3" xfId="8561" xr:uid="{00000000-0005-0000-0000-0000B9210000}"/>
    <cellStyle name="Comma 6 2 4" xfId="8562" xr:uid="{00000000-0005-0000-0000-0000BA210000}"/>
    <cellStyle name="Comma 6 3" xfId="8563" xr:uid="{00000000-0005-0000-0000-0000BB210000}"/>
    <cellStyle name="Comma 6 3 2" xfId="8564" xr:uid="{00000000-0005-0000-0000-0000BC210000}"/>
    <cellStyle name="Comma 6 3 3" xfId="8565" xr:uid="{00000000-0005-0000-0000-0000BD210000}"/>
    <cellStyle name="Comma 6 4" xfId="8566" xr:uid="{00000000-0005-0000-0000-0000BE210000}"/>
    <cellStyle name="Comma 6 4 2" xfId="8567" xr:uid="{00000000-0005-0000-0000-0000BF210000}"/>
    <cellStyle name="Comma 6 5" xfId="8568" xr:uid="{00000000-0005-0000-0000-0000C0210000}"/>
    <cellStyle name="Comma 60" xfId="8569" xr:uid="{00000000-0005-0000-0000-0000C1210000}"/>
    <cellStyle name="Comma 60 2" xfId="8570" xr:uid="{00000000-0005-0000-0000-0000C2210000}"/>
    <cellStyle name="Comma 61" xfId="8571" xr:uid="{00000000-0005-0000-0000-0000C3210000}"/>
    <cellStyle name="Comma 61 2" xfId="8572" xr:uid="{00000000-0005-0000-0000-0000C4210000}"/>
    <cellStyle name="Comma 62" xfId="8573" xr:uid="{00000000-0005-0000-0000-0000C5210000}"/>
    <cellStyle name="Comma 62 2" xfId="8574" xr:uid="{00000000-0005-0000-0000-0000C6210000}"/>
    <cellStyle name="Comma 63" xfId="8575" xr:uid="{00000000-0005-0000-0000-0000C7210000}"/>
    <cellStyle name="Comma 63 2" xfId="8576" xr:uid="{00000000-0005-0000-0000-0000C8210000}"/>
    <cellStyle name="Comma 64" xfId="8577" xr:uid="{00000000-0005-0000-0000-0000C9210000}"/>
    <cellStyle name="Comma 64 2" xfId="8578" xr:uid="{00000000-0005-0000-0000-0000CA210000}"/>
    <cellStyle name="Comma 65" xfId="8579" xr:uid="{00000000-0005-0000-0000-0000CB210000}"/>
    <cellStyle name="Comma 65 2" xfId="8580" xr:uid="{00000000-0005-0000-0000-0000CC210000}"/>
    <cellStyle name="Comma 66" xfId="8581" xr:uid="{00000000-0005-0000-0000-0000CD210000}"/>
    <cellStyle name="Comma 66 2" xfId="8582" xr:uid="{00000000-0005-0000-0000-0000CE210000}"/>
    <cellStyle name="Comma 67" xfId="8583" xr:uid="{00000000-0005-0000-0000-0000CF210000}"/>
    <cellStyle name="Comma 67 2" xfId="8584" xr:uid="{00000000-0005-0000-0000-0000D0210000}"/>
    <cellStyle name="Comma 68" xfId="8585" xr:uid="{00000000-0005-0000-0000-0000D1210000}"/>
    <cellStyle name="Comma 68 10" xfId="8586" xr:uid="{00000000-0005-0000-0000-0000D2210000}"/>
    <cellStyle name="Comma 68 11" xfId="8587" xr:uid="{00000000-0005-0000-0000-0000D3210000}"/>
    <cellStyle name="Comma 68 12" xfId="8588" xr:uid="{00000000-0005-0000-0000-0000D4210000}"/>
    <cellStyle name="Comma 68 2" xfId="8589" xr:uid="{00000000-0005-0000-0000-0000D5210000}"/>
    <cellStyle name="Comma 68 2 10" xfId="8590" xr:uid="{00000000-0005-0000-0000-0000D6210000}"/>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3" xfId="8596" xr:uid="{00000000-0005-0000-0000-0000DC210000}"/>
    <cellStyle name="Comma 68 2 2 2 2 2 4" xfId="8597" xr:uid="{00000000-0005-0000-0000-0000DD210000}"/>
    <cellStyle name="Comma 68 2 2 2 2 3" xfId="8598" xr:uid="{00000000-0005-0000-0000-0000DE210000}"/>
    <cellStyle name="Comma 68 2 2 2 2 4" xfId="8599" xr:uid="{00000000-0005-0000-0000-0000DF210000}"/>
    <cellStyle name="Comma 68 2 2 2 2 5" xfId="8600" xr:uid="{00000000-0005-0000-0000-0000E0210000}"/>
    <cellStyle name="Comma 68 2 2 2 3" xfId="8601" xr:uid="{00000000-0005-0000-0000-0000E1210000}"/>
    <cellStyle name="Comma 68 2 2 2 3 2" xfId="8602" xr:uid="{00000000-0005-0000-0000-0000E2210000}"/>
    <cellStyle name="Comma 68 2 2 2 3 3" xfId="8603" xr:uid="{00000000-0005-0000-0000-0000E3210000}"/>
    <cellStyle name="Comma 68 2 2 2 3 4" xfId="8604" xr:uid="{00000000-0005-0000-0000-0000E4210000}"/>
    <cellStyle name="Comma 68 2 2 2 4" xfId="8605" xr:uid="{00000000-0005-0000-0000-0000E5210000}"/>
    <cellStyle name="Comma 68 2 2 2 5" xfId="8606" xr:uid="{00000000-0005-0000-0000-0000E6210000}"/>
    <cellStyle name="Comma 68 2 2 2 6" xfId="8607" xr:uid="{00000000-0005-0000-0000-0000E7210000}"/>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3" xfId="8612" xr:uid="{00000000-0005-0000-0000-0000EC210000}"/>
    <cellStyle name="Comma 68 2 2 3 2 2 4" xfId="8613" xr:uid="{00000000-0005-0000-0000-0000ED210000}"/>
    <cellStyle name="Comma 68 2 2 3 2 3" xfId="8614" xr:uid="{00000000-0005-0000-0000-0000EE210000}"/>
    <cellStyle name="Comma 68 2 2 3 2 4" xfId="8615" xr:uid="{00000000-0005-0000-0000-0000EF210000}"/>
    <cellStyle name="Comma 68 2 2 3 2 5" xfId="8616" xr:uid="{00000000-0005-0000-0000-0000F0210000}"/>
    <cellStyle name="Comma 68 2 2 3 3" xfId="8617" xr:uid="{00000000-0005-0000-0000-0000F1210000}"/>
    <cellStyle name="Comma 68 2 2 3 3 2" xfId="8618" xr:uid="{00000000-0005-0000-0000-0000F2210000}"/>
    <cellStyle name="Comma 68 2 2 3 3 3" xfId="8619" xr:uid="{00000000-0005-0000-0000-0000F3210000}"/>
    <cellStyle name="Comma 68 2 2 3 3 4" xfId="8620" xr:uid="{00000000-0005-0000-0000-0000F4210000}"/>
    <cellStyle name="Comma 68 2 2 3 4" xfId="8621" xr:uid="{00000000-0005-0000-0000-0000F5210000}"/>
    <cellStyle name="Comma 68 2 2 3 5" xfId="8622" xr:uid="{00000000-0005-0000-0000-0000F6210000}"/>
    <cellStyle name="Comma 68 2 2 3 6" xfId="8623" xr:uid="{00000000-0005-0000-0000-0000F7210000}"/>
    <cellStyle name="Comma 68 2 2 4" xfId="8624" xr:uid="{00000000-0005-0000-0000-0000F8210000}"/>
    <cellStyle name="Comma 68 2 2 4 2" xfId="8625" xr:uid="{00000000-0005-0000-0000-0000F9210000}"/>
    <cellStyle name="Comma 68 2 2 4 2 2" xfId="8626" xr:uid="{00000000-0005-0000-0000-0000FA210000}"/>
    <cellStyle name="Comma 68 2 2 4 2 3" xfId="8627" xr:uid="{00000000-0005-0000-0000-0000FB210000}"/>
    <cellStyle name="Comma 68 2 2 4 2 4" xfId="8628" xr:uid="{00000000-0005-0000-0000-0000FC210000}"/>
    <cellStyle name="Comma 68 2 2 4 3" xfId="8629" xr:uid="{00000000-0005-0000-0000-0000FD210000}"/>
    <cellStyle name="Comma 68 2 2 4 4" xfId="8630" xr:uid="{00000000-0005-0000-0000-0000FE210000}"/>
    <cellStyle name="Comma 68 2 2 4 5" xfId="8631" xr:uid="{00000000-0005-0000-0000-0000FF210000}"/>
    <cellStyle name="Comma 68 2 2 5" xfId="8632" xr:uid="{00000000-0005-0000-0000-000000220000}"/>
    <cellStyle name="Comma 68 2 2 5 2" xfId="8633" xr:uid="{00000000-0005-0000-0000-000001220000}"/>
    <cellStyle name="Comma 68 2 2 5 3" xfId="8634" xr:uid="{00000000-0005-0000-0000-000002220000}"/>
    <cellStyle name="Comma 68 2 2 5 4" xfId="8635" xr:uid="{00000000-0005-0000-0000-000003220000}"/>
    <cellStyle name="Comma 68 2 2 6" xfId="8636" xr:uid="{00000000-0005-0000-0000-000004220000}"/>
    <cellStyle name="Comma 68 2 2 7" xfId="8637" xr:uid="{00000000-0005-0000-0000-000005220000}"/>
    <cellStyle name="Comma 68 2 2 8" xfId="8638" xr:uid="{00000000-0005-0000-0000-000006220000}"/>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3" xfId="8644" xr:uid="{00000000-0005-0000-0000-00000C220000}"/>
    <cellStyle name="Comma 68 2 3 2 2 2 4" xfId="8645" xr:uid="{00000000-0005-0000-0000-00000D220000}"/>
    <cellStyle name="Comma 68 2 3 2 2 3" xfId="8646" xr:uid="{00000000-0005-0000-0000-00000E220000}"/>
    <cellStyle name="Comma 68 2 3 2 2 4" xfId="8647" xr:uid="{00000000-0005-0000-0000-00000F220000}"/>
    <cellStyle name="Comma 68 2 3 2 2 5" xfId="8648" xr:uid="{00000000-0005-0000-0000-000010220000}"/>
    <cellStyle name="Comma 68 2 3 2 3" xfId="8649" xr:uid="{00000000-0005-0000-0000-000011220000}"/>
    <cellStyle name="Comma 68 2 3 2 3 2" xfId="8650" xr:uid="{00000000-0005-0000-0000-000012220000}"/>
    <cellStyle name="Comma 68 2 3 2 3 3" xfId="8651" xr:uid="{00000000-0005-0000-0000-000013220000}"/>
    <cellStyle name="Comma 68 2 3 2 3 4" xfId="8652" xr:uid="{00000000-0005-0000-0000-000014220000}"/>
    <cellStyle name="Comma 68 2 3 2 4" xfId="8653" xr:uid="{00000000-0005-0000-0000-000015220000}"/>
    <cellStyle name="Comma 68 2 3 2 5" xfId="8654" xr:uid="{00000000-0005-0000-0000-000016220000}"/>
    <cellStyle name="Comma 68 2 3 2 6" xfId="8655" xr:uid="{00000000-0005-0000-0000-000017220000}"/>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3" xfId="8660" xr:uid="{00000000-0005-0000-0000-00001C220000}"/>
    <cellStyle name="Comma 68 2 3 3 2 2 4" xfId="8661" xr:uid="{00000000-0005-0000-0000-00001D220000}"/>
    <cellStyle name="Comma 68 2 3 3 2 3" xfId="8662" xr:uid="{00000000-0005-0000-0000-00001E220000}"/>
    <cellStyle name="Comma 68 2 3 3 2 4" xfId="8663" xr:uid="{00000000-0005-0000-0000-00001F220000}"/>
    <cellStyle name="Comma 68 2 3 3 2 5" xfId="8664" xr:uid="{00000000-0005-0000-0000-000020220000}"/>
    <cellStyle name="Comma 68 2 3 3 3" xfId="8665" xr:uid="{00000000-0005-0000-0000-000021220000}"/>
    <cellStyle name="Comma 68 2 3 3 3 2" xfId="8666" xr:uid="{00000000-0005-0000-0000-000022220000}"/>
    <cellStyle name="Comma 68 2 3 3 3 3" xfId="8667" xr:uid="{00000000-0005-0000-0000-000023220000}"/>
    <cellStyle name="Comma 68 2 3 3 3 4" xfId="8668" xr:uid="{00000000-0005-0000-0000-000024220000}"/>
    <cellStyle name="Comma 68 2 3 3 4" xfId="8669" xr:uid="{00000000-0005-0000-0000-000025220000}"/>
    <cellStyle name="Comma 68 2 3 3 5" xfId="8670" xr:uid="{00000000-0005-0000-0000-000026220000}"/>
    <cellStyle name="Comma 68 2 3 3 6" xfId="8671" xr:uid="{00000000-0005-0000-0000-000027220000}"/>
    <cellStyle name="Comma 68 2 3 4" xfId="8672" xr:uid="{00000000-0005-0000-0000-000028220000}"/>
    <cellStyle name="Comma 68 2 3 4 2" xfId="8673" xr:uid="{00000000-0005-0000-0000-000029220000}"/>
    <cellStyle name="Comma 68 2 3 4 2 2" xfId="8674" xr:uid="{00000000-0005-0000-0000-00002A220000}"/>
    <cellStyle name="Comma 68 2 3 4 2 3" xfId="8675" xr:uid="{00000000-0005-0000-0000-00002B220000}"/>
    <cellStyle name="Comma 68 2 3 4 2 4" xfId="8676" xr:uid="{00000000-0005-0000-0000-00002C220000}"/>
    <cellStyle name="Comma 68 2 3 4 3" xfId="8677" xr:uid="{00000000-0005-0000-0000-00002D220000}"/>
    <cellStyle name="Comma 68 2 3 4 4" xfId="8678" xr:uid="{00000000-0005-0000-0000-00002E220000}"/>
    <cellStyle name="Comma 68 2 3 4 5" xfId="8679" xr:uid="{00000000-0005-0000-0000-00002F220000}"/>
    <cellStyle name="Comma 68 2 3 5" xfId="8680" xr:uid="{00000000-0005-0000-0000-000030220000}"/>
    <cellStyle name="Comma 68 2 3 5 2" xfId="8681" xr:uid="{00000000-0005-0000-0000-000031220000}"/>
    <cellStyle name="Comma 68 2 3 5 3" xfId="8682" xr:uid="{00000000-0005-0000-0000-000032220000}"/>
    <cellStyle name="Comma 68 2 3 5 4" xfId="8683" xr:uid="{00000000-0005-0000-0000-000033220000}"/>
    <cellStyle name="Comma 68 2 3 6" xfId="8684" xr:uid="{00000000-0005-0000-0000-000034220000}"/>
    <cellStyle name="Comma 68 2 3 7" xfId="8685" xr:uid="{00000000-0005-0000-0000-000035220000}"/>
    <cellStyle name="Comma 68 2 3 8" xfId="8686" xr:uid="{00000000-0005-0000-0000-000036220000}"/>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3" xfId="8691" xr:uid="{00000000-0005-0000-0000-00003B220000}"/>
    <cellStyle name="Comma 68 2 4 2 2 4" xfId="8692" xr:uid="{00000000-0005-0000-0000-00003C220000}"/>
    <cellStyle name="Comma 68 2 4 2 3" xfId="8693" xr:uid="{00000000-0005-0000-0000-00003D220000}"/>
    <cellStyle name="Comma 68 2 4 2 4" xfId="8694" xr:uid="{00000000-0005-0000-0000-00003E220000}"/>
    <cellStyle name="Comma 68 2 4 2 5" xfId="8695" xr:uid="{00000000-0005-0000-0000-00003F220000}"/>
    <cellStyle name="Comma 68 2 4 3" xfId="8696" xr:uid="{00000000-0005-0000-0000-000040220000}"/>
    <cellStyle name="Comma 68 2 4 3 2" xfId="8697" xr:uid="{00000000-0005-0000-0000-000041220000}"/>
    <cellStyle name="Comma 68 2 4 3 3" xfId="8698" xr:uid="{00000000-0005-0000-0000-000042220000}"/>
    <cellStyle name="Comma 68 2 4 3 4" xfId="8699" xr:uid="{00000000-0005-0000-0000-000043220000}"/>
    <cellStyle name="Comma 68 2 4 4" xfId="8700" xr:uid="{00000000-0005-0000-0000-000044220000}"/>
    <cellStyle name="Comma 68 2 4 5" xfId="8701" xr:uid="{00000000-0005-0000-0000-000045220000}"/>
    <cellStyle name="Comma 68 2 4 6" xfId="8702" xr:uid="{00000000-0005-0000-0000-000046220000}"/>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3" xfId="8707" xr:uid="{00000000-0005-0000-0000-00004B220000}"/>
    <cellStyle name="Comma 68 2 5 2 2 4" xfId="8708" xr:uid="{00000000-0005-0000-0000-00004C220000}"/>
    <cellStyle name="Comma 68 2 5 2 3" xfId="8709" xr:uid="{00000000-0005-0000-0000-00004D220000}"/>
    <cellStyle name="Comma 68 2 5 2 4" xfId="8710" xr:uid="{00000000-0005-0000-0000-00004E220000}"/>
    <cellStyle name="Comma 68 2 5 2 5" xfId="8711" xr:uid="{00000000-0005-0000-0000-00004F220000}"/>
    <cellStyle name="Comma 68 2 5 3" xfId="8712" xr:uid="{00000000-0005-0000-0000-000050220000}"/>
    <cellStyle name="Comma 68 2 5 3 2" xfId="8713" xr:uid="{00000000-0005-0000-0000-000051220000}"/>
    <cellStyle name="Comma 68 2 5 3 3" xfId="8714" xr:uid="{00000000-0005-0000-0000-000052220000}"/>
    <cellStyle name="Comma 68 2 5 3 4" xfId="8715" xr:uid="{00000000-0005-0000-0000-000053220000}"/>
    <cellStyle name="Comma 68 2 5 4" xfId="8716" xr:uid="{00000000-0005-0000-0000-000054220000}"/>
    <cellStyle name="Comma 68 2 5 5" xfId="8717" xr:uid="{00000000-0005-0000-0000-000055220000}"/>
    <cellStyle name="Comma 68 2 5 6" xfId="8718" xr:uid="{00000000-0005-0000-0000-000056220000}"/>
    <cellStyle name="Comma 68 2 6" xfId="8719" xr:uid="{00000000-0005-0000-0000-000057220000}"/>
    <cellStyle name="Comma 68 2 6 2" xfId="8720" xr:uid="{00000000-0005-0000-0000-000058220000}"/>
    <cellStyle name="Comma 68 2 6 2 2" xfId="8721" xr:uid="{00000000-0005-0000-0000-000059220000}"/>
    <cellStyle name="Comma 68 2 6 2 3" xfId="8722" xr:uid="{00000000-0005-0000-0000-00005A220000}"/>
    <cellStyle name="Comma 68 2 6 2 4" xfId="8723" xr:uid="{00000000-0005-0000-0000-00005B220000}"/>
    <cellStyle name="Comma 68 2 6 3" xfId="8724" xr:uid="{00000000-0005-0000-0000-00005C220000}"/>
    <cellStyle name="Comma 68 2 6 4" xfId="8725" xr:uid="{00000000-0005-0000-0000-00005D220000}"/>
    <cellStyle name="Comma 68 2 6 5" xfId="8726" xr:uid="{00000000-0005-0000-0000-00005E220000}"/>
    <cellStyle name="Comma 68 2 7" xfId="8727" xr:uid="{00000000-0005-0000-0000-00005F220000}"/>
    <cellStyle name="Comma 68 2 7 2" xfId="8728" xr:uid="{00000000-0005-0000-0000-000060220000}"/>
    <cellStyle name="Comma 68 2 7 3" xfId="8729" xr:uid="{00000000-0005-0000-0000-000061220000}"/>
    <cellStyle name="Comma 68 2 7 4" xfId="8730" xr:uid="{00000000-0005-0000-0000-000062220000}"/>
    <cellStyle name="Comma 68 2 8" xfId="8731" xr:uid="{00000000-0005-0000-0000-000063220000}"/>
    <cellStyle name="Comma 68 2 9" xfId="8732" xr:uid="{00000000-0005-0000-0000-000064220000}"/>
    <cellStyle name="Comma 68 3" xfId="8733" xr:uid="{00000000-0005-0000-0000-000065220000}"/>
    <cellStyle name="Comma 68 3 10" xfId="8734" xr:uid="{00000000-0005-0000-0000-000066220000}"/>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3" xfId="8740" xr:uid="{00000000-0005-0000-0000-00006C220000}"/>
    <cellStyle name="Comma 68 3 2 2 2 2 4" xfId="8741" xr:uid="{00000000-0005-0000-0000-00006D220000}"/>
    <cellStyle name="Comma 68 3 2 2 2 3" xfId="8742" xr:uid="{00000000-0005-0000-0000-00006E220000}"/>
    <cellStyle name="Comma 68 3 2 2 2 4" xfId="8743" xr:uid="{00000000-0005-0000-0000-00006F220000}"/>
    <cellStyle name="Comma 68 3 2 2 2 5" xfId="8744" xr:uid="{00000000-0005-0000-0000-000070220000}"/>
    <cellStyle name="Comma 68 3 2 2 3" xfId="8745" xr:uid="{00000000-0005-0000-0000-000071220000}"/>
    <cellStyle name="Comma 68 3 2 2 3 2" xfId="8746" xr:uid="{00000000-0005-0000-0000-000072220000}"/>
    <cellStyle name="Comma 68 3 2 2 3 3" xfId="8747" xr:uid="{00000000-0005-0000-0000-000073220000}"/>
    <cellStyle name="Comma 68 3 2 2 3 4" xfId="8748" xr:uid="{00000000-0005-0000-0000-000074220000}"/>
    <cellStyle name="Comma 68 3 2 2 4" xfId="8749" xr:uid="{00000000-0005-0000-0000-000075220000}"/>
    <cellStyle name="Comma 68 3 2 2 5" xfId="8750" xr:uid="{00000000-0005-0000-0000-000076220000}"/>
    <cellStyle name="Comma 68 3 2 2 6" xfId="8751" xr:uid="{00000000-0005-0000-0000-00007722000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3" xfId="8756" xr:uid="{00000000-0005-0000-0000-00007C220000}"/>
    <cellStyle name="Comma 68 3 2 3 2 2 4" xfId="8757" xr:uid="{00000000-0005-0000-0000-00007D220000}"/>
    <cellStyle name="Comma 68 3 2 3 2 3" xfId="8758" xr:uid="{00000000-0005-0000-0000-00007E220000}"/>
    <cellStyle name="Comma 68 3 2 3 2 4" xfId="8759" xr:uid="{00000000-0005-0000-0000-00007F220000}"/>
    <cellStyle name="Comma 68 3 2 3 2 5" xfId="8760" xr:uid="{00000000-0005-0000-0000-000080220000}"/>
    <cellStyle name="Comma 68 3 2 3 3" xfId="8761" xr:uid="{00000000-0005-0000-0000-000081220000}"/>
    <cellStyle name="Comma 68 3 2 3 3 2" xfId="8762" xr:uid="{00000000-0005-0000-0000-000082220000}"/>
    <cellStyle name="Comma 68 3 2 3 3 3" xfId="8763" xr:uid="{00000000-0005-0000-0000-000083220000}"/>
    <cellStyle name="Comma 68 3 2 3 3 4" xfId="8764" xr:uid="{00000000-0005-0000-0000-000084220000}"/>
    <cellStyle name="Comma 68 3 2 3 4" xfId="8765" xr:uid="{00000000-0005-0000-0000-000085220000}"/>
    <cellStyle name="Comma 68 3 2 3 5" xfId="8766" xr:uid="{00000000-0005-0000-0000-000086220000}"/>
    <cellStyle name="Comma 68 3 2 3 6" xfId="8767" xr:uid="{00000000-0005-0000-0000-000087220000}"/>
    <cellStyle name="Comma 68 3 2 4" xfId="8768" xr:uid="{00000000-0005-0000-0000-000088220000}"/>
    <cellStyle name="Comma 68 3 2 4 2" xfId="8769" xr:uid="{00000000-0005-0000-0000-000089220000}"/>
    <cellStyle name="Comma 68 3 2 4 2 2" xfId="8770" xr:uid="{00000000-0005-0000-0000-00008A220000}"/>
    <cellStyle name="Comma 68 3 2 4 2 3" xfId="8771" xr:uid="{00000000-0005-0000-0000-00008B220000}"/>
    <cellStyle name="Comma 68 3 2 4 2 4" xfId="8772" xr:uid="{00000000-0005-0000-0000-00008C220000}"/>
    <cellStyle name="Comma 68 3 2 4 3" xfId="8773" xr:uid="{00000000-0005-0000-0000-00008D220000}"/>
    <cellStyle name="Comma 68 3 2 4 4" xfId="8774" xr:uid="{00000000-0005-0000-0000-00008E220000}"/>
    <cellStyle name="Comma 68 3 2 4 5" xfId="8775" xr:uid="{00000000-0005-0000-0000-00008F220000}"/>
    <cellStyle name="Comma 68 3 2 5" xfId="8776" xr:uid="{00000000-0005-0000-0000-000090220000}"/>
    <cellStyle name="Comma 68 3 2 5 2" xfId="8777" xr:uid="{00000000-0005-0000-0000-000091220000}"/>
    <cellStyle name="Comma 68 3 2 5 3" xfId="8778" xr:uid="{00000000-0005-0000-0000-000092220000}"/>
    <cellStyle name="Comma 68 3 2 5 4" xfId="8779" xr:uid="{00000000-0005-0000-0000-000093220000}"/>
    <cellStyle name="Comma 68 3 2 6" xfId="8780" xr:uid="{00000000-0005-0000-0000-000094220000}"/>
    <cellStyle name="Comma 68 3 2 7" xfId="8781" xr:uid="{00000000-0005-0000-0000-000095220000}"/>
    <cellStyle name="Comma 68 3 2 8" xfId="8782" xr:uid="{00000000-0005-0000-0000-000096220000}"/>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3" xfId="8788" xr:uid="{00000000-0005-0000-0000-00009C220000}"/>
    <cellStyle name="Comma 68 3 3 2 2 2 4" xfId="8789" xr:uid="{00000000-0005-0000-0000-00009D220000}"/>
    <cellStyle name="Comma 68 3 3 2 2 3" xfId="8790" xr:uid="{00000000-0005-0000-0000-00009E220000}"/>
    <cellStyle name="Comma 68 3 3 2 2 4" xfId="8791" xr:uid="{00000000-0005-0000-0000-00009F220000}"/>
    <cellStyle name="Comma 68 3 3 2 2 5" xfId="8792" xr:uid="{00000000-0005-0000-0000-0000A0220000}"/>
    <cellStyle name="Comma 68 3 3 2 3" xfId="8793" xr:uid="{00000000-0005-0000-0000-0000A1220000}"/>
    <cellStyle name="Comma 68 3 3 2 3 2" xfId="8794" xr:uid="{00000000-0005-0000-0000-0000A2220000}"/>
    <cellStyle name="Comma 68 3 3 2 3 3" xfId="8795" xr:uid="{00000000-0005-0000-0000-0000A3220000}"/>
    <cellStyle name="Comma 68 3 3 2 3 4" xfId="8796" xr:uid="{00000000-0005-0000-0000-0000A4220000}"/>
    <cellStyle name="Comma 68 3 3 2 4" xfId="8797" xr:uid="{00000000-0005-0000-0000-0000A5220000}"/>
    <cellStyle name="Comma 68 3 3 2 5" xfId="8798" xr:uid="{00000000-0005-0000-0000-0000A6220000}"/>
    <cellStyle name="Comma 68 3 3 2 6" xfId="8799" xr:uid="{00000000-0005-0000-0000-0000A7220000}"/>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3" xfId="8804" xr:uid="{00000000-0005-0000-0000-0000AC220000}"/>
    <cellStyle name="Comma 68 3 3 3 2 2 4" xfId="8805" xr:uid="{00000000-0005-0000-0000-0000AD220000}"/>
    <cellStyle name="Comma 68 3 3 3 2 3" xfId="8806" xr:uid="{00000000-0005-0000-0000-0000AE220000}"/>
    <cellStyle name="Comma 68 3 3 3 2 4" xfId="8807" xr:uid="{00000000-0005-0000-0000-0000AF220000}"/>
    <cellStyle name="Comma 68 3 3 3 2 5" xfId="8808" xr:uid="{00000000-0005-0000-0000-0000B0220000}"/>
    <cellStyle name="Comma 68 3 3 3 3" xfId="8809" xr:uid="{00000000-0005-0000-0000-0000B1220000}"/>
    <cellStyle name="Comma 68 3 3 3 3 2" xfId="8810" xr:uid="{00000000-0005-0000-0000-0000B2220000}"/>
    <cellStyle name="Comma 68 3 3 3 3 3" xfId="8811" xr:uid="{00000000-0005-0000-0000-0000B3220000}"/>
    <cellStyle name="Comma 68 3 3 3 3 4" xfId="8812" xr:uid="{00000000-0005-0000-0000-0000B4220000}"/>
    <cellStyle name="Comma 68 3 3 3 4" xfId="8813" xr:uid="{00000000-0005-0000-0000-0000B5220000}"/>
    <cellStyle name="Comma 68 3 3 3 5" xfId="8814" xr:uid="{00000000-0005-0000-0000-0000B6220000}"/>
    <cellStyle name="Comma 68 3 3 3 6" xfId="8815" xr:uid="{00000000-0005-0000-0000-0000B7220000}"/>
    <cellStyle name="Comma 68 3 3 4" xfId="8816" xr:uid="{00000000-0005-0000-0000-0000B8220000}"/>
    <cellStyle name="Comma 68 3 3 4 2" xfId="8817" xr:uid="{00000000-0005-0000-0000-0000B9220000}"/>
    <cellStyle name="Comma 68 3 3 4 2 2" xfId="8818" xr:uid="{00000000-0005-0000-0000-0000BA220000}"/>
    <cellStyle name="Comma 68 3 3 4 2 3" xfId="8819" xr:uid="{00000000-0005-0000-0000-0000BB220000}"/>
    <cellStyle name="Comma 68 3 3 4 2 4" xfId="8820" xr:uid="{00000000-0005-0000-0000-0000BC220000}"/>
    <cellStyle name="Comma 68 3 3 4 3" xfId="8821" xr:uid="{00000000-0005-0000-0000-0000BD220000}"/>
    <cellStyle name="Comma 68 3 3 4 4" xfId="8822" xr:uid="{00000000-0005-0000-0000-0000BE220000}"/>
    <cellStyle name="Comma 68 3 3 4 5" xfId="8823" xr:uid="{00000000-0005-0000-0000-0000BF220000}"/>
    <cellStyle name="Comma 68 3 3 5" xfId="8824" xr:uid="{00000000-0005-0000-0000-0000C0220000}"/>
    <cellStyle name="Comma 68 3 3 5 2" xfId="8825" xr:uid="{00000000-0005-0000-0000-0000C1220000}"/>
    <cellStyle name="Comma 68 3 3 5 3" xfId="8826" xr:uid="{00000000-0005-0000-0000-0000C2220000}"/>
    <cellStyle name="Comma 68 3 3 5 4" xfId="8827" xr:uid="{00000000-0005-0000-0000-0000C3220000}"/>
    <cellStyle name="Comma 68 3 3 6" xfId="8828" xr:uid="{00000000-0005-0000-0000-0000C4220000}"/>
    <cellStyle name="Comma 68 3 3 7" xfId="8829" xr:uid="{00000000-0005-0000-0000-0000C5220000}"/>
    <cellStyle name="Comma 68 3 3 8" xfId="8830" xr:uid="{00000000-0005-0000-0000-0000C6220000}"/>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3" xfId="8835" xr:uid="{00000000-0005-0000-0000-0000CB220000}"/>
    <cellStyle name="Comma 68 3 4 2 2 4" xfId="8836" xr:uid="{00000000-0005-0000-0000-0000CC220000}"/>
    <cellStyle name="Comma 68 3 4 2 3" xfId="8837" xr:uid="{00000000-0005-0000-0000-0000CD220000}"/>
    <cellStyle name="Comma 68 3 4 2 4" xfId="8838" xr:uid="{00000000-0005-0000-0000-0000CE220000}"/>
    <cellStyle name="Comma 68 3 4 2 5" xfId="8839" xr:uid="{00000000-0005-0000-0000-0000CF220000}"/>
    <cellStyle name="Comma 68 3 4 3" xfId="8840" xr:uid="{00000000-0005-0000-0000-0000D0220000}"/>
    <cellStyle name="Comma 68 3 4 3 2" xfId="8841" xr:uid="{00000000-0005-0000-0000-0000D1220000}"/>
    <cellStyle name="Comma 68 3 4 3 3" xfId="8842" xr:uid="{00000000-0005-0000-0000-0000D2220000}"/>
    <cellStyle name="Comma 68 3 4 3 4" xfId="8843" xr:uid="{00000000-0005-0000-0000-0000D3220000}"/>
    <cellStyle name="Comma 68 3 4 4" xfId="8844" xr:uid="{00000000-0005-0000-0000-0000D4220000}"/>
    <cellStyle name="Comma 68 3 4 5" xfId="8845" xr:uid="{00000000-0005-0000-0000-0000D5220000}"/>
    <cellStyle name="Comma 68 3 4 6" xfId="8846" xr:uid="{00000000-0005-0000-0000-0000D6220000}"/>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3" xfId="8851" xr:uid="{00000000-0005-0000-0000-0000DB220000}"/>
    <cellStyle name="Comma 68 3 5 2 2 4" xfId="8852" xr:uid="{00000000-0005-0000-0000-0000DC220000}"/>
    <cellStyle name="Comma 68 3 5 2 3" xfId="8853" xr:uid="{00000000-0005-0000-0000-0000DD220000}"/>
    <cellStyle name="Comma 68 3 5 2 4" xfId="8854" xr:uid="{00000000-0005-0000-0000-0000DE220000}"/>
    <cellStyle name="Comma 68 3 5 2 5" xfId="8855" xr:uid="{00000000-0005-0000-0000-0000DF220000}"/>
    <cellStyle name="Comma 68 3 5 3" xfId="8856" xr:uid="{00000000-0005-0000-0000-0000E0220000}"/>
    <cellStyle name="Comma 68 3 5 3 2" xfId="8857" xr:uid="{00000000-0005-0000-0000-0000E1220000}"/>
    <cellStyle name="Comma 68 3 5 3 3" xfId="8858" xr:uid="{00000000-0005-0000-0000-0000E2220000}"/>
    <cellStyle name="Comma 68 3 5 3 4" xfId="8859" xr:uid="{00000000-0005-0000-0000-0000E3220000}"/>
    <cellStyle name="Comma 68 3 5 4" xfId="8860" xr:uid="{00000000-0005-0000-0000-0000E4220000}"/>
    <cellStyle name="Comma 68 3 5 5" xfId="8861" xr:uid="{00000000-0005-0000-0000-0000E5220000}"/>
    <cellStyle name="Comma 68 3 5 6" xfId="8862" xr:uid="{00000000-0005-0000-0000-0000E6220000}"/>
    <cellStyle name="Comma 68 3 6" xfId="8863" xr:uid="{00000000-0005-0000-0000-0000E7220000}"/>
    <cellStyle name="Comma 68 3 6 2" xfId="8864" xr:uid="{00000000-0005-0000-0000-0000E8220000}"/>
    <cellStyle name="Comma 68 3 6 2 2" xfId="8865" xr:uid="{00000000-0005-0000-0000-0000E9220000}"/>
    <cellStyle name="Comma 68 3 6 2 3" xfId="8866" xr:uid="{00000000-0005-0000-0000-0000EA220000}"/>
    <cellStyle name="Comma 68 3 6 2 4" xfId="8867" xr:uid="{00000000-0005-0000-0000-0000EB220000}"/>
    <cellStyle name="Comma 68 3 6 3" xfId="8868" xr:uid="{00000000-0005-0000-0000-0000EC220000}"/>
    <cellStyle name="Comma 68 3 6 4" xfId="8869" xr:uid="{00000000-0005-0000-0000-0000ED220000}"/>
    <cellStyle name="Comma 68 3 6 5" xfId="8870" xr:uid="{00000000-0005-0000-0000-0000EE220000}"/>
    <cellStyle name="Comma 68 3 7" xfId="8871" xr:uid="{00000000-0005-0000-0000-0000EF220000}"/>
    <cellStyle name="Comma 68 3 7 2" xfId="8872" xr:uid="{00000000-0005-0000-0000-0000F0220000}"/>
    <cellStyle name="Comma 68 3 7 3" xfId="8873" xr:uid="{00000000-0005-0000-0000-0000F1220000}"/>
    <cellStyle name="Comma 68 3 7 4" xfId="8874" xr:uid="{00000000-0005-0000-0000-0000F2220000}"/>
    <cellStyle name="Comma 68 3 8" xfId="8875" xr:uid="{00000000-0005-0000-0000-0000F3220000}"/>
    <cellStyle name="Comma 68 3 9" xfId="8876" xr:uid="{00000000-0005-0000-0000-0000F4220000}"/>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3" xfId="8882" xr:uid="{00000000-0005-0000-0000-0000FA220000}"/>
    <cellStyle name="Comma 68 4 2 2 2 4" xfId="8883" xr:uid="{00000000-0005-0000-0000-0000FB220000}"/>
    <cellStyle name="Comma 68 4 2 2 3" xfId="8884" xr:uid="{00000000-0005-0000-0000-0000FC220000}"/>
    <cellStyle name="Comma 68 4 2 2 4" xfId="8885" xr:uid="{00000000-0005-0000-0000-0000FD220000}"/>
    <cellStyle name="Comma 68 4 2 2 5" xfId="8886" xr:uid="{00000000-0005-0000-0000-0000FE220000}"/>
    <cellStyle name="Comma 68 4 2 3" xfId="8887" xr:uid="{00000000-0005-0000-0000-0000FF220000}"/>
    <cellStyle name="Comma 68 4 2 3 2" xfId="8888" xr:uid="{00000000-0005-0000-0000-000000230000}"/>
    <cellStyle name="Comma 68 4 2 3 3" xfId="8889" xr:uid="{00000000-0005-0000-0000-000001230000}"/>
    <cellStyle name="Comma 68 4 2 3 4" xfId="8890" xr:uid="{00000000-0005-0000-0000-000002230000}"/>
    <cellStyle name="Comma 68 4 2 4" xfId="8891" xr:uid="{00000000-0005-0000-0000-000003230000}"/>
    <cellStyle name="Comma 68 4 2 5" xfId="8892" xr:uid="{00000000-0005-0000-0000-000004230000}"/>
    <cellStyle name="Comma 68 4 2 6" xfId="8893" xr:uid="{00000000-0005-0000-0000-000005230000}"/>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3" xfId="8898" xr:uid="{00000000-0005-0000-0000-00000A230000}"/>
    <cellStyle name="Comma 68 4 3 2 2 4" xfId="8899" xr:uid="{00000000-0005-0000-0000-00000B230000}"/>
    <cellStyle name="Comma 68 4 3 2 3" xfId="8900" xr:uid="{00000000-0005-0000-0000-00000C230000}"/>
    <cellStyle name="Comma 68 4 3 2 4" xfId="8901" xr:uid="{00000000-0005-0000-0000-00000D230000}"/>
    <cellStyle name="Comma 68 4 3 2 5" xfId="8902" xr:uid="{00000000-0005-0000-0000-00000E230000}"/>
    <cellStyle name="Comma 68 4 3 3" xfId="8903" xr:uid="{00000000-0005-0000-0000-00000F230000}"/>
    <cellStyle name="Comma 68 4 3 3 2" xfId="8904" xr:uid="{00000000-0005-0000-0000-000010230000}"/>
    <cellStyle name="Comma 68 4 3 3 3" xfId="8905" xr:uid="{00000000-0005-0000-0000-000011230000}"/>
    <cellStyle name="Comma 68 4 3 3 4" xfId="8906" xr:uid="{00000000-0005-0000-0000-000012230000}"/>
    <cellStyle name="Comma 68 4 3 4" xfId="8907" xr:uid="{00000000-0005-0000-0000-000013230000}"/>
    <cellStyle name="Comma 68 4 3 5" xfId="8908" xr:uid="{00000000-0005-0000-0000-000014230000}"/>
    <cellStyle name="Comma 68 4 3 6" xfId="8909" xr:uid="{00000000-0005-0000-0000-000015230000}"/>
    <cellStyle name="Comma 68 4 4" xfId="8910" xr:uid="{00000000-0005-0000-0000-000016230000}"/>
    <cellStyle name="Comma 68 4 4 2" xfId="8911" xr:uid="{00000000-0005-0000-0000-000017230000}"/>
    <cellStyle name="Comma 68 4 4 2 2" xfId="8912" xr:uid="{00000000-0005-0000-0000-000018230000}"/>
    <cellStyle name="Comma 68 4 4 2 3" xfId="8913" xr:uid="{00000000-0005-0000-0000-000019230000}"/>
    <cellStyle name="Comma 68 4 4 2 4" xfId="8914" xr:uid="{00000000-0005-0000-0000-00001A230000}"/>
    <cellStyle name="Comma 68 4 4 3" xfId="8915" xr:uid="{00000000-0005-0000-0000-00001B230000}"/>
    <cellStyle name="Comma 68 4 4 4" xfId="8916" xr:uid="{00000000-0005-0000-0000-00001C230000}"/>
    <cellStyle name="Comma 68 4 4 5" xfId="8917" xr:uid="{00000000-0005-0000-0000-00001D230000}"/>
    <cellStyle name="Comma 68 4 5" xfId="8918" xr:uid="{00000000-0005-0000-0000-00001E230000}"/>
    <cellStyle name="Comma 68 4 5 2" xfId="8919" xr:uid="{00000000-0005-0000-0000-00001F230000}"/>
    <cellStyle name="Comma 68 4 5 3" xfId="8920" xr:uid="{00000000-0005-0000-0000-000020230000}"/>
    <cellStyle name="Comma 68 4 5 4" xfId="8921" xr:uid="{00000000-0005-0000-0000-000021230000}"/>
    <cellStyle name="Comma 68 4 6" xfId="8922" xr:uid="{00000000-0005-0000-0000-000022230000}"/>
    <cellStyle name="Comma 68 4 7" xfId="8923" xr:uid="{00000000-0005-0000-0000-000023230000}"/>
    <cellStyle name="Comma 68 4 8" xfId="8924" xr:uid="{00000000-0005-0000-0000-000024230000}"/>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3" xfId="8930" xr:uid="{00000000-0005-0000-0000-00002A230000}"/>
    <cellStyle name="Comma 68 5 2 2 2 4" xfId="8931" xr:uid="{00000000-0005-0000-0000-00002B230000}"/>
    <cellStyle name="Comma 68 5 2 2 3" xfId="8932" xr:uid="{00000000-0005-0000-0000-00002C230000}"/>
    <cellStyle name="Comma 68 5 2 2 4" xfId="8933" xr:uid="{00000000-0005-0000-0000-00002D230000}"/>
    <cellStyle name="Comma 68 5 2 2 5" xfId="8934" xr:uid="{00000000-0005-0000-0000-00002E230000}"/>
    <cellStyle name="Comma 68 5 2 3" xfId="8935" xr:uid="{00000000-0005-0000-0000-00002F230000}"/>
    <cellStyle name="Comma 68 5 2 3 2" xfId="8936" xr:uid="{00000000-0005-0000-0000-000030230000}"/>
    <cellStyle name="Comma 68 5 2 3 3" xfId="8937" xr:uid="{00000000-0005-0000-0000-000031230000}"/>
    <cellStyle name="Comma 68 5 2 3 4" xfId="8938" xr:uid="{00000000-0005-0000-0000-000032230000}"/>
    <cellStyle name="Comma 68 5 2 4" xfId="8939" xr:uid="{00000000-0005-0000-0000-000033230000}"/>
    <cellStyle name="Comma 68 5 2 5" xfId="8940" xr:uid="{00000000-0005-0000-0000-000034230000}"/>
    <cellStyle name="Comma 68 5 2 6" xfId="8941" xr:uid="{00000000-0005-0000-0000-000035230000}"/>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3" xfId="8946" xr:uid="{00000000-0005-0000-0000-00003A230000}"/>
    <cellStyle name="Comma 68 5 3 2 2 4" xfId="8947" xr:uid="{00000000-0005-0000-0000-00003B230000}"/>
    <cellStyle name="Comma 68 5 3 2 3" xfId="8948" xr:uid="{00000000-0005-0000-0000-00003C230000}"/>
    <cellStyle name="Comma 68 5 3 2 4" xfId="8949" xr:uid="{00000000-0005-0000-0000-00003D230000}"/>
    <cellStyle name="Comma 68 5 3 2 5" xfId="8950" xr:uid="{00000000-0005-0000-0000-00003E230000}"/>
    <cellStyle name="Comma 68 5 3 3" xfId="8951" xr:uid="{00000000-0005-0000-0000-00003F230000}"/>
    <cellStyle name="Comma 68 5 3 3 2" xfId="8952" xr:uid="{00000000-0005-0000-0000-000040230000}"/>
    <cellStyle name="Comma 68 5 3 3 3" xfId="8953" xr:uid="{00000000-0005-0000-0000-000041230000}"/>
    <cellStyle name="Comma 68 5 3 3 4" xfId="8954" xr:uid="{00000000-0005-0000-0000-000042230000}"/>
    <cellStyle name="Comma 68 5 3 4" xfId="8955" xr:uid="{00000000-0005-0000-0000-000043230000}"/>
    <cellStyle name="Comma 68 5 3 5" xfId="8956" xr:uid="{00000000-0005-0000-0000-000044230000}"/>
    <cellStyle name="Comma 68 5 3 6" xfId="8957" xr:uid="{00000000-0005-0000-0000-000045230000}"/>
    <cellStyle name="Comma 68 5 4" xfId="8958" xr:uid="{00000000-0005-0000-0000-000046230000}"/>
    <cellStyle name="Comma 68 5 4 2" xfId="8959" xr:uid="{00000000-0005-0000-0000-000047230000}"/>
    <cellStyle name="Comma 68 5 4 2 2" xfId="8960" xr:uid="{00000000-0005-0000-0000-000048230000}"/>
    <cellStyle name="Comma 68 5 4 2 3" xfId="8961" xr:uid="{00000000-0005-0000-0000-000049230000}"/>
    <cellStyle name="Comma 68 5 4 2 4" xfId="8962" xr:uid="{00000000-0005-0000-0000-00004A230000}"/>
    <cellStyle name="Comma 68 5 4 3" xfId="8963" xr:uid="{00000000-0005-0000-0000-00004B230000}"/>
    <cellStyle name="Comma 68 5 4 4" xfId="8964" xr:uid="{00000000-0005-0000-0000-00004C230000}"/>
    <cellStyle name="Comma 68 5 4 5" xfId="8965" xr:uid="{00000000-0005-0000-0000-00004D230000}"/>
    <cellStyle name="Comma 68 5 5" xfId="8966" xr:uid="{00000000-0005-0000-0000-00004E230000}"/>
    <cellStyle name="Comma 68 5 5 2" xfId="8967" xr:uid="{00000000-0005-0000-0000-00004F230000}"/>
    <cellStyle name="Comma 68 5 5 3" xfId="8968" xr:uid="{00000000-0005-0000-0000-000050230000}"/>
    <cellStyle name="Comma 68 5 5 4" xfId="8969" xr:uid="{00000000-0005-0000-0000-000051230000}"/>
    <cellStyle name="Comma 68 5 6" xfId="8970" xr:uid="{00000000-0005-0000-0000-000052230000}"/>
    <cellStyle name="Comma 68 5 7" xfId="8971" xr:uid="{00000000-0005-0000-0000-000053230000}"/>
    <cellStyle name="Comma 68 5 8" xfId="8972" xr:uid="{00000000-0005-0000-0000-000054230000}"/>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3" xfId="8977" xr:uid="{00000000-0005-0000-0000-000059230000}"/>
    <cellStyle name="Comma 68 6 2 2 4" xfId="8978" xr:uid="{00000000-0005-0000-0000-00005A230000}"/>
    <cellStyle name="Comma 68 6 2 3" xfId="8979" xr:uid="{00000000-0005-0000-0000-00005B230000}"/>
    <cellStyle name="Comma 68 6 2 4" xfId="8980" xr:uid="{00000000-0005-0000-0000-00005C230000}"/>
    <cellStyle name="Comma 68 6 2 5" xfId="8981" xr:uid="{00000000-0005-0000-0000-00005D230000}"/>
    <cellStyle name="Comma 68 6 3" xfId="8982" xr:uid="{00000000-0005-0000-0000-00005E230000}"/>
    <cellStyle name="Comma 68 6 3 2" xfId="8983" xr:uid="{00000000-0005-0000-0000-00005F230000}"/>
    <cellStyle name="Comma 68 6 3 3" xfId="8984" xr:uid="{00000000-0005-0000-0000-000060230000}"/>
    <cellStyle name="Comma 68 6 3 4" xfId="8985" xr:uid="{00000000-0005-0000-0000-000061230000}"/>
    <cellStyle name="Comma 68 6 4" xfId="8986" xr:uid="{00000000-0005-0000-0000-000062230000}"/>
    <cellStyle name="Comma 68 6 5" xfId="8987" xr:uid="{00000000-0005-0000-0000-000063230000}"/>
    <cellStyle name="Comma 68 6 6" xfId="8988" xr:uid="{00000000-0005-0000-0000-000064230000}"/>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3" xfId="8993" xr:uid="{00000000-0005-0000-0000-000069230000}"/>
    <cellStyle name="Comma 68 7 2 2 4" xfId="8994" xr:uid="{00000000-0005-0000-0000-00006A230000}"/>
    <cellStyle name="Comma 68 7 2 3" xfId="8995" xr:uid="{00000000-0005-0000-0000-00006B230000}"/>
    <cellStyle name="Comma 68 7 2 4" xfId="8996" xr:uid="{00000000-0005-0000-0000-00006C230000}"/>
    <cellStyle name="Comma 68 7 2 5" xfId="8997" xr:uid="{00000000-0005-0000-0000-00006D230000}"/>
    <cellStyle name="Comma 68 7 3" xfId="8998" xr:uid="{00000000-0005-0000-0000-00006E230000}"/>
    <cellStyle name="Comma 68 7 3 2" xfId="8999" xr:uid="{00000000-0005-0000-0000-00006F230000}"/>
    <cellStyle name="Comma 68 7 3 3" xfId="9000" xr:uid="{00000000-0005-0000-0000-000070230000}"/>
    <cellStyle name="Comma 68 7 3 4" xfId="9001" xr:uid="{00000000-0005-0000-0000-000071230000}"/>
    <cellStyle name="Comma 68 7 4" xfId="9002" xr:uid="{00000000-0005-0000-0000-000072230000}"/>
    <cellStyle name="Comma 68 7 5" xfId="9003" xr:uid="{00000000-0005-0000-0000-000073230000}"/>
    <cellStyle name="Comma 68 7 6" xfId="9004" xr:uid="{00000000-0005-0000-0000-000074230000}"/>
    <cellStyle name="Comma 68 8" xfId="9005" xr:uid="{00000000-0005-0000-0000-000075230000}"/>
    <cellStyle name="Comma 68 8 2" xfId="9006" xr:uid="{00000000-0005-0000-0000-000076230000}"/>
    <cellStyle name="Comma 68 8 2 2" xfId="9007" xr:uid="{00000000-0005-0000-0000-000077230000}"/>
    <cellStyle name="Comma 68 8 2 3" xfId="9008" xr:uid="{00000000-0005-0000-0000-000078230000}"/>
    <cellStyle name="Comma 68 8 2 4" xfId="9009" xr:uid="{00000000-0005-0000-0000-000079230000}"/>
    <cellStyle name="Comma 68 8 3" xfId="9010" xr:uid="{00000000-0005-0000-0000-00007A230000}"/>
    <cellStyle name="Comma 68 8 4" xfId="9011" xr:uid="{00000000-0005-0000-0000-00007B230000}"/>
    <cellStyle name="Comma 68 8 5" xfId="9012" xr:uid="{00000000-0005-0000-0000-00007C230000}"/>
    <cellStyle name="Comma 68 9" xfId="9013" xr:uid="{00000000-0005-0000-0000-00007D230000}"/>
    <cellStyle name="Comma 68 9 2" xfId="9014" xr:uid="{00000000-0005-0000-0000-00007E230000}"/>
    <cellStyle name="Comma 68 9 3" xfId="9015" xr:uid="{00000000-0005-0000-0000-00007F230000}"/>
    <cellStyle name="Comma 68 9 4" xfId="9016" xr:uid="{00000000-0005-0000-0000-000080230000}"/>
    <cellStyle name="Comma 69" xfId="9017" xr:uid="{00000000-0005-0000-0000-000081230000}"/>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3" xfId="9022" xr:uid="{00000000-0005-0000-0000-000086230000}"/>
    <cellStyle name="Comma 7 2 4" xfId="9023" xr:uid="{00000000-0005-0000-0000-000087230000}"/>
    <cellStyle name="Comma 7 2 5" xfId="9024" xr:uid="{00000000-0005-0000-0000-000088230000}"/>
    <cellStyle name="Comma 7 2 6" xfId="9025" xr:uid="{00000000-0005-0000-0000-000089230000}"/>
    <cellStyle name="Comma 7 2 7" xfId="9026" xr:uid="{00000000-0005-0000-0000-00008A230000}"/>
    <cellStyle name="Comma 7 3" xfId="9027" xr:uid="{00000000-0005-0000-0000-00008B230000}"/>
    <cellStyle name="Comma 7 3 2" xfId="9028" xr:uid="{00000000-0005-0000-0000-00008C230000}"/>
    <cellStyle name="Comma 7 4" xfId="9029" xr:uid="{00000000-0005-0000-0000-00008D230000}"/>
    <cellStyle name="Comma 7 4 2" xfId="9030" xr:uid="{00000000-0005-0000-0000-00008E230000}"/>
    <cellStyle name="Comma 7 4 3" xfId="9031" xr:uid="{00000000-0005-0000-0000-00008F230000}"/>
    <cellStyle name="Comma 70" xfId="9032" xr:uid="{00000000-0005-0000-0000-000090230000}"/>
    <cellStyle name="Comma 71" xfId="9033" xr:uid="{00000000-0005-0000-0000-000091230000}"/>
    <cellStyle name="Comma 72" xfId="9034" xr:uid="{00000000-0005-0000-0000-000092230000}"/>
    <cellStyle name="Comma 73" xfId="9035" xr:uid="{00000000-0005-0000-0000-000093230000}"/>
    <cellStyle name="Comma 74" xfId="9036" xr:uid="{00000000-0005-0000-0000-000094230000}"/>
    <cellStyle name="Comma 75" xfId="9037" xr:uid="{00000000-0005-0000-0000-000095230000}"/>
    <cellStyle name="Comma 76" xfId="9038" xr:uid="{00000000-0005-0000-0000-000096230000}"/>
    <cellStyle name="Comma 77" xfId="9039" xr:uid="{00000000-0005-0000-0000-000097230000}"/>
    <cellStyle name="Comma 78" xfId="9040" xr:uid="{00000000-0005-0000-0000-000098230000}"/>
    <cellStyle name="Comma 79" xfId="9041" xr:uid="{00000000-0005-0000-0000-000099230000}"/>
    <cellStyle name="Comma 8" xfId="9042" xr:uid="{00000000-0005-0000-0000-00009A230000}"/>
    <cellStyle name="Comma 8 10" xfId="9043" xr:uid="{00000000-0005-0000-0000-00009B230000}"/>
    <cellStyle name="Comma 8 11" xfId="9044" xr:uid="{00000000-0005-0000-0000-00009C230000}"/>
    <cellStyle name="Comma 8 2" xfId="9045" xr:uid="{00000000-0005-0000-0000-00009D230000}"/>
    <cellStyle name="Comma 8 2 2" xfId="9046" xr:uid="{00000000-0005-0000-0000-00009E230000}"/>
    <cellStyle name="Comma 8 2 2 2" xfId="9047" xr:uid="{00000000-0005-0000-0000-00009F230000}"/>
    <cellStyle name="Comma 8 2 3" xfId="9048" xr:uid="{00000000-0005-0000-0000-0000A0230000}"/>
    <cellStyle name="Comma 8 2 4" xfId="9049" xr:uid="{00000000-0005-0000-0000-0000A1230000}"/>
    <cellStyle name="Comma 8 2 5" xfId="9050" xr:uid="{00000000-0005-0000-0000-0000A2230000}"/>
    <cellStyle name="Comma 8 2 6" xfId="9051" xr:uid="{00000000-0005-0000-0000-0000A3230000}"/>
    <cellStyle name="Comma 8 2 7" xfId="9052" xr:uid="{00000000-0005-0000-0000-0000A4230000}"/>
    <cellStyle name="Comma 8 2 8" xfId="9053" xr:uid="{00000000-0005-0000-0000-0000A5230000}"/>
    <cellStyle name="Comma 8 3" xfId="9054" xr:uid="{00000000-0005-0000-0000-0000A6230000}"/>
    <cellStyle name="Comma 8 3 2" xfId="9055" xr:uid="{00000000-0005-0000-0000-0000A7230000}"/>
    <cellStyle name="Comma 8 4" xfId="9056" xr:uid="{00000000-0005-0000-0000-0000A8230000}"/>
    <cellStyle name="Comma 8 4 2" xfId="9057" xr:uid="{00000000-0005-0000-0000-0000A9230000}"/>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1" xfId="9064" xr:uid="{00000000-0005-0000-0000-0000B0230000}"/>
    <cellStyle name="Comma 82" xfId="9065" xr:uid="{00000000-0005-0000-0000-0000B1230000}"/>
    <cellStyle name="Comma 83" xfId="9066" xr:uid="{00000000-0005-0000-0000-0000B2230000}"/>
    <cellStyle name="Comma 84" xfId="9067" xr:uid="{00000000-0005-0000-0000-0000B3230000}"/>
    <cellStyle name="Comma 85" xfId="9068" xr:uid="{00000000-0005-0000-0000-0000B4230000}"/>
    <cellStyle name="Comma 86" xfId="9069" xr:uid="{00000000-0005-0000-0000-0000B5230000}"/>
    <cellStyle name="Comma 87" xfId="9070" xr:uid="{00000000-0005-0000-0000-0000B6230000}"/>
    <cellStyle name="Comma 88" xfId="9071" xr:uid="{00000000-0005-0000-0000-0000B7230000}"/>
    <cellStyle name="Comma 89" xfId="9072" xr:uid="{00000000-0005-0000-0000-0000B8230000}"/>
    <cellStyle name="Comma 9" xfId="9073" xr:uid="{00000000-0005-0000-0000-0000B9230000}"/>
    <cellStyle name="Comma 9 10" xfId="9074" xr:uid="{00000000-0005-0000-0000-0000BA230000}"/>
    <cellStyle name="Comma 9 11" xfId="9075" xr:uid="{00000000-0005-0000-0000-0000BB230000}"/>
    <cellStyle name="Comma 9 12" xfId="9076" xr:uid="{00000000-0005-0000-0000-0000BC230000}"/>
    <cellStyle name="Comma 9 13" xfId="9077" xr:uid="{00000000-0005-0000-0000-0000BD230000}"/>
    <cellStyle name="Comma 9 2" xfId="9078" xr:uid="{00000000-0005-0000-0000-0000BE230000}"/>
    <cellStyle name="Comma 9 2 2" xfId="9079" xr:uid="{00000000-0005-0000-0000-0000BF230000}"/>
    <cellStyle name="Comma 9 2 2 2" xfId="9080" xr:uid="{00000000-0005-0000-0000-0000C0230000}"/>
    <cellStyle name="Comma 9 2 3" xfId="9081" xr:uid="{00000000-0005-0000-0000-0000C1230000}"/>
    <cellStyle name="Comma 9 2 3 2" xfId="9082" xr:uid="{00000000-0005-0000-0000-0000C2230000}"/>
    <cellStyle name="Comma 9 3" xfId="9083" xr:uid="{00000000-0005-0000-0000-0000C3230000}"/>
    <cellStyle name="Comma 9 3 2" xfId="9084" xr:uid="{00000000-0005-0000-0000-0000C4230000}"/>
    <cellStyle name="Comma 9 3 2 2" xfId="9085" xr:uid="{00000000-0005-0000-0000-0000C5230000}"/>
    <cellStyle name="Comma 9 3 3" xfId="9086" xr:uid="{00000000-0005-0000-0000-0000C6230000}"/>
    <cellStyle name="Comma 9 3 4" xfId="9087" xr:uid="{00000000-0005-0000-0000-0000C7230000}"/>
    <cellStyle name="Comma 9 3 5" xfId="9088" xr:uid="{00000000-0005-0000-0000-0000C8230000}"/>
    <cellStyle name="Comma 9 3 6" xfId="9089" xr:uid="{00000000-0005-0000-0000-0000C9230000}"/>
    <cellStyle name="Comma 9 3 7" xfId="9090" xr:uid="{00000000-0005-0000-0000-0000CA230000}"/>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0" xfId="9098" xr:uid="{00000000-0005-0000-0000-0000D2230000}"/>
    <cellStyle name="Comma 91" xfId="9099" xr:uid="{00000000-0005-0000-0000-0000D3230000}"/>
    <cellStyle name="Comma 92" xfId="9100" xr:uid="{00000000-0005-0000-0000-0000D4230000}"/>
    <cellStyle name="Comma 93" xfId="9101" xr:uid="{00000000-0005-0000-0000-0000D5230000}"/>
    <cellStyle name="Comma 94" xfId="9102" xr:uid="{00000000-0005-0000-0000-0000D6230000}"/>
    <cellStyle name="Comma 95" xfId="9103" xr:uid="{00000000-0005-0000-0000-0000D7230000}"/>
    <cellStyle name="Comma 96" xfId="9104" xr:uid="{00000000-0005-0000-0000-0000D8230000}"/>
    <cellStyle name="Comma 97" xfId="9105" xr:uid="{00000000-0005-0000-0000-0000D9230000}"/>
    <cellStyle name="Comma 98" xfId="9106" xr:uid="{00000000-0005-0000-0000-0000DA230000}"/>
    <cellStyle name="Comma 98 2" xfId="9107" xr:uid="{00000000-0005-0000-0000-0000DB230000}"/>
    <cellStyle name="Comma 99" xfId="9108" xr:uid="{00000000-0005-0000-0000-0000DC230000}"/>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324" xr:uid="{00000000-0005-0000-0000-00002B240000}"/>
    <cellStyle name="Gia's 11" xfId="21325" xr:uid="{00000000-0005-0000-0000-00002C240000}"/>
    <cellStyle name="Gia's 2" xfId="9187" xr:uid="{00000000-0005-0000-0000-00002D240000}"/>
    <cellStyle name="Gia's 2 2" xfId="21323" xr:uid="{00000000-0005-0000-0000-00002E240000}"/>
    <cellStyle name="Gia's 3" xfId="9188" xr:uid="{00000000-0005-0000-0000-00002F240000}"/>
    <cellStyle name="Gia's 3 2" xfId="21322" xr:uid="{00000000-0005-0000-0000-000030240000}"/>
    <cellStyle name="Gia's 4" xfId="9189" xr:uid="{00000000-0005-0000-0000-000031240000}"/>
    <cellStyle name="Gia's 4 2" xfId="21321" xr:uid="{00000000-0005-0000-0000-000032240000}"/>
    <cellStyle name="Gia's 5" xfId="9190" xr:uid="{00000000-0005-0000-0000-000033240000}"/>
    <cellStyle name="Gia's 5 2" xfId="21320" xr:uid="{00000000-0005-0000-0000-000034240000}"/>
    <cellStyle name="Gia's 6" xfId="9191" xr:uid="{00000000-0005-0000-0000-000035240000}"/>
    <cellStyle name="Gia's 6 2" xfId="21319" xr:uid="{00000000-0005-0000-0000-000036240000}"/>
    <cellStyle name="Gia's 7" xfId="9192" xr:uid="{00000000-0005-0000-0000-000037240000}"/>
    <cellStyle name="Gia's 7 2" xfId="21318" xr:uid="{00000000-0005-0000-0000-000038240000}"/>
    <cellStyle name="Gia's 8" xfId="9193" xr:uid="{00000000-0005-0000-0000-000039240000}"/>
    <cellStyle name="Gia's 8 2" xfId="21317" xr:uid="{00000000-0005-0000-0000-00003A240000}"/>
    <cellStyle name="Gia's 9" xfId="9194" xr:uid="{00000000-0005-0000-0000-00003B240000}"/>
    <cellStyle name="Gia's 9 2" xfId="21316" xr:uid="{00000000-0005-0000-0000-00003C240000}"/>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315" xr:uid="{00000000-0005-0000-0000-000058240000}"/>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313" xr:uid="{00000000-0005-0000-0000-00005E240000}"/>
    <cellStyle name="Header2 3" xfId="9227" xr:uid="{00000000-0005-0000-0000-00005F240000}"/>
    <cellStyle name="Header2 3 2" xfId="21312" xr:uid="{00000000-0005-0000-0000-000060240000}"/>
    <cellStyle name="Header2 4" xfId="21314" xr:uid="{00000000-0005-0000-0000-000061240000}"/>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311" xr:uid="{00000000-0005-0000-0000-0000C1240000}"/>
    <cellStyle name="highlightExposure" xfId="9323" xr:uid="{00000000-0005-0000-0000-0000C2240000}"/>
    <cellStyle name="highlightExposure 2" xfId="21310" xr:uid="{00000000-0005-0000-0000-0000C3240000}"/>
    <cellStyle name="highlightPercentage" xfId="9324" xr:uid="{00000000-0005-0000-0000-0000C4240000}"/>
    <cellStyle name="highlightPercentage 2" xfId="21309" xr:uid="{00000000-0005-0000-0000-0000C5240000}"/>
    <cellStyle name="highlightText" xfId="9325" xr:uid="{00000000-0005-0000-0000-0000C6240000}"/>
    <cellStyle name="highlightText 2" xfId="21308" xr:uid="{00000000-0005-0000-0000-0000C7240000}"/>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306" xr:uid="{00000000-0005-0000-0000-0000D3240000}"/>
    <cellStyle name="Input 2 10 3" xfId="9336" xr:uid="{00000000-0005-0000-0000-0000D4240000}"/>
    <cellStyle name="Input 2 10 3 2" xfId="21305" xr:uid="{00000000-0005-0000-0000-0000D5240000}"/>
    <cellStyle name="Input 2 10 4" xfId="9337" xr:uid="{00000000-0005-0000-0000-0000D6240000}"/>
    <cellStyle name="Input 2 10 4 2" xfId="21304" xr:uid="{00000000-0005-0000-0000-0000D7240000}"/>
    <cellStyle name="Input 2 10 5" xfId="9338" xr:uid="{00000000-0005-0000-0000-0000D8240000}"/>
    <cellStyle name="Input 2 10 5 2" xfId="21303" xr:uid="{00000000-0005-0000-0000-0000D9240000}"/>
    <cellStyle name="Input 2 11" xfId="9339" xr:uid="{00000000-0005-0000-0000-0000DA240000}"/>
    <cellStyle name="Input 2 11 2" xfId="9340" xr:uid="{00000000-0005-0000-0000-0000DB240000}"/>
    <cellStyle name="Input 2 11 2 2" xfId="21301" xr:uid="{00000000-0005-0000-0000-0000DC240000}"/>
    <cellStyle name="Input 2 11 3" xfId="9341" xr:uid="{00000000-0005-0000-0000-0000DD240000}"/>
    <cellStyle name="Input 2 11 3 2" xfId="21300" xr:uid="{00000000-0005-0000-0000-0000DE240000}"/>
    <cellStyle name="Input 2 11 4" xfId="9342" xr:uid="{00000000-0005-0000-0000-0000DF240000}"/>
    <cellStyle name="Input 2 11 4 2" xfId="21299" xr:uid="{00000000-0005-0000-0000-0000E0240000}"/>
    <cellStyle name="Input 2 11 5" xfId="9343" xr:uid="{00000000-0005-0000-0000-0000E1240000}"/>
    <cellStyle name="Input 2 11 5 2" xfId="21298" xr:uid="{00000000-0005-0000-0000-0000E2240000}"/>
    <cellStyle name="Input 2 11 6" xfId="21302" xr:uid="{00000000-0005-0000-0000-0000E3240000}"/>
    <cellStyle name="Input 2 12" xfId="9344" xr:uid="{00000000-0005-0000-0000-0000E4240000}"/>
    <cellStyle name="Input 2 12 2" xfId="9345" xr:uid="{00000000-0005-0000-0000-0000E5240000}"/>
    <cellStyle name="Input 2 12 2 2" xfId="21296" xr:uid="{00000000-0005-0000-0000-0000E6240000}"/>
    <cellStyle name="Input 2 12 3" xfId="9346" xr:uid="{00000000-0005-0000-0000-0000E7240000}"/>
    <cellStyle name="Input 2 12 3 2" xfId="21295" xr:uid="{00000000-0005-0000-0000-0000E8240000}"/>
    <cellStyle name="Input 2 12 4" xfId="9347" xr:uid="{00000000-0005-0000-0000-0000E9240000}"/>
    <cellStyle name="Input 2 12 4 2" xfId="21294" xr:uid="{00000000-0005-0000-0000-0000EA240000}"/>
    <cellStyle name="Input 2 12 5" xfId="9348" xr:uid="{00000000-0005-0000-0000-0000EB240000}"/>
    <cellStyle name="Input 2 12 5 2" xfId="21293" xr:uid="{00000000-0005-0000-0000-0000EC240000}"/>
    <cellStyle name="Input 2 12 6" xfId="21297" xr:uid="{00000000-0005-0000-0000-0000ED240000}"/>
    <cellStyle name="Input 2 13" xfId="9349" xr:uid="{00000000-0005-0000-0000-0000EE240000}"/>
    <cellStyle name="Input 2 13 2" xfId="9350" xr:uid="{00000000-0005-0000-0000-0000EF240000}"/>
    <cellStyle name="Input 2 13 2 2" xfId="21291" xr:uid="{00000000-0005-0000-0000-0000F0240000}"/>
    <cellStyle name="Input 2 13 3" xfId="9351" xr:uid="{00000000-0005-0000-0000-0000F1240000}"/>
    <cellStyle name="Input 2 13 3 2" xfId="21290" xr:uid="{00000000-0005-0000-0000-0000F2240000}"/>
    <cellStyle name="Input 2 13 4" xfId="9352" xr:uid="{00000000-0005-0000-0000-0000F3240000}"/>
    <cellStyle name="Input 2 13 4 2" xfId="21289" xr:uid="{00000000-0005-0000-0000-0000F4240000}"/>
    <cellStyle name="Input 2 13 5" xfId="21292" xr:uid="{00000000-0005-0000-0000-0000F5240000}"/>
    <cellStyle name="Input 2 14" xfId="9353" xr:uid="{00000000-0005-0000-0000-0000F6240000}"/>
    <cellStyle name="Input 2 14 2" xfId="21288" xr:uid="{00000000-0005-0000-0000-0000F7240000}"/>
    <cellStyle name="Input 2 15" xfId="9354" xr:uid="{00000000-0005-0000-0000-0000F8240000}"/>
    <cellStyle name="Input 2 15 2" xfId="21287" xr:uid="{00000000-0005-0000-0000-0000F9240000}"/>
    <cellStyle name="Input 2 16" xfId="9355" xr:uid="{00000000-0005-0000-0000-0000FA240000}"/>
    <cellStyle name="Input 2 16 2" xfId="21286" xr:uid="{00000000-0005-0000-0000-0000FB240000}"/>
    <cellStyle name="Input 2 17" xfId="21307" xr:uid="{00000000-0005-0000-0000-0000FC240000}"/>
    <cellStyle name="Input 2 2" xfId="9356" xr:uid="{00000000-0005-0000-0000-0000FD240000}"/>
    <cellStyle name="Input 2 2 10" xfId="21285" xr:uid="{00000000-0005-0000-0000-0000FE240000}"/>
    <cellStyle name="Input 2 2 2" xfId="9357" xr:uid="{00000000-0005-0000-0000-0000FF240000}"/>
    <cellStyle name="Input 2 2 2 2" xfId="9358" xr:uid="{00000000-0005-0000-0000-000000250000}"/>
    <cellStyle name="Input 2 2 2 2 2" xfId="21283" xr:uid="{00000000-0005-0000-0000-000001250000}"/>
    <cellStyle name="Input 2 2 2 3" xfId="9359" xr:uid="{00000000-0005-0000-0000-000002250000}"/>
    <cellStyle name="Input 2 2 2 3 2" xfId="21282" xr:uid="{00000000-0005-0000-0000-000003250000}"/>
    <cellStyle name="Input 2 2 2 4" xfId="9360" xr:uid="{00000000-0005-0000-0000-000004250000}"/>
    <cellStyle name="Input 2 2 2 4 2" xfId="21281" xr:uid="{00000000-0005-0000-0000-000005250000}"/>
    <cellStyle name="Input 2 2 2 5" xfId="21284" xr:uid="{00000000-0005-0000-0000-000006250000}"/>
    <cellStyle name="Input 2 2 3" xfId="9361" xr:uid="{00000000-0005-0000-0000-000007250000}"/>
    <cellStyle name="Input 2 2 3 2" xfId="9362" xr:uid="{00000000-0005-0000-0000-000008250000}"/>
    <cellStyle name="Input 2 2 3 2 2" xfId="21279" xr:uid="{00000000-0005-0000-0000-000009250000}"/>
    <cellStyle name="Input 2 2 3 3" xfId="9363" xr:uid="{00000000-0005-0000-0000-00000A250000}"/>
    <cellStyle name="Input 2 2 3 3 2" xfId="21278" xr:uid="{00000000-0005-0000-0000-00000B250000}"/>
    <cellStyle name="Input 2 2 3 4" xfId="9364" xr:uid="{00000000-0005-0000-0000-00000C250000}"/>
    <cellStyle name="Input 2 2 3 4 2" xfId="21277" xr:uid="{00000000-0005-0000-0000-00000D250000}"/>
    <cellStyle name="Input 2 2 3 5" xfId="21280" xr:uid="{00000000-0005-0000-0000-00000E250000}"/>
    <cellStyle name="Input 2 2 4" xfId="9365" xr:uid="{00000000-0005-0000-0000-00000F250000}"/>
    <cellStyle name="Input 2 2 4 2" xfId="9366" xr:uid="{00000000-0005-0000-0000-000010250000}"/>
    <cellStyle name="Input 2 2 4 2 2" xfId="21275" xr:uid="{00000000-0005-0000-0000-000011250000}"/>
    <cellStyle name="Input 2 2 4 3" xfId="9367" xr:uid="{00000000-0005-0000-0000-000012250000}"/>
    <cellStyle name="Input 2 2 4 3 2" xfId="21274" xr:uid="{00000000-0005-0000-0000-000013250000}"/>
    <cellStyle name="Input 2 2 4 4" xfId="9368" xr:uid="{00000000-0005-0000-0000-000014250000}"/>
    <cellStyle name="Input 2 2 4 4 2" xfId="21273" xr:uid="{00000000-0005-0000-0000-000015250000}"/>
    <cellStyle name="Input 2 2 4 5" xfId="21276" xr:uid="{00000000-0005-0000-0000-000016250000}"/>
    <cellStyle name="Input 2 2 5" xfId="9369" xr:uid="{00000000-0005-0000-0000-000017250000}"/>
    <cellStyle name="Input 2 2 5 2" xfId="9370" xr:uid="{00000000-0005-0000-0000-000018250000}"/>
    <cellStyle name="Input 2 2 5 2 2" xfId="21271" xr:uid="{00000000-0005-0000-0000-000019250000}"/>
    <cellStyle name="Input 2 2 5 3" xfId="9371" xr:uid="{00000000-0005-0000-0000-00001A250000}"/>
    <cellStyle name="Input 2 2 5 3 2" xfId="21270" xr:uid="{00000000-0005-0000-0000-00001B250000}"/>
    <cellStyle name="Input 2 2 5 4" xfId="9372" xr:uid="{00000000-0005-0000-0000-00001C250000}"/>
    <cellStyle name="Input 2 2 5 4 2" xfId="21269" xr:uid="{00000000-0005-0000-0000-00001D250000}"/>
    <cellStyle name="Input 2 2 5 5" xfId="21272" xr:uid="{00000000-0005-0000-0000-00001E250000}"/>
    <cellStyle name="Input 2 2 6" xfId="9373" xr:uid="{00000000-0005-0000-0000-00001F250000}"/>
    <cellStyle name="Input 2 2 6 2" xfId="21268" xr:uid="{00000000-0005-0000-0000-000020250000}"/>
    <cellStyle name="Input 2 2 7" xfId="9374" xr:uid="{00000000-0005-0000-0000-000021250000}"/>
    <cellStyle name="Input 2 2 7 2" xfId="21267" xr:uid="{00000000-0005-0000-0000-000022250000}"/>
    <cellStyle name="Input 2 2 8" xfId="9375" xr:uid="{00000000-0005-0000-0000-000023250000}"/>
    <cellStyle name="Input 2 2 8 2" xfId="21266" xr:uid="{00000000-0005-0000-0000-000024250000}"/>
    <cellStyle name="Input 2 2 9" xfId="9376" xr:uid="{00000000-0005-0000-0000-000025250000}"/>
    <cellStyle name="Input 2 2 9 2" xfId="21265" xr:uid="{00000000-0005-0000-0000-000026250000}"/>
    <cellStyle name="Input 2 3" xfId="9377" xr:uid="{00000000-0005-0000-0000-000027250000}"/>
    <cellStyle name="Input 2 3 2" xfId="9378" xr:uid="{00000000-0005-0000-0000-000028250000}"/>
    <cellStyle name="Input 2 3 2 2" xfId="21264" xr:uid="{00000000-0005-0000-0000-000029250000}"/>
    <cellStyle name="Input 2 3 3" xfId="9379" xr:uid="{00000000-0005-0000-0000-00002A250000}"/>
    <cellStyle name="Input 2 3 3 2" xfId="21263" xr:uid="{00000000-0005-0000-0000-00002B250000}"/>
    <cellStyle name="Input 2 3 4" xfId="9380" xr:uid="{00000000-0005-0000-0000-00002C250000}"/>
    <cellStyle name="Input 2 3 4 2" xfId="21262" xr:uid="{00000000-0005-0000-0000-00002D250000}"/>
    <cellStyle name="Input 2 3 5" xfId="9381" xr:uid="{00000000-0005-0000-0000-00002E250000}"/>
    <cellStyle name="Input 2 3 5 2" xfId="21261" xr:uid="{00000000-0005-0000-0000-00002F250000}"/>
    <cellStyle name="Input 2 4" xfId="9382" xr:uid="{00000000-0005-0000-0000-000030250000}"/>
    <cellStyle name="Input 2 4 2" xfId="9383" xr:uid="{00000000-0005-0000-0000-000031250000}"/>
    <cellStyle name="Input 2 4 2 2" xfId="21260" xr:uid="{00000000-0005-0000-0000-000032250000}"/>
    <cellStyle name="Input 2 4 3" xfId="9384" xr:uid="{00000000-0005-0000-0000-000033250000}"/>
    <cellStyle name="Input 2 4 3 2" xfId="21259" xr:uid="{00000000-0005-0000-0000-000034250000}"/>
    <cellStyle name="Input 2 4 4" xfId="9385" xr:uid="{00000000-0005-0000-0000-000035250000}"/>
    <cellStyle name="Input 2 4 4 2" xfId="21258" xr:uid="{00000000-0005-0000-0000-000036250000}"/>
    <cellStyle name="Input 2 4 5" xfId="9386" xr:uid="{00000000-0005-0000-0000-000037250000}"/>
    <cellStyle name="Input 2 4 5 2" xfId="21257" xr:uid="{00000000-0005-0000-0000-000038250000}"/>
    <cellStyle name="Input 2 5" xfId="9387" xr:uid="{00000000-0005-0000-0000-000039250000}"/>
    <cellStyle name="Input 2 5 2" xfId="9388" xr:uid="{00000000-0005-0000-0000-00003A250000}"/>
    <cellStyle name="Input 2 5 2 2" xfId="21256" xr:uid="{00000000-0005-0000-0000-00003B250000}"/>
    <cellStyle name="Input 2 5 3" xfId="9389" xr:uid="{00000000-0005-0000-0000-00003C250000}"/>
    <cellStyle name="Input 2 5 3 2" xfId="21255" xr:uid="{00000000-0005-0000-0000-00003D250000}"/>
    <cellStyle name="Input 2 5 4" xfId="9390" xr:uid="{00000000-0005-0000-0000-00003E250000}"/>
    <cellStyle name="Input 2 5 4 2" xfId="21254" xr:uid="{00000000-0005-0000-0000-00003F250000}"/>
    <cellStyle name="Input 2 5 5" xfId="9391" xr:uid="{00000000-0005-0000-0000-000040250000}"/>
    <cellStyle name="Input 2 5 5 2" xfId="21253" xr:uid="{00000000-0005-0000-0000-000041250000}"/>
    <cellStyle name="Input 2 6" xfId="9392" xr:uid="{00000000-0005-0000-0000-000042250000}"/>
    <cellStyle name="Input 2 6 2" xfId="9393" xr:uid="{00000000-0005-0000-0000-000043250000}"/>
    <cellStyle name="Input 2 6 2 2" xfId="21252" xr:uid="{00000000-0005-0000-0000-000044250000}"/>
    <cellStyle name="Input 2 6 3" xfId="9394" xr:uid="{00000000-0005-0000-0000-000045250000}"/>
    <cellStyle name="Input 2 6 3 2" xfId="21251" xr:uid="{00000000-0005-0000-0000-000046250000}"/>
    <cellStyle name="Input 2 6 4" xfId="9395" xr:uid="{00000000-0005-0000-0000-000047250000}"/>
    <cellStyle name="Input 2 6 4 2" xfId="21250" xr:uid="{00000000-0005-0000-0000-000048250000}"/>
    <cellStyle name="Input 2 6 5" xfId="9396" xr:uid="{00000000-0005-0000-0000-000049250000}"/>
    <cellStyle name="Input 2 6 5 2" xfId="21249" xr:uid="{00000000-0005-0000-0000-00004A250000}"/>
    <cellStyle name="Input 2 7" xfId="9397" xr:uid="{00000000-0005-0000-0000-00004B250000}"/>
    <cellStyle name="Input 2 7 2" xfId="9398" xr:uid="{00000000-0005-0000-0000-00004C250000}"/>
    <cellStyle name="Input 2 7 2 2" xfId="21248" xr:uid="{00000000-0005-0000-0000-00004D250000}"/>
    <cellStyle name="Input 2 7 3" xfId="9399" xr:uid="{00000000-0005-0000-0000-00004E250000}"/>
    <cellStyle name="Input 2 7 3 2" xfId="21247" xr:uid="{00000000-0005-0000-0000-00004F250000}"/>
    <cellStyle name="Input 2 7 4" xfId="9400" xr:uid="{00000000-0005-0000-0000-000050250000}"/>
    <cellStyle name="Input 2 7 4 2" xfId="21246" xr:uid="{00000000-0005-0000-0000-000051250000}"/>
    <cellStyle name="Input 2 7 5" xfId="9401" xr:uid="{00000000-0005-0000-0000-000052250000}"/>
    <cellStyle name="Input 2 7 5 2" xfId="21245" xr:uid="{00000000-0005-0000-0000-000053250000}"/>
    <cellStyle name="Input 2 8" xfId="9402" xr:uid="{00000000-0005-0000-0000-000054250000}"/>
    <cellStyle name="Input 2 8 2" xfId="9403" xr:uid="{00000000-0005-0000-0000-000055250000}"/>
    <cellStyle name="Input 2 8 2 2" xfId="21244" xr:uid="{00000000-0005-0000-0000-000056250000}"/>
    <cellStyle name="Input 2 8 3" xfId="9404" xr:uid="{00000000-0005-0000-0000-000057250000}"/>
    <cellStyle name="Input 2 8 3 2" xfId="21243" xr:uid="{00000000-0005-0000-0000-000058250000}"/>
    <cellStyle name="Input 2 8 4" xfId="9405" xr:uid="{00000000-0005-0000-0000-000059250000}"/>
    <cellStyle name="Input 2 8 4 2" xfId="21242" xr:uid="{00000000-0005-0000-0000-00005A250000}"/>
    <cellStyle name="Input 2 8 5" xfId="9406" xr:uid="{00000000-0005-0000-0000-00005B250000}"/>
    <cellStyle name="Input 2 8 5 2" xfId="21241" xr:uid="{00000000-0005-0000-0000-00005C250000}"/>
    <cellStyle name="Input 2 9" xfId="9407" xr:uid="{00000000-0005-0000-0000-00005D250000}"/>
    <cellStyle name="Input 2 9 2" xfId="9408" xr:uid="{00000000-0005-0000-0000-00005E250000}"/>
    <cellStyle name="Input 2 9 2 2" xfId="21240" xr:uid="{00000000-0005-0000-0000-00005F250000}"/>
    <cellStyle name="Input 2 9 3" xfId="9409" xr:uid="{00000000-0005-0000-0000-000060250000}"/>
    <cellStyle name="Input 2 9 3 2" xfId="21239" xr:uid="{00000000-0005-0000-0000-000061250000}"/>
    <cellStyle name="Input 2 9 4" xfId="9410" xr:uid="{00000000-0005-0000-0000-000062250000}"/>
    <cellStyle name="Input 2 9 4 2" xfId="21238" xr:uid="{00000000-0005-0000-0000-000063250000}"/>
    <cellStyle name="Input 2 9 5" xfId="9411" xr:uid="{00000000-0005-0000-0000-000064250000}"/>
    <cellStyle name="Input 2 9 5 2" xfId="21237" xr:uid="{00000000-0005-0000-0000-000065250000}"/>
    <cellStyle name="Input 3" xfId="9412" xr:uid="{00000000-0005-0000-0000-000066250000}"/>
    <cellStyle name="Input 3 2" xfId="9413" xr:uid="{00000000-0005-0000-0000-000067250000}"/>
    <cellStyle name="Input 3 2 2" xfId="21235" xr:uid="{00000000-0005-0000-0000-000068250000}"/>
    <cellStyle name="Input 3 3" xfId="9414" xr:uid="{00000000-0005-0000-0000-000069250000}"/>
    <cellStyle name="Input 3 3 2" xfId="21234" xr:uid="{00000000-0005-0000-0000-00006A250000}"/>
    <cellStyle name="Input 3 4" xfId="21236" xr:uid="{00000000-0005-0000-0000-00006B250000}"/>
    <cellStyle name="Input 4" xfId="9415" xr:uid="{00000000-0005-0000-0000-00006C250000}"/>
    <cellStyle name="Input 4 2" xfId="9416" xr:uid="{00000000-0005-0000-0000-00006D250000}"/>
    <cellStyle name="Input 4 2 2" xfId="21232" xr:uid="{00000000-0005-0000-0000-00006E250000}"/>
    <cellStyle name="Input 4 3" xfId="9417" xr:uid="{00000000-0005-0000-0000-00006F250000}"/>
    <cellStyle name="Input 4 3 2" xfId="21231" xr:uid="{00000000-0005-0000-0000-000070250000}"/>
    <cellStyle name="Input 4 4" xfId="21233" xr:uid="{00000000-0005-0000-0000-000071250000}"/>
    <cellStyle name="Input 5" xfId="9418" xr:uid="{00000000-0005-0000-0000-000072250000}"/>
    <cellStyle name="Input 5 2" xfId="9419" xr:uid="{00000000-0005-0000-0000-000073250000}"/>
    <cellStyle name="Input 5 2 2" xfId="21229" xr:uid="{00000000-0005-0000-0000-000074250000}"/>
    <cellStyle name="Input 5 3" xfId="9420" xr:uid="{00000000-0005-0000-0000-000075250000}"/>
    <cellStyle name="Input 5 3 2" xfId="21228" xr:uid="{00000000-0005-0000-0000-000076250000}"/>
    <cellStyle name="Input 5 4" xfId="21230" xr:uid="{00000000-0005-0000-0000-000077250000}"/>
    <cellStyle name="Input 6" xfId="9421" xr:uid="{00000000-0005-0000-0000-000078250000}"/>
    <cellStyle name="Input 6 2" xfId="9422" xr:uid="{00000000-0005-0000-0000-000079250000}"/>
    <cellStyle name="Input 6 2 2" xfId="21226" xr:uid="{00000000-0005-0000-0000-00007A250000}"/>
    <cellStyle name="Input 6 3" xfId="9423" xr:uid="{00000000-0005-0000-0000-00007B250000}"/>
    <cellStyle name="Input 6 3 2" xfId="21225" xr:uid="{00000000-0005-0000-0000-00007C250000}"/>
    <cellStyle name="Input 6 4" xfId="21227" xr:uid="{00000000-0005-0000-0000-00007D250000}"/>
    <cellStyle name="Input 7" xfId="9424" xr:uid="{00000000-0005-0000-0000-00007E250000}"/>
    <cellStyle name="Input 7 2" xfId="21224" xr:uid="{00000000-0005-0000-0000-00007F250000}"/>
    <cellStyle name="inputExposure" xfId="9425" xr:uid="{00000000-0005-0000-0000-000080250000}"/>
    <cellStyle name="inputExposure 2" xfId="21223" xr:uid="{00000000-0005-0000-0000-000081250000}"/>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1410" xr:uid="{00000000-0005-0000-0000-000068280000}"/>
    <cellStyle name="Normal 122" xfId="20960" xr:uid="{00000000-0005-0000-0000-000069280000}"/>
    <cellStyle name="Normal 123" xfId="21414" xr:uid="{00000000-0005-0000-0000-00006A280000}"/>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sestdy draft" xfId="15" xr:uid="{00000000-0005-0000-0000-00005A500000}"/>
    <cellStyle name="Normal_Casestdy draft 2" xfId="9" xr:uid="{00000000-0005-0000-0000-00005B500000}"/>
    <cellStyle name="Normalny_Eksport 2000 - F" xfId="20382" xr:uid="{00000000-0005-0000-0000-00005C500000}"/>
    <cellStyle name="Note 2" xfId="20383" xr:uid="{00000000-0005-0000-0000-00005D500000}"/>
    <cellStyle name="Note 2 10" xfId="20384" xr:uid="{00000000-0005-0000-0000-00005E500000}"/>
    <cellStyle name="Note 2 10 2" xfId="20385" xr:uid="{00000000-0005-0000-0000-00005F500000}"/>
    <cellStyle name="Note 2 10 2 2" xfId="21221" xr:uid="{00000000-0005-0000-0000-000060500000}"/>
    <cellStyle name="Note 2 10 3" xfId="20386" xr:uid="{00000000-0005-0000-0000-000061500000}"/>
    <cellStyle name="Note 2 10 3 2" xfId="21220" xr:uid="{00000000-0005-0000-0000-000062500000}"/>
    <cellStyle name="Note 2 10 4" xfId="20387" xr:uid="{00000000-0005-0000-0000-000063500000}"/>
    <cellStyle name="Note 2 10 4 2" xfId="21219" xr:uid="{00000000-0005-0000-0000-000064500000}"/>
    <cellStyle name="Note 2 10 5" xfId="20388" xr:uid="{00000000-0005-0000-0000-000065500000}"/>
    <cellStyle name="Note 2 10 5 2" xfId="21218" xr:uid="{00000000-0005-0000-0000-000066500000}"/>
    <cellStyle name="Note 2 11" xfId="20389" xr:uid="{00000000-0005-0000-0000-000067500000}"/>
    <cellStyle name="Note 2 11 2" xfId="20390" xr:uid="{00000000-0005-0000-0000-000068500000}"/>
    <cellStyle name="Note 2 11 2 2" xfId="21217" xr:uid="{00000000-0005-0000-0000-000069500000}"/>
    <cellStyle name="Note 2 11 3" xfId="20391" xr:uid="{00000000-0005-0000-0000-00006A500000}"/>
    <cellStyle name="Note 2 11 3 2" xfId="21216" xr:uid="{00000000-0005-0000-0000-00006B500000}"/>
    <cellStyle name="Note 2 11 4" xfId="20392" xr:uid="{00000000-0005-0000-0000-00006C500000}"/>
    <cellStyle name="Note 2 11 4 2" xfId="21215" xr:uid="{00000000-0005-0000-0000-00006D500000}"/>
    <cellStyle name="Note 2 11 5" xfId="20393" xr:uid="{00000000-0005-0000-0000-00006E500000}"/>
    <cellStyle name="Note 2 11 5 2" xfId="21214" xr:uid="{00000000-0005-0000-0000-00006F500000}"/>
    <cellStyle name="Note 2 12" xfId="20394" xr:uid="{00000000-0005-0000-0000-000070500000}"/>
    <cellStyle name="Note 2 12 2" xfId="20395" xr:uid="{00000000-0005-0000-0000-000071500000}"/>
    <cellStyle name="Note 2 12 2 2" xfId="21213" xr:uid="{00000000-0005-0000-0000-000072500000}"/>
    <cellStyle name="Note 2 12 3" xfId="20396" xr:uid="{00000000-0005-0000-0000-000073500000}"/>
    <cellStyle name="Note 2 12 3 2" xfId="21212" xr:uid="{00000000-0005-0000-0000-000074500000}"/>
    <cellStyle name="Note 2 12 4" xfId="20397" xr:uid="{00000000-0005-0000-0000-000075500000}"/>
    <cellStyle name="Note 2 12 4 2" xfId="21211" xr:uid="{00000000-0005-0000-0000-000076500000}"/>
    <cellStyle name="Note 2 12 5" xfId="20398" xr:uid="{00000000-0005-0000-0000-000077500000}"/>
    <cellStyle name="Note 2 12 5 2" xfId="21210" xr:uid="{00000000-0005-0000-0000-000078500000}"/>
    <cellStyle name="Note 2 13" xfId="20399" xr:uid="{00000000-0005-0000-0000-000079500000}"/>
    <cellStyle name="Note 2 13 2" xfId="20400" xr:uid="{00000000-0005-0000-0000-00007A500000}"/>
    <cellStyle name="Note 2 13 2 2" xfId="21209" xr:uid="{00000000-0005-0000-0000-00007B500000}"/>
    <cellStyle name="Note 2 13 3" xfId="20401" xr:uid="{00000000-0005-0000-0000-00007C500000}"/>
    <cellStyle name="Note 2 13 3 2" xfId="21208" xr:uid="{00000000-0005-0000-0000-00007D500000}"/>
    <cellStyle name="Note 2 13 4" xfId="20402" xr:uid="{00000000-0005-0000-0000-00007E500000}"/>
    <cellStyle name="Note 2 13 4 2" xfId="21207" xr:uid="{00000000-0005-0000-0000-00007F500000}"/>
    <cellStyle name="Note 2 13 5" xfId="20403" xr:uid="{00000000-0005-0000-0000-000080500000}"/>
    <cellStyle name="Note 2 13 5 2" xfId="21206" xr:uid="{00000000-0005-0000-0000-000081500000}"/>
    <cellStyle name="Note 2 14" xfId="20404" xr:uid="{00000000-0005-0000-0000-000082500000}"/>
    <cellStyle name="Note 2 14 2" xfId="20405" xr:uid="{00000000-0005-0000-0000-000083500000}"/>
    <cellStyle name="Note 2 14 2 2" xfId="21204" xr:uid="{00000000-0005-0000-0000-000084500000}"/>
    <cellStyle name="Note 2 14 3" xfId="21205" xr:uid="{00000000-0005-0000-0000-000085500000}"/>
    <cellStyle name="Note 2 15" xfId="20406" xr:uid="{00000000-0005-0000-0000-000086500000}"/>
    <cellStyle name="Note 2 15 2" xfId="20407" xr:uid="{00000000-0005-0000-0000-000087500000}"/>
    <cellStyle name="Note 2 15 2 2" xfId="21203" xr:uid="{00000000-0005-0000-0000-000088500000}"/>
    <cellStyle name="Note 2 16" xfId="20408" xr:uid="{00000000-0005-0000-0000-000089500000}"/>
    <cellStyle name="Note 2 16 2" xfId="21202" xr:uid="{00000000-0005-0000-0000-00008A500000}"/>
    <cellStyle name="Note 2 17" xfId="20409" xr:uid="{00000000-0005-0000-0000-00008B500000}"/>
    <cellStyle name="Note 2 17 2" xfId="21201" xr:uid="{00000000-0005-0000-0000-00008C500000}"/>
    <cellStyle name="Note 2 18" xfId="21222" xr:uid="{00000000-0005-0000-0000-00008D500000}"/>
    <cellStyle name="Note 2 2" xfId="20410" xr:uid="{00000000-0005-0000-0000-00008E500000}"/>
    <cellStyle name="Note 2 2 10" xfId="20411" xr:uid="{00000000-0005-0000-0000-00008F500000}"/>
    <cellStyle name="Note 2 2 10 2" xfId="21199" xr:uid="{00000000-0005-0000-0000-000090500000}"/>
    <cellStyle name="Note 2 2 11" xfId="21200" xr:uid="{00000000-0005-0000-0000-000091500000}"/>
    <cellStyle name="Note 2 2 2" xfId="20412" xr:uid="{00000000-0005-0000-0000-000092500000}"/>
    <cellStyle name="Note 2 2 2 2" xfId="20413" xr:uid="{00000000-0005-0000-0000-000093500000}"/>
    <cellStyle name="Note 2 2 2 2 2" xfId="21197" xr:uid="{00000000-0005-0000-0000-000094500000}"/>
    <cellStyle name="Note 2 2 2 3" xfId="20414" xr:uid="{00000000-0005-0000-0000-000095500000}"/>
    <cellStyle name="Note 2 2 2 3 2" xfId="21196" xr:uid="{00000000-0005-0000-0000-000096500000}"/>
    <cellStyle name="Note 2 2 2 4" xfId="20415" xr:uid="{00000000-0005-0000-0000-000097500000}"/>
    <cellStyle name="Note 2 2 2 4 2" xfId="21195" xr:uid="{00000000-0005-0000-0000-000098500000}"/>
    <cellStyle name="Note 2 2 2 5" xfId="20416" xr:uid="{00000000-0005-0000-0000-000099500000}"/>
    <cellStyle name="Note 2 2 2 5 2" xfId="21194" xr:uid="{00000000-0005-0000-0000-00009A500000}"/>
    <cellStyle name="Note 2 2 2 6" xfId="21198" xr:uid="{00000000-0005-0000-0000-00009B500000}"/>
    <cellStyle name="Note 2 2 3" xfId="20417" xr:uid="{00000000-0005-0000-0000-00009C500000}"/>
    <cellStyle name="Note 2 2 3 2" xfId="20418" xr:uid="{00000000-0005-0000-0000-00009D500000}"/>
    <cellStyle name="Note 2 2 3 2 2" xfId="21193" xr:uid="{00000000-0005-0000-0000-00009E500000}"/>
    <cellStyle name="Note 2 2 3 3" xfId="20419" xr:uid="{00000000-0005-0000-0000-00009F500000}"/>
    <cellStyle name="Note 2 2 3 3 2" xfId="21192" xr:uid="{00000000-0005-0000-0000-0000A0500000}"/>
    <cellStyle name="Note 2 2 3 4" xfId="20420" xr:uid="{00000000-0005-0000-0000-0000A1500000}"/>
    <cellStyle name="Note 2 2 3 4 2" xfId="21191" xr:uid="{00000000-0005-0000-0000-0000A2500000}"/>
    <cellStyle name="Note 2 2 3 5" xfId="20421" xr:uid="{00000000-0005-0000-0000-0000A3500000}"/>
    <cellStyle name="Note 2 2 3 5 2" xfId="21190" xr:uid="{00000000-0005-0000-0000-0000A4500000}"/>
    <cellStyle name="Note 2 2 4" xfId="20422" xr:uid="{00000000-0005-0000-0000-0000A5500000}"/>
    <cellStyle name="Note 2 2 4 2" xfId="20423" xr:uid="{00000000-0005-0000-0000-0000A6500000}"/>
    <cellStyle name="Note 2 2 4 2 2" xfId="21188" xr:uid="{00000000-0005-0000-0000-0000A7500000}"/>
    <cellStyle name="Note 2 2 4 3" xfId="20424" xr:uid="{00000000-0005-0000-0000-0000A8500000}"/>
    <cellStyle name="Note 2 2 4 3 2" xfId="21187" xr:uid="{00000000-0005-0000-0000-0000A9500000}"/>
    <cellStyle name="Note 2 2 4 4" xfId="20425" xr:uid="{00000000-0005-0000-0000-0000AA500000}"/>
    <cellStyle name="Note 2 2 4 4 2" xfId="21186" xr:uid="{00000000-0005-0000-0000-0000AB500000}"/>
    <cellStyle name="Note 2 2 4 5" xfId="21189" xr:uid="{00000000-0005-0000-0000-0000AC500000}"/>
    <cellStyle name="Note 2 2 5" xfId="20426" xr:uid="{00000000-0005-0000-0000-0000AD500000}"/>
    <cellStyle name="Note 2 2 5 2" xfId="20427" xr:uid="{00000000-0005-0000-0000-0000AE500000}"/>
    <cellStyle name="Note 2 2 5 2 2" xfId="21184" xr:uid="{00000000-0005-0000-0000-0000AF500000}"/>
    <cellStyle name="Note 2 2 5 3" xfId="20428" xr:uid="{00000000-0005-0000-0000-0000B0500000}"/>
    <cellStyle name="Note 2 2 5 3 2" xfId="21183" xr:uid="{00000000-0005-0000-0000-0000B1500000}"/>
    <cellStyle name="Note 2 2 5 4" xfId="20429" xr:uid="{00000000-0005-0000-0000-0000B2500000}"/>
    <cellStyle name="Note 2 2 5 4 2" xfId="21182" xr:uid="{00000000-0005-0000-0000-0000B3500000}"/>
    <cellStyle name="Note 2 2 5 5" xfId="21185" xr:uid="{00000000-0005-0000-0000-0000B4500000}"/>
    <cellStyle name="Note 2 2 6" xfId="20430" xr:uid="{00000000-0005-0000-0000-0000B5500000}"/>
    <cellStyle name="Note 2 2 6 2" xfId="21181" xr:uid="{00000000-0005-0000-0000-0000B6500000}"/>
    <cellStyle name="Note 2 2 7" xfId="20431" xr:uid="{00000000-0005-0000-0000-0000B7500000}"/>
    <cellStyle name="Note 2 2 7 2" xfId="21180" xr:uid="{00000000-0005-0000-0000-0000B8500000}"/>
    <cellStyle name="Note 2 2 8" xfId="20432" xr:uid="{00000000-0005-0000-0000-0000B9500000}"/>
    <cellStyle name="Note 2 2 8 2" xfId="21179" xr:uid="{00000000-0005-0000-0000-0000BA500000}"/>
    <cellStyle name="Note 2 2 9" xfId="20433" xr:uid="{00000000-0005-0000-0000-0000BB500000}"/>
    <cellStyle name="Note 2 2 9 2" xfId="21178" xr:uid="{00000000-0005-0000-0000-0000BC500000}"/>
    <cellStyle name="Note 2 3" xfId="20434" xr:uid="{00000000-0005-0000-0000-0000BD500000}"/>
    <cellStyle name="Note 2 3 2" xfId="20435" xr:uid="{00000000-0005-0000-0000-0000BE500000}"/>
    <cellStyle name="Note 2 3 2 2" xfId="21177" xr:uid="{00000000-0005-0000-0000-0000BF500000}"/>
    <cellStyle name="Note 2 3 3" xfId="20436" xr:uid="{00000000-0005-0000-0000-0000C0500000}"/>
    <cellStyle name="Note 2 3 3 2" xfId="21176" xr:uid="{00000000-0005-0000-0000-0000C1500000}"/>
    <cellStyle name="Note 2 3 4" xfId="20437" xr:uid="{00000000-0005-0000-0000-0000C2500000}"/>
    <cellStyle name="Note 2 3 4 2" xfId="21175" xr:uid="{00000000-0005-0000-0000-0000C3500000}"/>
    <cellStyle name="Note 2 3 5" xfId="20438" xr:uid="{00000000-0005-0000-0000-0000C4500000}"/>
    <cellStyle name="Note 2 3 5 2" xfId="21174" xr:uid="{00000000-0005-0000-0000-0000C5500000}"/>
    <cellStyle name="Note 2 4" xfId="20439" xr:uid="{00000000-0005-0000-0000-0000C6500000}"/>
    <cellStyle name="Note 2 4 2" xfId="20440" xr:uid="{00000000-0005-0000-0000-0000C7500000}"/>
    <cellStyle name="Note 2 4 2 2" xfId="20441" xr:uid="{00000000-0005-0000-0000-0000C8500000}"/>
    <cellStyle name="Note 2 4 2 2 2" xfId="21173" xr:uid="{00000000-0005-0000-0000-0000C9500000}"/>
    <cellStyle name="Note 2 4 3" xfId="20442" xr:uid="{00000000-0005-0000-0000-0000CA500000}"/>
    <cellStyle name="Note 2 4 3 2" xfId="20443" xr:uid="{00000000-0005-0000-0000-0000CB500000}"/>
    <cellStyle name="Note 2 4 3 2 2" xfId="21172" xr:uid="{00000000-0005-0000-0000-0000CC500000}"/>
    <cellStyle name="Note 2 4 4" xfId="20444" xr:uid="{00000000-0005-0000-0000-0000CD500000}"/>
    <cellStyle name="Note 2 4 4 2" xfId="20445" xr:uid="{00000000-0005-0000-0000-0000CE500000}"/>
    <cellStyle name="Note 2 4 4 2 2" xfId="21171" xr:uid="{00000000-0005-0000-0000-0000CF500000}"/>
    <cellStyle name="Note 2 4 5" xfId="20446" xr:uid="{00000000-0005-0000-0000-0000D0500000}"/>
    <cellStyle name="Note 2 4 6" xfId="20447" xr:uid="{00000000-0005-0000-0000-0000D1500000}"/>
    <cellStyle name="Note 2 4 7" xfId="20448" xr:uid="{00000000-0005-0000-0000-0000D2500000}"/>
    <cellStyle name="Note 2 4 7 2" xfId="21170" xr:uid="{00000000-0005-0000-0000-0000D3500000}"/>
    <cellStyle name="Note 2 5" xfId="20449" xr:uid="{00000000-0005-0000-0000-0000D4500000}"/>
    <cellStyle name="Note 2 5 2" xfId="20450" xr:uid="{00000000-0005-0000-0000-0000D5500000}"/>
    <cellStyle name="Note 2 5 2 2" xfId="20451" xr:uid="{00000000-0005-0000-0000-0000D6500000}"/>
    <cellStyle name="Note 2 5 2 2 2" xfId="21169" xr:uid="{00000000-0005-0000-0000-0000D7500000}"/>
    <cellStyle name="Note 2 5 3" xfId="20452" xr:uid="{00000000-0005-0000-0000-0000D8500000}"/>
    <cellStyle name="Note 2 5 3 2" xfId="20453" xr:uid="{00000000-0005-0000-0000-0000D9500000}"/>
    <cellStyle name="Note 2 5 3 2 2" xfId="21168" xr:uid="{00000000-0005-0000-0000-0000DA500000}"/>
    <cellStyle name="Note 2 5 4" xfId="20454" xr:uid="{00000000-0005-0000-0000-0000DB500000}"/>
    <cellStyle name="Note 2 5 4 2" xfId="20455" xr:uid="{00000000-0005-0000-0000-0000DC500000}"/>
    <cellStyle name="Note 2 5 4 2 2" xfId="21167" xr:uid="{00000000-0005-0000-0000-0000DD500000}"/>
    <cellStyle name="Note 2 5 5" xfId="20456" xr:uid="{00000000-0005-0000-0000-0000DE500000}"/>
    <cellStyle name="Note 2 5 6" xfId="20457" xr:uid="{00000000-0005-0000-0000-0000DF500000}"/>
    <cellStyle name="Note 2 5 7" xfId="20458" xr:uid="{00000000-0005-0000-0000-0000E0500000}"/>
    <cellStyle name="Note 2 5 7 2" xfId="21166" xr:uid="{00000000-0005-0000-0000-0000E1500000}"/>
    <cellStyle name="Note 2 6" xfId="20459" xr:uid="{00000000-0005-0000-0000-0000E2500000}"/>
    <cellStyle name="Note 2 6 2" xfId="20460" xr:uid="{00000000-0005-0000-0000-0000E3500000}"/>
    <cellStyle name="Note 2 6 2 2" xfId="20461" xr:uid="{00000000-0005-0000-0000-0000E4500000}"/>
    <cellStyle name="Note 2 6 2 2 2" xfId="21165" xr:uid="{00000000-0005-0000-0000-0000E5500000}"/>
    <cellStyle name="Note 2 6 3" xfId="20462" xr:uid="{00000000-0005-0000-0000-0000E6500000}"/>
    <cellStyle name="Note 2 6 3 2" xfId="20463" xr:uid="{00000000-0005-0000-0000-0000E7500000}"/>
    <cellStyle name="Note 2 6 3 2 2" xfId="21164" xr:uid="{00000000-0005-0000-0000-0000E8500000}"/>
    <cellStyle name="Note 2 6 4" xfId="20464" xr:uid="{00000000-0005-0000-0000-0000E9500000}"/>
    <cellStyle name="Note 2 6 4 2" xfId="20465" xr:uid="{00000000-0005-0000-0000-0000EA500000}"/>
    <cellStyle name="Note 2 6 4 2 2" xfId="21163" xr:uid="{00000000-0005-0000-0000-0000EB500000}"/>
    <cellStyle name="Note 2 6 5" xfId="20466" xr:uid="{00000000-0005-0000-0000-0000EC500000}"/>
    <cellStyle name="Note 2 6 6" xfId="20467" xr:uid="{00000000-0005-0000-0000-0000ED500000}"/>
    <cellStyle name="Note 2 6 7" xfId="20468" xr:uid="{00000000-0005-0000-0000-0000EE500000}"/>
    <cellStyle name="Note 2 6 7 2" xfId="21162" xr:uid="{00000000-0005-0000-0000-0000EF500000}"/>
    <cellStyle name="Note 2 7" xfId="20469" xr:uid="{00000000-0005-0000-0000-0000F0500000}"/>
    <cellStyle name="Note 2 7 2" xfId="20470" xr:uid="{00000000-0005-0000-0000-0000F1500000}"/>
    <cellStyle name="Note 2 7 2 2" xfId="20471" xr:uid="{00000000-0005-0000-0000-0000F2500000}"/>
    <cellStyle name="Note 2 7 2 2 2" xfId="21161" xr:uid="{00000000-0005-0000-0000-0000F3500000}"/>
    <cellStyle name="Note 2 7 3" xfId="20472" xr:uid="{00000000-0005-0000-0000-0000F4500000}"/>
    <cellStyle name="Note 2 7 3 2" xfId="20473" xr:uid="{00000000-0005-0000-0000-0000F5500000}"/>
    <cellStyle name="Note 2 7 3 2 2" xfId="21160" xr:uid="{00000000-0005-0000-0000-0000F6500000}"/>
    <cellStyle name="Note 2 7 4" xfId="20474" xr:uid="{00000000-0005-0000-0000-0000F7500000}"/>
    <cellStyle name="Note 2 7 4 2" xfId="20475" xr:uid="{00000000-0005-0000-0000-0000F8500000}"/>
    <cellStyle name="Note 2 7 4 2 2" xfId="21159" xr:uid="{00000000-0005-0000-0000-0000F9500000}"/>
    <cellStyle name="Note 2 7 5" xfId="20476" xr:uid="{00000000-0005-0000-0000-0000FA500000}"/>
    <cellStyle name="Note 2 7 6" xfId="20477" xr:uid="{00000000-0005-0000-0000-0000FB500000}"/>
    <cellStyle name="Note 2 7 7" xfId="20478" xr:uid="{00000000-0005-0000-0000-0000FC500000}"/>
    <cellStyle name="Note 2 7 7 2" xfId="21158" xr:uid="{00000000-0005-0000-0000-0000FD500000}"/>
    <cellStyle name="Note 2 8" xfId="20479" xr:uid="{00000000-0005-0000-0000-0000FE500000}"/>
    <cellStyle name="Note 2 8 2" xfId="20480" xr:uid="{00000000-0005-0000-0000-0000FF500000}"/>
    <cellStyle name="Note 2 8 2 2" xfId="21157" xr:uid="{00000000-0005-0000-0000-000000510000}"/>
    <cellStyle name="Note 2 8 3" xfId="20481" xr:uid="{00000000-0005-0000-0000-000001510000}"/>
    <cellStyle name="Note 2 8 3 2" xfId="21156" xr:uid="{00000000-0005-0000-0000-000002510000}"/>
    <cellStyle name="Note 2 8 4" xfId="20482" xr:uid="{00000000-0005-0000-0000-000003510000}"/>
    <cellStyle name="Note 2 8 4 2" xfId="21155" xr:uid="{00000000-0005-0000-0000-000004510000}"/>
    <cellStyle name="Note 2 8 5" xfId="20483" xr:uid="{00000000-0005-0000-0000-000005510000}"/>
    <cellStyle name="Note 2 8 5 2" xfId="21154" xr:uid="{00000000-0005-0000-0000-000006510000}"/>
    <cellStyle name="Note 2 9" xfId="20484" xr:uid="{00000000-0005-0000-0000-000007510000}"/>
    <cellStyle name="Note 2 9 2" xfId="20485" xr:uid="{00000000-0005-0000-0000-000008510000}"/>
    <cellStyle name="Note 2 9 2 2" xfId="21153" xr:uid="{00000000-0005-0000-0000-000009510000}"/>
    <cellStyle name="Note 2 9 3" xfId="20486" xr:uid="{00000000-0005-0000-0000-00000A510000}"/>
    <cellStyle name="Note 2 9 3 2" xfId="21152" xr:uid="{00000000-0005-0000-0000-00000B510000}"/>
    <cellStyle name="Note 2 9 4" xfId="20487" xr:uid="{00000000-0005-0000-0000-00000C510000}"/>
    <cellStyle name="Note 2 9 4 2" xfId="21151" xr:uid="{00000000-0005-0000-0000-00000D510000}"/>
    <cellStyle name="Note 2 9 5" xfId="20488" xr:uid="{00000000-0005-0000-0000-00000E510000}"/>
    <cellStyle name="Note 2 9 5 2" xfId="21150" xr:uid="{00000000-0005-0000-0000-00000F510000}"/>
    <cellStyle name="Note 3 2" xfId="20489" xr:uid="{00000000-0005-0000-0000-000010510000}"/>
    <cellStyle name="Note 3 2 2" xfId="20490" xr:uid="{00000000-0005-0000-0000-000011510000}"/>
    <cellStyle name="Note 3 2 2 2" xfId="21148" xr:uid="{00000000-0005-0000-0000-000012510000}"/>
    <cellStyle name="Note 3 2 3" xfId="20491" xr:uid="{00000000-0005-0000-0000-000013510000}"/>
    <cellStyle name="Note 3 2 4" xfId="21149" xr:uid="{00000000-0005-0000-0000-000014510000}"/>
    <cellStyle name="Note 3 3" xfId="20492" xr:uid="{00000000-0005-0000-0000-000015510000}"/>
    <cellStyle name="Note 3 3 2" xfId="20493" xr:uid="{00000000-0005-0000-0000-000016510000}"/>
    <cellStyle name="Note 3 3 3" xfId="21147" xr:uid="{00000000-0005-0000-0000-000017510000}"/>
    <cellStyle name="Note 3 4" xfId="20494" xr:uid="{00000000-0005-0000-0000-000018510000}"/>
    <cellStyle name="Note 3 4 2" xfId="21146" xr:uid="{00000000-0005-0000-0000-000019510000}"/>
    <cellStyle name="Note 3 5" xfId="20495" xr:uid="{00000000-0005-0000-0000-00001A510000}"/>
    <cellStyle name="Note 4 2" xfId="20496" xr:uid="{00000000-0005-0000-0000-00001B510000}"/>
    <cellStyle name="Note 4 2 2" xfId="20497" xr:uid="{00000000-0005-0000-0000-00001C510000}"/>
    <cellStyle name="Note 4 2 2 2" xfId="21144" xr:uid="{00000000-0005-0000-0000-00001D510000}"/>
    <cellStyle name="Note 4 2 3" xfId="20498" xr:uid="{00000000-0005-0000-0000-00001E510000}"/>
    <cellStyle name="Note 4 2 4" xfId="21145" xr:uid="{00000000-0005-0000-0000-00001F510000}"/>
    <cellStyle name="Note 4 3" xfId="20499" xr:uid="{00000000-0005-0000-0000-000020510000}"/>
    <cellStyle name="Note 4 4" xfId="20500" xr:uid="{00000000-0005-0000-0000-000021510000}"/>
    <cellStyle name="Note 4 4 2" xfId="21143" xr:uid="{00000000-0005-0000-0000-000022510000}"/>
    <cellStyle name="Note 4 5" xfId="20501" xr:uid="{00000000-0005-0000-0000-000023510000}"/>
    <cellStyle name="Note 5" xfId="20502" xr:uid="{00000000-0005-0000-0000-000024510000}"/>
    <cellStyle name="Note 5 2" xfId="20503" xr:uid="{00000000-0005-0000-0000-000025510000}"/>
    <cellStyle name="Note 5 2 2" xfId="20504" xr:uid="{00000000-0005-0000-0000-000026510000}"/>
    <cellStyle name="Note 5 2 3" xfId="21141" xr:uid="{00000000-0005-0000-0000-000027510000}"/>
    <cellStyle name="Note 5 3" xfId="20505" xr:uid="{00000000-0005-0000-0000-000028510000}"/>
    <cellStyle name="Note 5 3 2" xfId="20506" xr:uid="{00000000-0005-0000-0000-000029510000}"/>
    <cellStyle name="Note 5 3 3" xfId="21140" xr:uid="{00000000-0005-0000-0000-00002A510000}"/>
    <cellStyle name="Note 5 4" xfId="20507" xr:uid="{00000000-0005-0000-0000-00002B510000}"/>
    <cellStyle name="Note 5 4 2" xfId="21139" xr:uid="{00000000-0005-0000-0000-00002C510000}"/>
    <cellStyle name="Note 5 5" xfId="20508" xr:uid="{00000000-0005-0000-0000-00002D510000}"/>
    <cellStyle name="Note 5 6" xfId="21142" xr:uid="{00000000-0005-0000-0000-00002E510000}"/>
    <cellStyle name="Note 6" xfId="20509" xr:uid="{00000000-0005-0000-0000-00002F510000}"/>
    <cellStyle name="Note 6 2" xfId="20510" xr:uid="{00000000-0005-0000-0000-000030510000}"/>
    <cellStyle name="Note 6 2 2" xfId="20511" xr:uid="{00000000-0005-0000-0000-000031510000}"/>
    <cellStyle name="Note 6 2 3" xfId="21137" xr:uid="{00000000-0005-0000-0000-000032510000}"/>
    <cellStyle name="Note 6 3" xfId="20512" xr:uid="{00000000-0005-0000-0000-000033510000}"/>
    <cellStyle name="Note 6 4" xfId="20513" xr:uid="{00000000-0005-0000-0000-000034510000}"/>
    <cellStyle name="Note 6 5" xfId="21138" xr:uid="{00000000-0005-0000-0000-000035510000}"/>
    <cellStyle name="Note 7" xfId="20514" xr:uid="{00000000-0005-0000-0000-000036510000}"/>
    <cellStyle name="Note 7 2" xfId="21136" xr:uid="{00000000-0005-0000-0000-000037510000}"/>
    <cellStyle name="Note 8" xfId="20515" xr:uid="{00000000-0005-0000-0000-000038510000}"/>
    <cellStyle name="Note 8 2" xfId="20516" xr:uid="{00000000-0005-0000-0000-000039510000}"/>
    <cellStyle name="Note 8 2 2" xfId="21134" xr:uid="{00000000-0005-0000-0000-00003A510000}"/>
    <cellStyle name="Note 8 3" xfId="21135" xr:uid="{00000000-0005-0000-0000-00003B510000}"/>
    <cellStyle name="Note 9" xfId="20517" xr:uid="{00000000-0005-0000-0000-00003C510000}"/>
    <cellStyle name="Note 9 2" xfId="21133" xr:uid="{00000000-0005-0000-0000-00003D510000}"/>
    <cellStyle name="Ôèíàíñîâûé [0]_Ëèñò1" xfId="20518" xr:uid="{00000000-0005-0000-0000-00003E510000}"/>
    <cellStyle name="Ôèíàíñîâûé_Ëèñò1" xfId="20519" xr:uid="{00000000-0005-0000-0000-00003F510000}"/>
    <cellStyle name="Option" xfId="20520" xr:uid="{00000000-0005-0000-0000-000040510000}"/>
    <cellStyle name="Option 2" xfId="20521" xr:uid="{00000000-0005-0000-0000-000041510000}"/>
    <cellStyle name="Option 3" xfId="20522" xr:uid="{00000000-0005-0000-0000-000042510000}"/>
    <cellStyle name="Option 4" xfId="20523" xr:uid="{00000000-0005-0000-0000-000043510000}"/>
    <cellStyle name="optionalExposure" xfId="20524" xr:uid="{00000000-0005-0000-0000-000044510000}"/>
    <cellStyle name="optionalExposure 2" xfId="21132" xr:uid="{00000000-0005-0000-0000-000045510000}"/>
    <cellStyle name="OptionHeading" xfId="20525" xr:uid="{00000000-0005-0000-0000-000046510000}"/>
    <cellStyle name="OptionHeading 2" xfId="20526" xr:uid="{00000000-0005-0000-0000-000047510000}"/>
    <cellStyle name="OptionHeading 3" xfId="20527" xr:uid="{00000000-0005-0000-0000-000048510000}"/>
    <cellStyle name="Output 2" xfId="20528" xr:uid="{00000000-0005-0000-0000-000049510000}"/>
    <cellStyle name="Output 2 10" xfId="20529" xr:uid="{00000000-0005-0000-0000-00004A510000}"/>
    <cellStyle name="Output 2 10 2" xfId="20530" xr:uid="{00000000-0005-0000-0000-00004B510000}"/>
    <cellStyle name="Output 2 10 2 2" xfId="21130" xr:uid="{00000000-0005-0000-0000-00004C510000}"/>
    <cellStyle name="Output 2 10 3" xfId="20531" xr:uid="{00000000-0005-0000-0000-00004D510000}"/>
    <cellStyle name="Output 2 10 3 2" xfId="21129" xr:uid="{00000000-0005-0000-0000-00004E510000}"/>
    <cellStyle name="Output 2 10 4" xfId="20532" xr:uid="{00000000-0005-0000-0000-00004F510000}"/>
    <cellStyle name="Output 2 10 4 2" xfId="21128" xr:uid="{00000000-0005-0000-0000-000050510000}"/>
    <cellStyle name="Output 2 10 5" xfId="20533" xr:uid="{00000000-0005-0000-0000-000051510000}"/>
    <cellStyle name="Output 2 10 5 2" xfId="21127" xr:uid="{00000000-0005-0000-0000-000052510000}"/>
    <cellStyle name="Output 2 11" xfId="20534" xr:uid="{00000000-0005-0000-0000-000053510000}"/>
    <cellStyle name="Output 2 11 2" xfId="20535" xr:uid="{00000000-0005-0000-0000-000054510000}"/>
    <cellStyle name="Output 2 11 2 2" xfId="21125" xr:uid="{00000000-0005-0000-0000-000055510000}"/>
    <cellStyle name="Output 2 11 3" xfId="20536" xr:uid="{00000000-0005-0000-0000-000056510000}"/>
    <cellStyle name="Output 2 11 3 2" xfId="21124" xr:uid="{00000000-0005-0000-0000-000057510000}"/>
    <cellStyle name="Output 2 11 4" xfId="20537" xr:uid="{00000000-0005-0000-0000-000058510000}"/>
    <cellStyle name="Output 2 11 4 2" xfId="21123" xr:uid="{00000000-0005-0000-0000-000059510000}"/>
    <cellStyle name="Output 2 11 5" xfId="20538" xr:uid="{00000000-0005-0000-0000-00005A510000}"/>
    <cellStyle name="Output 2 11 5 2" xfId="21122" xr:uid="{00000000-0005-0000-0000-00005B510000}"/>
    <cellStyle name="Output 2 11 6" xfId="21126" xr:uid="{00000000-0005-0000-0000-00005C510000}"/>
    <cellStyle name="Output 2 12" xfId="20539" xr:uid="{00000000-0005-0000-0000-00005D510000}"/>
    <cellStyle name="Output 2 12 2" xfId="20540" xr:uid="{00000000-0005-0000-0000-00005E510000}"/>
    <cellStyle name="Output 2 12 2 2" xfId="21120" xr:uid="{00000000-0005-0000-0000-00005F510000}"/>
    <cellStyle name="Output 2 12 3" xfId="20541" xr:uid="{00000000-0005-0000-0000-000060510000}"/>
    <cellStyle name="Output 2 12 3 2" xfId="21119" xr:uid="{00000000-0005-0000-0000-000061510000}"/>
    <cellStyle name="Output 2 12 4" xfId="20542" xr:uid="{00000000-0005-0000-0000-000062510000}"/>
    <cellStyle name="Output 2 12 4 2" xfId="21118" xr:uid="{00000000-0005-0000-0000-000063510000}"/>
    <cellStyle name="Output 2 12 5" xfId="20543" xr:uid="{00000000-0005-0000-0000-000064510000}"/>
    <cellStyle name="Output 2 12 5 2" xfId="21117" xr:uid="{00000000-0005-0000-0000-000065510000}"/>
    <cellStyle name="Output 2 12 6" xfId="21121" xr:uid="{00000000-0005-0000-0000-000066510000}"/>
    <cellStyle name="Output 2 13" xfId="20544" xr:uid="{00000000-0005-0000-0000-000067510000}"/>
    <cellStyle name="Output 2 13 2" xfId="20545" xr:uid="{00000000-0005-0000-0000-000068510000}"/>
    <cellStyle name="Output 2 13 2 2" xfId="21115" xr:uid="{00000000-0005-0000-0000-000069510000}"/>
    <cellStyle name="Output 2 13 3" xfId="20546" xr:uid="{00000000-0005-0000-0000-00006A510000}"/>
    <cellStyle name="Output 2 13 3 2" xfId="21114" xr:uid="{00000000-0005-0000-0000-00006B510000}"/>
    <cellStyle name="Output 2 13 4" xfId="20547" xr:uid="{00000000-0005-0000-0000-00006C510000}"/>
    <cellStyle name="Output 2 13 4 2" xfId="21113" xr:uid="{00000000-0005-0000-0000-00006D510000}"/>
    <cellStyle name="Output 2 13 5" xfId="21116" xr:uid="{00000000-0005-0000-0000-00006E510000}"/>
    <cellStyle name="Output 2 14" xfId="20548" xr:uid="{00000000-0005-0000-0000-00006F510000}"/>
    <cellStyle name="Output 2 14 2" xfId="21112" xr:uid="{00000000-0005-0000-0000-000070510000}"/>
    <cellStyle name="Output 2 15" xfId="20549" xr:uid="{00000000-0005-0000-0000-000071510000}"/>
    <cellStyle name="Output 2 15 2" xfId="21111" xr:uid="{00000000-0005-0000-0000-000072510000}"/>
    <cellStyle name="Output 2 16" xfId="20550" xr:uid="{00000000-0005-0000-0000-000073510000}"/>
    <cellStyle name="Output 2 16 2" xfId="21110" xr:uid="{00000000-0005-0000-0000-000074510000}"/>
    <cellStyle name="Output 2 17" xfId="21131" xr:uid="{00000000-0005-0000-0000-000075510000}"/>
    <cellStyle name="Output 2 2" xfId="20551" xr:uid="{00000000-0005-0000-0000-000076510000}"/>
    <cellStyle name="Output 2 2 10" xfId="21109" xr:uid="{00000000-0005-0000-0000-000077510000}"/>
    <cellStyle name="Output 2 2 2" xfId="20552" xr:uid="{00000000-0005-0000-0000-000078510000}"/>
    <cellStyle name="Output 2 2 2 2" xfId="20553" xr:uid="{00000000-0005-0000-0000-000079510000}"/>
    <cellStyle name="Output 2 2 2 2 2" xfId="21107" xr:uid="{00000000-0005-0000-0000-00007A510000}"/>
    <cellStyle name="Output 2 2 2 3" xfId="20554" xr:uid="{00000000-0005-0000-0000-00007B510000}"/>
    <cellStyle name="Output 2 2 2 3 2" xfId="21106" xr:uid="{00000000-0005-0000-0000-00007C510000}"/>
    <cellStyle name="Output 2 2 2 4" xfId="20555" xr:uid="{00000000-0005-0000-0000-00007D510000}"/>
    <cellStyle name="Output 2 2 2 4 2" xfId="21105" xr:uid="{00000000-0005-0000-0000-00007E510000}"/>
    <cellStyle name="Output 2 2 2 5" xfId="21108" xr:uid="{00000000-0005-0000-0000-00007F510000}"/>
    <cellStyle name="Output 2 2 3" xfId="20556" xr:uid="{00000000-0005-0000-0000-000080510000}"/>
    <cellStyle name="Output 2 2 3 2" xfId="20557" xr:uid="{00000000-0005-0000-0000-000081510000}"/>
    <cellStyle name="Output 2 2 3 2 2" xfId="21103" xr:uid="{00000000-0005-0000-0000-000082510000}"/>
    <cellStyle name="Output 2 2 3 3" xfId="20558" xr:uid="{00000000-0005-0000-0000-000083510000}"/>
    <cellStyle name="Output 2 2 3 3 2" xfId="21102" xr:uid="{00000000-0005-0000-0000-000084510000}"/>
    <cellStyle name="Output 2 2 3 4" xfId="20559" xr:uid="{00000000-0005-0000-0000-000085510000}"/>
    <cellStyle name="Output 2 2 3 4 2" xfId="21101" xr:uid="{00000000-0005-0000-0000-000086510000}"/>
    <cellStyle name="Output 2 2 3 5" xfId="21104" xr:uid="{00000000-0005-0000-0000-000087510000}"/>
    <cellStyle name="Output 2 2 4" xfId="20560" xr:uid="{00000000-0005-0000-0000-000088510000}"/>
    <cellStyle name="Output 2 2 4 2" xfId="20561" xr:uid="{00000000-0005-0000-0000-000089510000}"/>
    <cellStyle name="Output 2 2 4 2 2" xfId="21099" xr:uid="{00000000-0005-0000-0000-00008A510000}"/>
    <cellStyle name="Output 2 2 4 3" xfId="20562" xr:uid="{00000000-0005-0000-0000-00008B510000}"/>
    <cellStyle name="Output 2 2 4 3 2" xfId="21098" xr:uid="{00000000-0005-0000-0000-00008C510000}"/>
    <cellStyle name="Output 2 2 4 4" xfId="20563" xr:uid="{00000000-0005-0000-0000-00008D510000}"/>
    <cellStyle name="Output 2 2 4 4 2" xfId="21097" xr:uid="{00000000-0005-0000-0000-00008E510000}"/>
    <cellStyle name="Output 2 2 4 5" xfId="21100" xr:uid="{00000000-0005-0000-0000-00008F510000}"/>
    <cellStyle name="Output 2 2 5" xfId="20564" xr:uid="{00000000-0005-0000-0000-000090510000}"/>
    <cellStyle name="Output 2 2 5 2" xfId="20565" xr:uid="{00000000-0005-0000-0000-000091510000}"/>
    <cellStyle name="Output 2 2 5 2 2" xfId="21095" xr:uid="{00000000-0005-0000-0000-000092510000}"/>
    <cellStyle name="Output 2 2 5 3" xfId="20566" xr:uid="{00000000-0005-0000-0000-000093510000}"/>
    <cellStyle name="Output 2 2 5 3 2" xfId="21094" xr:uid="{00000000-0005-0000-0000-000094510000}"/>
    <cellStyle name="Output 2 2 5 4" xfId="20567" xr:uid="{00000000-0005-0000-0000-000095510000}"/>
    <cellStyle name="Output 2 2 5 4 2" xfId="21093" xr:uid="{00000000-0005-0000-0000-000096510000}"/>
    <cellStyle name="Output 2 2 5 5" xfId="21096" xr:uid="{00000000-0005-0000-0000-000097510000}"/>
    <cellStyle name="Output 2 2 6" xfId="20568" xr:uid="{00000000-0005-0000-0000-000098510000}"/>
    <cellStyle name="Output 2 2 6 2" xfId="21092" xr:uid="{00000000-0005-0000-0000-000099510000}"/>
    <cellStyle name="Output 2 2 7" xfId="20569" xr:uid="{00000000-0005-0000-0000-00009A510000}"/>
    <cellStyle name="Output 2 2 7 2" xfId="21091" xr:uid="{00000000-0005-0000-0000-00009B510000}"/>
    <cellStyle name="Output 2 2 8" xfId="20570" xr:uid="{00000000-0005-0000-0000-00009C510000}"/>
    <cellStyle name="Output 2 2 8 2" xfId="21090" xr:uid="{00000000-0005-0000-0000-00009D510000}"/>
    <cellStyle name="Output 2 2 9" xfId="20571" xr:uid="{00000000-0005-0000-0000-00009E510000}"/>
    <cellStyle name="Output 2 2 9 2" xfId="21089" xr:uid="{00000000-0005-0000-0000-00009F510000}"/>
    <cellStyle name="Output 2 3" xfId="20572" xr:uid="{00000000-0005-0000-0000-0000A0510000}"/>
    <cellStyle name="Output 2 3 2" xfId="20573" xr:uid="{00000000-0005-0000-0000-0000A1510000}"/>
    <cellStyle name="Output 2 3 2 2" xfId="21088" xr:uid="{00000000-0005-0000-0000-0000A2510000}"/>
    <cellStyle name="Output 2 3 3" xfId="20574" xr:uid="{00000000-0005-0000-0000-0000A3510000}"/>
    <cellStyle name="Output 2 3 3 2" xfId="21087" xr:uid="{00000000-0005-0000-0000-0000A4510000}"/>
    <cellStyle name="Output 2 3 4" xfId="20575" xr:uid="{00000000-0005-0000-0000-0000A5510000}"/>
    <cellStyle name="Output 2 3 4 2" xfId="21086" xr:uid="{00000000-0005-0000-0000-0000A6510000}"/>
    <cellStyle name="Output 2 3 5" xfId="20576" xr:uid="{00000000-0005-0000-0000-0000A7510000}"/>
    <cellStyle name="Output 2 3 5 2" xfId="21085" xr:uid="{00000000-0005-0000-0000-0000A8510000}"/>
    <cellStyle name="Output 2 4" xfId="20577" xr:uid="{00000000-0005-0000-0000-0000A9510000}"/>
    <cellStyle name="Output 2 4 2" xfId="20578" xr:uid="{00000000-0005-0000-0000-0000AA510000}"/>
    <cellStyle name="Output 2 4 2 2" xfId="21084" xr:uid="{00000000-0005-0000-0000-0000AB510000}"/>
    <cellStyle name="Output 2 4 3" xfId="20579" xr:uid="{00000000-0005-0000-0000-0000AC510000}"/>
    <cellStyle name="Output 2 4 3 2" xfId="21083" xr:uid="{00000000-0005-0000-0000-0000AD510000}"/>
    <cellStyle name="Output 2 4 4" xfId="20580" xr:uid="{00000000-0005-0000-0000-0000AE510000}"/>
    <cellStyle name="Output 2 4 4 2" xfId="21082" xr:uid="{00000000-0005-0000-0000-0000AF510000}"/>
    <cellStyle name="Output 2 4 5" xfId="20581" xr:uid="{00000000-0005-0000-0000-0000B0510000}"/>
    <cellStyle name="Output 2 4 5 2" xfId="21081" xr:uid="{00000000-0005-0000-0000-0000B1510000}"/>
    <cellStyle name="Output 2 5" xfId="20582" xr:uid="{00000000-0005-0000-0000-0000B2510000}"/>
    <cellStyle name="Output 2 5 2" xfId="20583" xr:uid="{00000000-0005-0000-0000-0000B3510000}"/>
    <cellStyle name="Output 2 5 2 2" xfId="21080" xr:uid="{00000000-0005-0000-0000-0000B4510000}"/>
    <cellStyle name="Output 2 5 3" xfId="20584" xr:uid="{00000000-0005-0000-0000-0000B5510000}"/>
    <cellStyle name="Output 2 5 3 2" xfId="21079" xr:uid="{00000000-0005-0000-0000-0000B6510000}"/>
    <cellStyle name="Output 2 5 4" xfId="20585" xr:uid="{00000000-0005-0000-0000-0000B7510000}"/>
    <cellStyle name="Output 2 5 4 2" xfId="21078" xr:uid="{00000000-0005-0000-0000-0000B8510000}"/>
    <cellStyle name="Output 2 5 5" xfId="20586" xr:uid="{00000000-0005-0000-0000-0000B9510000}"/>
    <cellStyle name="Output 2 5 5 2" xfId="21077" xr:uid="{00000000-0005-0000-0000-0000BA510000}"/>
    <cellStyle name="Output 2 6" xfId="20587" xr:uid="{00000000-0005-0000-0000-0000BB510000}"/>
    <cellStyle name="Output 2 6 2" xfId="20588" xr:uid="{00000000-0005-0000-0000-0000BC510000}"/>
    <cellStyle name="Output 2 6 2 2" xfId="21076" xr:uid="{00000000-0005-0000-0000-0000BD510000}"/>
    <cellStyle name="Output 2 6 3" xfId="20589" xr:uid="{00000000-0005-0000-0000-0000BE510000}"/>
    <cellStyle name="Output 2 6 3 2" xfId="21075" xr:uid="{00000000-0005-0000-0000-0000BF510000}"/>
    <cellStyle name="Output 2 6 4" xfId="20590" xr:uid="{00000000-0005-0000-0000-0000C0510000}"/>
    <cellStyle name="Output 2 6 4 2" xfId="21074" xr:uid="{00000000-0005-0000-0000-0000C1510000}"/>
    <cellStyle name="Output 2 6 5" xfId="20591" xr:uid="{00000000-0005-0000-0000-0000C2510000}"/>
    <cellStyle name="Output 2 6 5 2" xfId="21073" xr:uid="{00000000-0005-0000-0000-0000C3510000}"/>
    <cellStyle name="Output 2 7" xfId="20592" xr:uid="{00000000-0005-0000-0000-0000C4510000}"/>
    <cellStyle name="Output 2 7 2" xfId="20593" xr:uid="{00000000-0005-0000-0000-0000C5510000}"/>
    <cellStyle name="Output 2 7 2 2" xfId="21072" xr:uid="{00000000-0005-0000-0000-0000C6510000}"/>
    <cellStyle name="Output 2 7 3" xfId="20594" xr:uid="{00000000-0005-0000-0000-0000C7510000}"/>
    <cellStyle name="Output 2 7 3 2" xfId="21071" xr:uid="{00000000-0005-0000-0000-0000C8510000}"/>
    <cellStyle name="Output 2 7 4" xfId="20595" xr:uid="{00000000-0005-0000-0000-0000C9510000}"/>
    <cellStyle name="Output 2 7 4 2" xfId="21070" xr:uid="{00000000-0005-0000-0000-0000CA510000}"/>
    <cellStyle name="Output 2 7 5" xfId="20596" xr:uid="{00000000-0005-0000-0000-0000CB510000}"/>
    <cellStyle name="Output 2 7 5 2" xfId="21069" xr:uid="{00000000-0005-0000-0000-0000CC510000}"/>
    <cellStyle name="Output 2 8" xfId="20597" xr:uid="{00000000-0005-0000-0000-0000CD510000}"/>
    <cellStyle name="Output 2 8 2" xfId="20598" xr:uid="{00000000-0005-0000-0000-0000CE510000}"/>
    <cellStyle name="Output 2 8 2 2" xfId="21068" xr:uid="{00000000-0005-0000-0000-0000CF510000}"/>
    <cellStyle name="Output 2 8 3" xfId="20599" xr:uid="{00000000-0005-0000-0000-0000D0510000}"/>
    <cellStyle name="Output 2 8 3 2" xfId="21067" xr:uid="{00000000-0005-0000-0000-0000D1510000}"/>
    <cellStyle name="Output 2 8 4" xfId="20600" xr:uid="{00000000-0005-0000-0000-0000D2510000}"/>
    <cellStyle name="Output 2 8 4 2" xfId="21066" xr:uid="{00000000-0005-0000-0000-0000D3510000}"/>
    <cellStyle name="Output 2 8 5" xfId="20601" xr:uid="{00000000-0005-0000-0000-0000D4510000}"/>
    <cellStyle name="Output 2 8 5 2" xfId="21065" xr:uid="{00000000-0005-0000-0000-0000D5510000}"/>
    <cellStyle name="Output 2 9" xfId="20602" xr:uid="{00000000-0005-0000-0000-0000D6510000}"/>
    <cellStyle name="Output 2 9 2" xfId="20603" xr:uid="{00000000-0005-0000-0000-0000D7510000}"/>
    <cellStyle name="Output 2 9 2 2" xfId="21064" xr:uid="{00000000-0005-0000-0000-0000D8510000}"/>
    <cellStyle name="Output 2 9 3" xfId="20604" xr:uid="{00000000-0005-0000-0000-0000D9510000}"/>
    <cellStyle name="Output 2 9 3 2" xfId="21063" xr:uid="{00000000-0005-0000-0000-0000DA510000}"/>
    <cellStyle name="Output 2 9 4" xfId="20605" xr:uid="{00000000-0005-0000-0000-0000DB510000}"/>
    <cellStyle name="Output 2 9 4 2" xfId="21062" xr:uid="{00000000-0005-0000-0000-0000DC510000}"/>
    <cellStyle name="Output 2 9 5" xfId="20606" xr:uid="{00000000-0005-0000-0000-0000DD510000}"/>
    <cellStyle name="Output 2 9 5 2" xfId="21061" xr:uid="{00000000-0005-0000-0000-0000DE510000}"/>
    <cellStyle name="Output 3" xfId="20607" xr:uid="{00000000-0005-0000-0000-0000DF510000}"/>
    <cellStyle name="Output 3 2" xfId="20608" xr:uid="{00000000-0005-0000-0000-0000E0510000}"/>
    <cellStyle name="Output 3 2 2" xfId="21059" xr:uid="{00000000-0005-0000-0000-0000E1510000}"/>
    <cellStyle name="Output 3 3" xfId="20609" xr:uid="{00000000-0005-0000-0000-0000E2510000}"/>
    <cellStyle name="Output 3 3 2" xfId="21058" xr:uid="{00000000-0005-0000-0000-0000E3510000}"/>
    <cellStyle name="Output 3 4" xfId="21060" xr:uid="{00000000-0005-0000-0000-0000E4510000}"/>
    <cellStyle name="Output 4" xfId="20610" xr:uid="{00000000-0005-0000-0000-0000E5510000}"/>
    <cellStyle name="Output 4 2" xfId="20611" xr:uid="{00000000-0005-0000-0000-0000E6510000}"/>
    <cellStyle name="Output 4 2 2" xfId="21056" xr:uid="{00000000-0005-0000-0000-0000E7510000}"/>
    <cellStyle name="Output 4 3" xfId="20612" xr:uid="{00000000-0005-0000-0000-0000E8510000}"/>
    <cellStyle name="Output 4 3 2" xfId="21055" xr:uid="{00000000-0005-0000-0000-0000E9510000}"/>
    <cellStyle name="Output 4 4" xfId="21057" xr:uid="{00000000-0005-0000-0000-0000EA510000}"/>
    <cellStyle name="Output 5" xfId="20613" xr:uid="{00000000-0005-0000-0000-0000EB510000}"/>
    <cellStyle name="Output 5 2" xfId="20614" xr:uid="{00000000-0005-0000-0000-0000EC510000}"/>
    <cellStyle name="Output 5 2 2" xfId="21053" xr:uid="{00000000-0005-0000-0000-0000ED510000}"/>
    <cellStyle name="Output 5 3" xfId="20615" xr:uid="{00000000-0005-0000-0000-0000EE510000}"/>
    <cellStyle name="Output 5 3 2" xfId="21052" xr:uid="{00000000-0005-0000-0000-0000EF510000}"/>
    <cellStyle name="Output 5 4" xfId="21054" xr:uid="{00000000-0005-0000-0000-0000F0510000}"/>
    <cellStyle name="Output 6" xfId="20616" xr:uid="{00000000-0005-0000-0000-0000F1510000}"/>
    <cellStyle name="Output 6 2" xfId="20617" xr:uid="{00000000-0005-0000-0000-0000F2510000}"/>
    <cellStyle name="Output 6 2 2" xfId="21050" xr:uid="{00000000-0005-0000-0000-0000F3510000}"/>
    <cellStyle name="Output 6 3" xfId="20618" xr:uid="{00000000-0005-0000-0000-0000F4510000}"/>
    <cellStyle name="Output 6 3 2" xfId="21049" xr:uid="{00000000-0005-0000-0000-0000F5510000}"/>
    <cellStyle name="Output 6 4" xfId="21051" xr:uid="{00000000-0005-0000-0000-0000F6510000}"/>
    <cellStyle name="Output 7" xfId="20619" xr:uid="{00000000-0005-0000-0000-0000F7510000}"/>
    <cellStyle name="Output 7 2" xfId="21048" xr:uid="{00000000-0005-0000-0000-0000F8510000}"/>
    <cellStyle name="Percen - Style1" xfId="20620" xr:uid="{00000000-0005-0000-0000-0000F9510000}"/>
    <cellStyle name="Percent" xfId="20961" builtinId="5"/>
    <cellStyle name="Percent [0]" xfId="20621" xr:uid="{00000000-0005-0000-0000-0000FB510000}"/>
    <cellStyle name="Percent [00]" xfId="20622" xr:uid="{00000000-0005-0000-0000-0000FC510000}"/>
    <cellStyle name="Percent 10" xfId="20623" xr:uid="{00000000-0005-0000-0000-0000FD510000}"/>
    <cellStyle name="Percent 10 2" xfId="20624" xr:uid="{00000000-0005-0000-0000-0000FE510000}"/>
    <cellStyle name="Percent 10 2 2" xfId="20625" xr:uid="{00000000-0005-0000-0000-0000FF510000}"/>
    <cellStyle name="Percent 10 3" xfId="20626" xr:uid="{00000000-0005-0000-0000-000000520000}"/>
    <cellStyle name="Percent 10 4" xfId="20627" xr:uid="{00000000-0005-0000-0000-000001520000}"/>
    <cellStyle name="Percent 11" xfId="20628" xr:uid="{00000000-0005-0000-0000-000002520000}"/>
    <cellStyle name="Percent 11 2" xfId="20629" xr:uid="{00000000-0005-0000-0000-000003520000}"/>
    <cellStyle name="Percent 12" xfId="20630" xr:uid="{00000000-0005-0000-0000-000004520000}"/>
    <cellStyle name="Percent 12 2" xfId="20631" xr:uid="{00000000-0005-0000-0000-000005520000}"/>
    <cellStyle name="Percent 13" xfId="20632" xr:uid="{00000000-0005-0000-0000-000006520000}"/>
    <cellStyle name="Percent 13 2" xfId="20633" xr:uid="{00000000-0005-0000-0000-000007520000}"/>
    <cellStyle name="Percent 14" xfId="20634" xr:uid="{00000000-0005-0000-0000-000008520000}"/>
    <cellStyle name="Percent 15" xfId="20635" xr:uid="{00000000-0005-0000-0000-000009520000}"/>
    <cellStyle name="Percent 15 2" xfId="20636" xr:uid="{00000000-0005-0000-0000-00000A520000}"/>
    <cellStyle name="Percent 16" xfId="20637" xr:uid="{00000000-0005-0000-0000-00000B520000}"/>
    <cellStyle name="Percent 17" xfId="20638" xr:uid="{00000000-0005-0000-0000-00000C520000}"/>
    <cellStyle name="Percent 18" xfId="20639" xr:uid="{00000000-0005-0000-0000-00000D520000}"/>
    <cellStyle name="Percent 19" xfId="20640" xr:uid="{00000000-0005-0000-0000-00000E520000}"/>
    <cellStyle name="Percent 2" xfId="6" xr:uid="{00000000-0005-0000-0000-00000F520000}"/>
    <cellStyle name="Percent 2 2" xfId="20641" xr:uid="{00000000-0005-0000-0000-000010520000}"/>
    <cellStyle name="Percent 2 2 2" xfId="20642" xr:uid="{00000000-0005-0000-0000-000011520000}"/>
    <cellStyle name="Percent 2 2 3" xfId="20643" xr:uid="{00000000-0005-0000-0000-000012520000}"/>
    <cellStyle name="Percent 2 2 4" xfId="20644" xr:uid="{00000000-0005-0000-0000-000013520000}"/>
    <cellStyle name="Percent 2 2 4 2" xfId="20645" xr:uid="{00000000-0005-0000-0000-000014520000}"/>
    <cellStyle name="Percent 2 2 4 2 2" xfId="20646" xr:uid="{00000000-0005-0000-0000-000015520000}"/>
    <cellStyle name="Percent 2 2 4 2 2 2" xfId="20647" xr:uid="{00000000-0005-0000-0000-000016520000}"/>
    <cellStyle name="Percent 2 2 4 2 2 3" xfId="20648" xr:uid="{00000000-0005-0000-0000-000017520000}"/>
    <cellStyle name="Percent 2 2 4 2 2 4" xfId="20649" xr:uid="{00000000-0005-0000-0000-000018520000}"/>
    <cellStyle name="Percent 2 2 4 2 3" xfId="20650" xr:uid="{00000000-0005-0000-0000-000019520000}"/>
    <cellStyle name="Percent 2 2 4 2 4" xfId="20651" xr:uid="{00000000-0005-0000-0000-00001A520000}"/>
    <cellStyle name="Percent 2 2 4 2 5" xfId="20652" xr:uid="{00000000-0005-0000-0000-00001B520000}"/>
    <cellStyle name="Percent 2 2 4 3" xfId="20653" xr:uid="{00000000-0005-0000-0000-00001C520000}"/>
    <cellStyle name="Percent 2 2 4 3 2" xfId="20654" xr:uid="{00000000-0005-0000-0000-00001D520000}"/>
    <cellStyle name="Percent 2 2 4 3 3" xfId="20655" xr:uid="{00000000-0005-0000-0000-00001E520000}"/>
    <cellStyle name="Percent 2 2 4 3 4" xfId="20656" xr:uid="{00000000-0005-0000-0000-00001F520000}"/>
    <cellStyle name="Percent 2 2 4 4" xfId="20657" xr:uid="{00000000-0005-0000-0000-000020520000}"/>
    <cellStyle name="Percent 2 2 4 5" xfId="20658" xr:uid="{00000000-0005-0000-0000-000021520000}"/>
    <cellStyle name="Percent 2 2 4 6" xfId="20659" xr:uid="{00000000-0005-0000-0000-000022520000}"/>
    <cellStyle name="Percent 2 2 5" xfId="20660" xr:uid="{00000000-0005-0000-0000-000023520000}"/>
    <cellStyle name="Percent 2 3" xfId="20661" xr:uid="{00000000-0005-0000-0000-000024520000}"/>
    <cellStyle name="Percent 2 4" xfId="20662" xr:uid="{00000000-0005-0000-0000-000025520000}"/>
    <cellStyle name="Percent 2 5" xfId="20663" xr:uid="{00000000-0005-0000-0000-000026520000}"/>
    <cellStyle name="Percent 2 6" xfId="20664" xr:uid="{00000000-0005-0000-0000-000027520000}"/>
    <cellStyle name="Percent 2 7" xfId="20665" xr:uid="{00000000-0005-0000-0000-000028520000}"/>
    <cellStyle name="Percent 2 8" xfId="20666" xr:uid="{00000000-0005-0000-0000-000029520000}"/>
    <cellStyle name="Percent 2 8 2" xfId="20667" xr:uid="{00000000-0005-0000-0000-00002A520000}"/>
    <cellStyle name="Percent 2 9" xfId="20668" xr:uid="{00000000-0005-0000-0000-00002B520000}"/>
    <cellStyle name="Percent 2 9 2" xfId="20669" xr:uid="{00000000-0005-0000-0000-00002C520000}"/>
    <cellStyle name="Percent 2 9 2 2" xfId="20670" xr:uid="{00000000-0005-0000-0000-00002D520000}"/>
    <cellStyle name="Percent 2 9 2 2 2" xfId="20671" xr:uid="{00000000-0005-0000-0000-00002E520000}"/>
    <cellStyle name="Percent 2 9 2 2 3" xfId="20672" xr:uid="{00000000-0005-0000-0000-00002F520000}"/>
    <cellStyle name="Percent 2 9 2 2 4" xfId="20673" xr:uid="{00000000-0005-0000-0000-000030520000}"/>
    <cellStyle name="Percent 2 9 2 3" xfId="20674" xr:uid="{00000000-0005-0000-0000-000031520000}"/>
    <cellStyle name="Percent 2 9 2 4" xfId="20675" xr:uid="{00000000-0005-0000-0000-000032520000}"/>
    <cellStyle name="Percent 2 9 2 5" xfId="20676" xr:uid="{00000000-0005-0000-0000-000033520000}"/>
    <cellStyle name="Percent 2 9 3" xfId="20677" xr:uid="{00000000-0005-0000-0000-000034520000}"/>
    <cellStyle name="Percent 2 9 3 2" xfId="20678" xr:uid="{00000000-0005-0000-0000-000035520000}"/>
    <cellStyle name="Percent 2 9 3 3" xfId="20679" xr:uid="{00000000-0005-0000-0000-000036520000}"/>
    <cellStyle name="Percent 2 9 3 4" xfId="20680" xr:uid="{00000000-0005-0000-0000-000037520000}"/>
    <cellStyle name="Percent 2 9 4" xfId="20681" xr:uid="{00000000-0005-0000-0000-000038520000}"/>
    <cellStyle name="Percent 2 9 5" xfId="20682" xr:uid="{00000000-0005-0000-0000-000039520000}"/>
    <cellStyle name="Percent 2 9 6" xfId="20683" xr:uid="{00000000-0005-0000-0000-00003A520000}"/>
    <cellStyle name="Percent 20" xfId="20684" xr:uid="{00000000-0005-0000-0000-00003B520000}"/>
    <cellStyle name="Percent 21" xfId="20685" xr:uid="{00000000-0005-0000-0000-00003C520000}"/>
    <cellStyle name="Percent 21 2" xfId="20686" xr:uid="{00000000-0005-0000-0000-00003D520000}"/>
    <cellStyle name="Percent 21 3" xfId="20687" xr:uid="{00000000-0005-0000-0000-00003E520000}"/>
    <cellStyle name="Percent 21 4" xfId="20688" xr:uid="{00000000-0005-0000-0000-00003F520000}"/>
    <cellStyle name="Percent 3" xfId="14" xr:uid="{00000000-0005-0000-0000-000040520000}"/>
    <cellStyle name="Percent 3 2" xfId="20689" xr:uid="{00000000-0005-0000-0000-000041520000}"/>
    <cellStyle name="Percent 3 2 2" xfId="20690" xr:uid="{00000000-0005-0000-0000-000042520000}"/>
    <cellStyle name="Percent 3 2 2 2" xfId="20691" xr:uid="{00000000-0005-0000-0000-000043520000}"/>
    <cellStyle name="Percent 3 2 2 3" xfId="20692" xr:uid="{00000000-0005-0000-0000-000044520000}"/>
    <cellStyle name="Percent 3 2 3" xfId="20693" xr:uid="{00000000-0005-0000-0000-000045520000}"/>
    <cellStyle name="Percent 3 2 4" xfId="20694" xr:uid="{00000000-0005-0000-0000-000046520000}"/>
    <cellStyle name="Percent 3 3" xfId="20695" xr:uid="{00000000-0005-0000-0000-000047520000}"/>
    <cellStyle name="Percent 3 3 2" xfId="20696" xr:uid="{00000000-0005-0000-0000-000048520000}"/>
    <cellStyle name="Percent 3 4" xfId="20697" xr:uid="{00000000-0005-0000-0000-000049520000}"/>
    <cellStyle name="Percent 3 4 2" xfId="20698" xr:uid="{00000000-0005-0000-0000-00004A520000}"/>
    <cellStyle name="Percent 3 4 3" xfId="20699" xr:uid="{00000000-0005-0000-0000-00004B520000}"/>
    <cellStyle name="Percent 4" xfId="20700" xr:uid="{00000000-0005-0000-0000-00004C520000}"/>
    <cellStyle name="Percent 4 2" xfId="20701" xr:uid="{00000000-0005-0000-0000-00004D520000}"/>
    <cellStyle name="Percent 4 2 2" xfId="20702" xr:uid="{00000000-0005-0000-0000-00004E520000}"/>
    <cellStyle name="Percent 4 2 2 2" xfId="20703" xr:uid="{00000000-0005-0000-0000-00004F520000}"/>
    <cellStyle name="Percent 4 3" xfId="20704" xr:uid="{00000000-0005-0000-0000-000050520000}"/>
    <cellStyle name="Percent 4 3 2" xfId="20705" xr:uid="{00000000-0005-0000-0000-000051520000}"/>
    <cellStyle name="Percent 4 4" xfId="20706" xr:uid="{00000000-0005-0000-0000-000052520000}"/>
    <cellStyle name="Percent 5" xfId="20707" xr:uid="{00000000-0005-0000-0000-000053520000}"/>
    <cellStyle name="Percent 5 2" xfId="20708" xr:uid="{00000000-0005-0000-0000-000054520000}"/>
    <cellStyle name="Percent 5 2 2" xfId="20709" xr:uid="{00000000-0005-0000-0000-000055520000}"/>
    <cellStyle name="Percent 5 2 2 2" xfId="20710" xr:uid="{00000000-0005-0000-0000-000056520000}"/>
    <cellStyle name="Percent 5 2 3" xfId="20711" xr:uid="{00000000-0005-0000-0000-000057520000}"/>
    <cellStyle name="Percent 5 2 4" xfId="20712" xr:uid="{00000000-0005-0000-0000-000058520000}"/>
    <cellStyle name="Percent 5 2 4 2" xfId="20713" xr:uid="{00000000-0005-0000-0000-000059520000}"/>
    <cellStyle name="Percent 5 2 4 2 2" xfId="20714" xr:uid="{00000000-0005-0000-0000-00005A520000}"/>
    <cellStyle name="Percent 5 2 4 2 3" xfId="20715" xr:uid="{00000000-0005-0000-0000-00005B520000}"/>
    <cellStyle name="Percent 5 2 4 2 4" xfId="20716" xr:uid="{00000000-0005-0000-0000-00005C520000}"/>
    <cellStyle name="Percent 5 2 4 3" xfId="20717" xr:uid="{00000000-0005-0000-0000-00005D520000}"/>
    <cellStyle name="Percent 5 2 4 4" xfId="20718" xr:uid="{00000000-0005-0000-0000-00005E520000}"/>
    <cellStyle name="Percent 5 2 4 5" xfId="20719" xr:uid="{00000000-0005-0000-0000-00005F520000}"/>
    <cellStyle name="Percent 5 2 5" xfId="20720" xr:uid="{00000000-0005-0000-0000-000060520000}"/>
    <cellStyle name="Percent 5 2 5 2" xfId="20721" xr:uid="{00000000-0005-0000-0000-000061520000}"/>
    <cellStyle name="Percent 5 2 5 3" xfId="20722" xr:uid="{00000000-0005-0000-0000-000062520000}"/>
    <cellStyle name="Percent 5 2 5 4" xfId="20723" xr:uid="{00000000-0005-0000-0000-000063520000}"/>
    <cellStyle name="Percent 5 2 6" xfId="20724" xr:uid="{00000000-0005-0000-0000-000064520000}"/>
    <cellStyle name="Percent 5 2 7" xfId="20725" xr:uid="{00000000-0005-0000-0000-000065520000}"/>
    <cellStyle name="Percent 5 2 8" xfId="20726" xr:uid="{00000000-0005-0000-0000-000066520000}"/>
    <cellStyle name="Percent 5 3" xfId="20727" xr:uid="{00000000-0005-0000-0000-000067520000}"/>
    <cellStyle name="Percent 5 3 2" xfId="20728" xr:uid="{00000000-0005-0000-0000-000068520000}"/>
    <cellStyle name="Percent 5 4" xfId="20729" xr:uid="{00000000-0005-0000-0000-000069520000}"/>
    <cellStyle name="Percent 5 4 2" xfId="20730" xr:uid="{00000000-0005-0000-0000-00006A520000}"/>
    <cellStyle name="Percent 5 4 2 2" xfId="20731" xr:uid="{00000000-0005-0000-0000-00006B520000}"/>
    <cellStyle name="Percent 5 4 2 3" xfId="20732" xr:uid="{00000000-0005-0000-0000-00006C520000}"/>
    <cellStyle name="Percent 5 4 2 4" xfId="20733" xr:uid="{00000000-0005-0000-0000-00006D520000}"/>
    <cellStyle name="Percent 5 4 3" xfId="20734" xr:uid="{00000000-0005-0000-0000-00006E520000}"/>
    <cellStyle name="Percent 5 4 4" xfId="20735" xr:uid="{00000000-0005-0000-0000-00006F520000}"/>
    <cellStyle name="Percent 5 4 5" xfId="20736" xr:uid="{00000000-0005-0000-0000-000070520000}"/>
    <cellStyle name="Percent 5 5" xfId="20737" xr:uid="{00000000-0005-0000-0000-000071520000}"/>
    <cellStyle name="Percent 5 5 2" xfId="20738" xr:uid="{00000000-0005-0000-0000-000072520000}"/>
    <cellStyle name="Percent 5 5 3" xfId="20739" xr:uid="{00000000-0005-0000-0000-000073520000}"/>
    <cellStyle name="Percent 5 5 4" xfId="20740" xr:uid="{00000000-0005-0000-0000-000074520000}"/>
    <cellStyle name="Percent 5 6" xfId="20741" xr:uid="{00000000-0005-0000-0000-000075520000}"/>
    <cellStyle name="Percent 5 7" xfId="20742" xr:uid="{00000000-0005-0000-0000-000076520000}"/>
    <cellStyle name="Percent 5 8" xfId="20743" xr:uid="{00000000-0005-0000-0000-000077520000}"/>
    <cellStyle name="Percent 6" xfId="20744" xr:uid="{00000000-0005-0000-0000-000078520000}"/>
    <cellStyle name="Percent 6 2" xfId="20745" xr:uid="{00000000-0005-0000-0000-000079520000}"/>
    <cellStyle name="Percent 6 2 2" xfId="20746" xr:uid="{00000000-0005-0000-0000-00007A520000}"/>
    <cellStyle name="Percent 6 3" xfId="20747" xr:uid="{00000000-0005-0000-0000-00007B520000}"/>
    <cellStyle name="Percent 6 3 2" xfId="20748" xr:uid="{00000000-0005-0000-0000-00007C520000}"/>
    <cellStyle name="Percent 7" xfId="20749" xr:uid="{00000000-0005-0000-0000-00007D520000}"/>
    <cellStyle name="Percent 7 2" xfId="20750" xr:uid="{00000000-0005-0000-0000-00007E520000}"/>
    <cellStyle name="Percent 7 2 2" xfId="20751" xr:uid="{00000000-0005-0000-0000-00007F520000}"/>
    <cellStyle name="Percent 7 3" xfId="20752" xr:uid="{00000000-0005-0000-0000-000080520000}"/>
    <cellStyle name="Percent 8" xfId="20753" xr:uid="{00000000-0005-0000-0000-000081520000}"/>
    <cellStyle name="Percent 8 10" xfId="20754" xr:uid="{00000000-0005-0000-0000-000082520000}"/>
    <cellStyle name="Percent 8 11" xfId="20755" xr:uid="{00000000-0005-0000-0000-000083520000}"/>
    <cellStyle name="Percent 8 12" xfId="20756" xr:uid="{00000000-0005-0000-0000-000084520000}"/>
    <cellStyle name="Percent 8 2" xfId="20757" xr:uid="{00000000-0005-0000-0000-000085520000}"/>
    <cellStyle name="Percent 8 3" xfId="20758" xr:uid="{00000000-0005-0000-0000-000086520000}"/>
    <cellStyle name="Percent 8 4" xfId="20759" xr:uid="{00000000-0005-0000-0000-000087520000}"/>
    <cellStyle name="Percent 8 5" xfId="20760" xr:uid="{00000000-0005-0000-0000-000088520000}"/>
    <cellStyle name="Percent 8 6" xfId="20761" xr:uid="{00000000-0005-0000-0000-000089520000}"/>
    <cellStyle name="Percent 8 7" xfId="20762" xr:uid="{00000000-0005-0000-0000-00008A520000}"/>
    <cellStyle name="Percent 8 8" xfId="20763" xr:uid="{00000000-0005-0000-0000-00008B520000}"/>
    <cellStyle name="Percent 8 9" xfId="20764" xr:uid="{00000000-0005-0000-0000-00008C520000}"/>
    <cellStyle name="Percent 9" xfId="20765" xr:uid="{00000000-0005-0000-0000-00008D520000}"/>
    <cellStyle name="Percent 9 10" xfId="20766" xr:uid="{00000000-0005-0000-0000-00008E520000}"/>
    <cellStyle name="Percent 9 11" xfId="20767" xr:uid="{00000000-0005-0000-0000-00008F520000}"/>
    <cellStyle name="Percent 9 2" xfId="20768" xr:uid="{00000000-0005-0000-0000-000090520000}"/>
    <cellStyle name="Percent 9 3" xfId="20769" xr:uid="{00000000-0005-0000-0000-000091520000}"/>
    <cellStyle name="Percent 9 4" xfId="20770" xr:uid="{00000000-0005-0000-0000-000092520000}"/>
    <cellStyle name="Percent 9 5" xfId="20771" xr:uid="{00000000-0005-0000-0000-000093520000}"/>
    <cellStyle name="Percent 9 6" xfId="20772" xr:uid="{00000000-0005-0000-0000-000094520000}"/>
    <cellStyle name="Percent 9 7" xfId="20773" xr:uid="{00000000-0005-0000-0000-000095520000}"/>
    <cellStyle name="Percent 9 8" xfId="20774" xr:uid="{00000000-0005-0000-0000-000096520000}"/>
    <cellStyle name="Percent 9 9" xfId="20775" xr:uid="{00000000-0005-0000-0000-000097520000}"/>
    <cellStyle name="PrePop Currency (0)" xfId="20776" xr:uid="{00000000-0005-0000-0000-000098520000}"/>
    <cellStyle name="PrePop Currency (2)" xfId="20777" xr:uid="{00000000-0005-0000-0000-000099520000}"/>
    <cellStyle name="PrePop Units (0)" xfId="20778" xr:uid="{00000000-0005-0000-0000-00009A520000}"/>
    <cellStyle name="PrePop Units (1)" xfId="20779" xr:uid="{00000000-0005-0000-0000-00009B520000}"/>
    <cellStyle name="PrePop Units (2)" xfId="20780" xr:uid="{00000000-0005-0000-0000-00009C520000}"/>
    <cellStyle name="Price" xfId="20781" xr:uid="{00000000-0005-0000-0000-00009D520000}"/>
    <cellStyle name="Price 2" xfId="20782" xr:uid="{00000000-0005-0000-0000-00009E520000}"/>
    <cellStyle name="Price 3" xfId="20783" xr:uid="{00000000-0005-0000-0000-00009F520000}"/>
    <cellStyle name="RunRep_Header" xfId="20784" xr:uid="{00000000-0005-0000-0000-0000A0520000}"/>
    <cellStyle name="Sheet Title" xfId="20785" xr:uid="{00000000-0005-0000-0000-0000A1520000}"/>
    <cellStyle name="showExposure" xfId="20786" xr:uid="{00000000-0005-0000-0000-0000A2520000}"/>
    <cellStyle name="showExposure 2" xfId="21047" xr:uid="{00000000-0005-0000-0000-0000A3520000}"/>
    <cellStyle name="showParameterE" xfId="20787" xr:uid="{00000000-0005-0000-0000-0000A4520000}"/>
    <cellStyle name="showParameterE 2" xfId="21046" xr:uid="{00000000-0005-0000-0000-0000A5520000}"/>
    <cellStyle name="Standard_AX-4-4-Profit-Loss-310899" xfId="20788" xr:uid="{00000000-0005-0000-0000-0000A6520000}"/>
    <cellStyle name="Style 1" xfId="20789" xr:uid="{00000000-0005-0000-0000-0000A7520000}"/>
    <cellStyle name="Style 1 2" xfId="20790" xr:uid="{00000000-0005-0000-0000-0000A8520000}"/>
    <cellStyle name="Style 1 2 2" xfId="20791" xr:uid="{00000000-0005-0000-0000-0000A9520000}"/>
    <cellStyle name="Style 1 3" xfId="20792" xr:uid="{00000000-0005-0000-0000-0000AA520000}"/>
    <cellStyle name="Style 1 4" xfId="20793" xr:uid="{00000000-0005-0000-0000-0000AB520000}"/>
    <cellStyle name="Style 2" xfId="20794" xr:uid="{00000000-0005-0000-0000-0000AC520000}"/>
    <cellStyle name="Style 3" xfId="20795" xr:uid="{00000000-0005-0000-0000-0000AD520000}"/>
    <cellStyle name="Style 4" xfId="20796" xr:uid="{00000000-0005-0000-0000-0000AE520000}"/>
    <cellStyle name="Style 5" xfId="20797" xr:uid="{00000000-0005-0000-0000-0000AF520000}"/>
    <cellStyle name="Style 6" xfId="20798" xr:uid="{00000000-0005-0000-0000-0000B0520000}"/>
    <cellStyle name="Style 7" xfId="20799" xr:uid="{00000000-0005-0000-0000-0000B1520000}"/>
    <cellStyle name="Style 8" xfId="20800" xr:uid="{00000000-0005-0000-0000-0000B2520000}"/>
    <cellStyle name="Style 9" xfId="21411"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044" xr:uid="{00000000-0005-0000-0000-0000CD520000}"/>
    <cellStyle name="Total 2 10 3" xfId="20826" xr:uid="{00000000-0005-0000-0000-0000CE520000}"/>
    <cellStyle name="Total 2 10 3 2" xfId="21043" xr:uid="{00000000-0005-0000-0000-0000CF520000}"/>
    <cellStyle name="Total 2 10 4" xfId="20827" xr:uid="{00000000-0005-0000-0000-0000D0520000}"/>
    <cellStyle name="Total 2 10 4 2" xfId="21042" xr:uid="{00000000-0005-0000-0000-0000D1520000}"/>
    <cellStyle name="Total 2 10 5" xfId="20828" xr:uid="{00000000-0005-0000-0000-0000D2520000}"/>
    <cellStyle name="Total 2 10 5 2" xfId="21041" xr:uid="{00000000-0005-0000-0000-0000D3520000}"/>
    <cellStyle name="Total 2 11" xfId="20829" xr:uid="{00000000-0005-0000-0000-0000D4520000}"/>
    <cellStyle name="Total 2 11 2" xfId="20830" xr:uid="{00000000-0005-0000-0000-0000D5520000}"/>
    <cellStyle name="Total 2 11 2 2" xfId="21039" xr:uid="{00000000-0005-0000-0000-0000D6520000}"/>
    <cellStyle name="Total 2 11 3" xfId="20831" xr:uid="{00000000-0005-0000-0000-0000D7520000}"/>
    <cellStyle name="Total 2 11 3 2" xfId="21038" xr:uid="{00000000-0005-0000-0000-0000D8520000}"/>
    <cellStyle name="Total 2 11 4" xfId="20832" xr:uid="{00000000-0005-0000-0000-0000D9520000}"/>
    <cellStyle name="Total 2 11 4 2" xfId="21037" xr:uid="{00000000-0005-0000-0000-0000DA520000}"/>
    <cellStyle name="Total 2 11 5" xfId="20833" xr:uid="{00000000-0005-0000-0000-0000DB520000}"/>
    <cellStyle name="Total 2 11 5 2" xfId="21036" xr:uid="{00000000-0005-0000-0000-0000DC520000}"/>
    <cellStyle name="Total 2 11 6" xfId="21040" xr:uid="{00000000-0005-0000-0000-0000DD520000}"/>
    <cellStyle name="Total 2 12" xfId="20834" xr:uid="{00000000-0005-0000-0000-0000DE520000}"/>
    <cellStyle name="Total 2 12 2" xfId="20835" xr:uid="{00000000-0005-0000-0000-0000DF520000}"/>
    <cellStyle name="Total 2 12 2 2" xfId="21034" xr:uid="{00000000-0005-0000-0000-0000E0520000}"/>
    <cellStyle name="Total 2 12 3" xfId="20836" xr:uid="{00000000-0005-0000-0000-0000E1520000}"/>
    <cellStyle name="Total 2 12 3 2" xfId="21033" xr:uid="{00000000-0005-0000-0000-0000E2520000}"/>
    <cellStyle name="Total 2 12 4" xfId="20837" xr:uid="{00000000-0005-0000-0000-0000E3520000}"/>
    <cellStyle name="Total 2 12 4 2" xfId="21032" xr:uid="{00000000-0005-0000-0000-0000E4520000}"/>
    <cellStyle name="Total 2 12 5" xfId="20838" xr:uid="{00000000-0005-0000-0000-0000E5520000}"/>
    <cellStyle name="Total 2 12 5 2" xfId="21031" xr:uid="{00000000-0005-0000-0000-0000E6520000}"/>
    <cellStyle name="Total 2 12 6" xfId="21035" xr:uid="{00000000-0005-0000-0000-0000E7520000}"/>
    <cellStyle name="Total 2 13" xfId="20839" xr:uid="{00000000-0005-0000-0000-0000E8520000}"/>
    <cellStyle name="Total 2 13 2" xfId="20840" xr:uid="{00000000-0005-0000-0000-0000E9520000}"/>
    <cellStyle name="Total 2 13 2 2" xfId="21029" xr:uid="{00000000-0005-0000-0000-0000EA520000}"/>
    <cellStyle name="Total 2 13 3" xfId="20841" xr:uid="{00000000-0005-0000-0000-0000EB520000}"/>
    <cellStyle name="Total 2 13 3 2" xfId="21028" xr:uid="{00000000-0005-0000-0000-0000EC520000}"/>
    <cellStyle name="Total 2 13 4" xfId="20842" xr:uid="{00000000-0005-0000-0000-0000ED520000}"/>
    <cellStyle name="Total 2 13 4 2" xfId="21027" xr:uid="{00000000-0005-0000-0000-0000EE520000}"/>
    <cellStyle name="Total 2 13 5" xfId="21030" xr:uid="{00000000-0005-0000-0000-0000EF520000}"/>
    <cellStyle name="Total 2 14" xfId="20843" xr:uid="{00000000-0005-0000-0000-0000F0520000}"/>
    <cellStyle name="Total 2 14 2" xfId="21026" xr:uid="{00000000-0005-0000-0000-0000F1520000}"/>
    <cellStyle name="Total 2 15" xfId="20844" xr:uid="{00000000-0005-0000-0000-0000F2520000}"/>
    <cellStyle name="Total 2 15 2" xfId="21025" xr:uid="{00000000-0005-0000-0000-0000F3520000}"/>
    <cellStyle name="Total 2 16" xfId="20845" xr:uid="{00000000-0005-0000-0000-0000F4520000}"/>
    <cellStyle name="Total 2 16 2" xfId="21024" xr:uid="{00000000-0005-0000-0000-0000F5520000}"/>
    <cellStyle name="Total 2 17" xfId="21045" xr:uid="{00000000-0005-0000-0000-0000F6520000}"/>
    <cellStyle name="Total 2 2" xfId="20846" xr:uid="{00000000-0005-0000-0000-0000F7520000}"/>
    <cellStyle name="Total 2 2 10" xfId="21023" xr:uid="{00000000-0005-0000-0000-0000F8520000}"/>
    <cellStyle name="Total 2 2 2" xfId="20847" xr:uid="{00000000-0005-0000-0000-0000F9520000}"/>
    <cellStyle name="Total 2 2 2 2" xfId="20848" xr:uid="{00000000-0005-0000-0000-0000FA520000}"/>
    <cellStyle name="Total 2 2 2 2 2" xfId="21021" xr:uid="{00000000-0005-0000-0000-0000FB520000}"/>
    <cellStyle name="Total 2 2 2 3" xfId="20849" xr:uid="{00000000-0005-0000-0000-0000FC520000}"/>
    <cellStyle name="Total 2 2 2 3 2" xfId="21020" xr:uid="{00000000-0005-0000-0000-0000FD520000}"/>
    <cellStyle name="Total 2 2 2 4" xfId="20850" xr:uid="{00000000-0005-0000-0000-0000FE520000}"/>
    <cellStyle name="Total 2 2 2 4 2" xfId="21019" xr:uid="{00000000-0005-0000-0000-0000FF520000}"/>
    <cellStyle name="Total 2 2 2 5" xfId="21022" xr:uid="{00000000-0005-0000-0000-000000530000}"/>
    <cellStyle name="Total 2 2 3" xfId="20851" xr:uid="{00000000-0005-0000-0000-000001530000}"/>
    <cellStyle name="Total 2 2 3 2" xfId="20852" xr:uid="{00000000-0005-0000-0000-000002530000}"/>
    <cellStyle name="Total 2 2 3 2 2" xfId="21017" xr:uid="{00000000-0005-0000-0000-000003530000}"/>
    <cellStyle name="Total 2 2 3 3" xfId="20853" xr:uid="{00000000-0005-0000-0000-000004530000}"/>
    <cellStyle name="Total 2 2 3 3 2" xfId="21016" xr:uid="{00000000-0005-0000-0000-000005530000}"/>
    <cellStyle name="Total 2 2 3 4" xfId="20854" xr:uid="{00000000-0005-0000-0000-000006530000}"/>
    <cellStyle name="Total 2 2 3 4 2" xfId="21015" xr:uid="{00000000-0005-0000-0000-000007530000}"/>
    <cellStyle name="Total 2 2 3 5" xfId="21018" xr:uid="{00000000-0005-0000-0000-000008530000}"/>
    <cellStyle name="Total 2 2 4" xfId="20855" xr:uid="{00000000-0005-0000-0000-000009530000}"/>
    <cellStyle name="Total 2 2 4 2" xfId="20856" xr:uid="{00000000-0005-0000-0000-00000A530000}"/>
    <cellStyle name="Total 2 2 4 2 2" xfId="21013" xr:uid="{00000000-0005-0000-0000-00000B530000}"/>
    <cellStyle name="Total 2 2 4 3" xfId="20857" xr:uid="{00000000-0005-0000-0000-00000C530000}"/>
    <cellStyle name="Total 2 2 4 3 2" xfId="21012" xr:uid="{00000000-0005-0000-0000-00000D530000}"/>
    <cellStyle name="Total 2 2 4 4" xfId="20858" xr:uid="{00000000-0005-0000-0000-00000E530000}"/>
    <cellStyle name="Total 2 2 4 4 2" xfId="21011" xr:uid="{00000000-0005-0000-0000-00000F530000}"/>
    <cellStyle name="Total 2 2 4 5" xfId="21014" xr:uid="{00000000-0005-0000-0000-000010530000}"/>
    <cellStyle name="Total 2 2 5" xfId="20859" xr:uid="{00000000-0005-0000-0000-000011530000}"/>
    <cellStyle name="Total 2 2 5 2" xfId="20860" xr:uid="{00000000-0005-0000-0000-000012530000}"/>
    <cellStyle name="Total 2 2 5 2 2" xfId="21009" xr:uid="{00000000-0005-0000-0000-000013530000}"/>
    <cellStyle name="Total 2 2 5 3" xfId="20861" xr:uid="{00000000-0005-0000-0000-000014530000}"/>
    <cellStyle name="Total 2 2 5 3 2" xfId="21008" xr:uid="{00000000-0005-0000-0000-000015530000}"/>
    <cellStyle name="Total 2 2 5 4" xfId="20862" xr:uid="{00000000-0005-0000-0000-000016530000}"/>
    <cellStyle name="Total 2 2 5 4 2" xfId="21007" xr:uid="{00000000-0005-0000-0000-000017530000}"/>
    <cellStyle name="Total 2 2 5 5" xfId="21010" xr:uid="{00000000-0005-0000-0000-000018530000}"/>
    <cellStyle name="Total 2 2 6" xfId="20863" xr:uid="{00000000-0005-0000-0000-000019530000}"/>
    <cellStyle name="Total 2 2 6 2" xfId="21006" xr:uid="{00000000-0005-0000-0000-00001A530000}"/>
    <cellStyle name="Total 2 2 7" xfId="20864" xr:uid="{00000000-0005-0000-0000-00001B530000}"/>
    <cellStyle name="Total 2 2 7 2" xfId="21005" xr:uid="{00000000-0005-0000-0000-00001C530000}"/>
    <cellStyle name="Total 2 2 8" xfId="20865" xr:uid="{00000000-0005-0000-0000-00001D530000}"/>
    <cellStyle name="Total 2 2 8 2" xfId="21004" xr:uid="{00000000-0005-0000-0000-00001E530000}"/>
    <cellStyle name="Total 2 2 9" xfId="20866" xr:uid="{00000000-0005-0000-0000-00001F530000}"/>
    <cellStyle name="Total 2 2 9 2" xfId="21003" xr:uid="{00000000-0005-0000-0000-000020530000}"/>
    <cellStyle name="Total 2 3" xfId="20867" xr:uid="{00000000-0005-0000-0000-000021530000}"/>
    <cellStyle name="Total 2 3 2" xfId="20868" xr:uid="{00000000-0005-0000-0000-000022530000}"/>
    <cellStyle name="Total 2 3 2 2" xfId="21002" xr:uid="{00000000-0005-0000-0000-000023530000}"/>
    <cellStyle name="Total 2 3 3" xfId="20869" xr:uid="{00000000-0005-0000-0000-000024530000}"/>
    <cellStyle name="Total 2 3 3 2" xfId="21001" xr:uid="{00000000-0005-0000-0000-000025530000}"/>
    <cellStyle name="Total 2 3 4" xfId="20870" xr:uid="{00000000-0005-0000-0000-000026530000}"/>
    <cellStyle name="Total 2 3 4 2" xfId="21000" xr:uid="{00000000-0005-0000-0000-000027530000}"/>
    <cellStyle name="Total 2 3 5" xfId="20871" xr:uid="{00000000-0005-0000-0000-000028530000}"/>
    <cellStyle name="Total 2 3 5 2" xfId="20999" xr:uid="{00000000-0005-0000-0000-000029530000}"/>
    <cellStyle name="Total 2 4" xfId="20872" xr:uid="{00000000-0005-0000-0000-00002A530000}"/>
    <cellStyle name="Total 2 4 2" xfId="20873" xr:uid="{00000000-0005-0000-0000-00002B530000}"/>
    <cellStyle name="Total 2 4 2 2" xfId="20998" xr:uid="{00000000-0005-0000-0000-00002C530000}"/>
    <cellStyle name="Total 2 4 3" xfId="20874" xr:uid="{00000000-0005-0000-0000-00002D530000}"/>
    <cellStyle name="Total 2 4 3 2" xfId="20997" xr:uid="{00000000-0005-0000-0000-00002E530000}"/>
    <cellStyle name="Total 2 4 4" xfId="20875" xr:uid="{00000000-0005-0000-0000-00002F530000}"/>
    <cellStyle name="Total 2 4 4 2" xfId="20996" xr:uid="{00000000-0005-0000-0000-000030530000}"/>
    <cellStyle name="Total 2 4 5" xfId="20876" xr:uid="{00000000-0005-0000-0000-000031530000}"/>
    <cellStyle name="Total 2 4 5 2" xfId="20995" xr:uid="{00000000-0005-0000-0000-000032530000}"/>
    <cellStyle name="Total 2 5" xfId="20877" xr:uid="{00000000-0005-0000-0000-000033530000}"/>
    <cellStyle name="Total 2 5 2" xfId="20878" xr:uid="{00000000-0005-0000-0000-000034530000}"/>
    <cellStyle name="Total 2 5 2 2" xfId="20994" xr:uid="{00000000-0005-0000-0000-000035530000}"/>
    <cellStyle name="Total 2 5 3" xfId="20879" xr:uid="{00000000-0005-0000-0000-000036530000}"/>
    <cellStyle name="Total 2 5 3 2" xfId="20993" xr:uid="{00000000-0005-0000-0000-000037530000}"/>
    <cellStyle name="Total 2 5 4" xfId="20880" xr:uid="{00000000-0005-0000-0000-000038530000}"/>
    <cellStyle name="Total 2 5 4 2" xfId="20992" xr:uid="{00000000-0005-0000-0000-000039530000}"/>
    <cellStyle name="Total 2 5 5" xfId="20881" xr:uid="{00000000-0005-0000-0000-00003A530000}"/>
    <cellStyle name="Total 2 5 5 2" xfId="20991" xr:uid="{00000000-0005-0000-0000-00003B530000}"/>
    <cellStyle name="Total 2 6" xfId="20882" xr:uid="{00000000-0005-0000-0000-00003C530000}"/>
    <cellStyle name="Total 2 6 2" xfId="20883" xr:uid="{00000000-0005-0000-0000-00003D530000}"/>
    <cellStyle name="Total 2 6 2 2" xfId="20990" xr:uid="{00000000-0005-0000-0000-00003E530000}"/>
    <cellStyle name="Total 2 6 3" xfId="20884" xr:uid="{00000000-0005-0000-0000-00003F530000}"/>
    <cellStyle name="Total 2 6 3 2" xfId="20989" xr:uid="{00000000-0005-0000-0000-000040530000}"/>
    <cellStyle name="Total 2 6 4" xfId="20885" xr:uid="{00000000-0005-0000-0000-000041530000}"/>
    <cellStyle name="Total 2 6 4 2" xfId="20988" xr:uid="{00000000-0005-0000-0000-000042530000}"/>
    <cellStyle name="Total 2 6 5" xfId="20886" xr:uid="{00000000-0005-0000-0000-000043530000}"/>
    <cellStyle name="Total 2 6 5 2" xfId="20987" xr:uid="{00000000-0005-0000-0000-000044530000}"/>
    <cellStyle name="Total 2 7" xfId="20887" xr:uid="{00000000-0005-0000-0000-000045530000}"/>
    <cellStyle name="Total 2 7 2" xfId="20888" xr:uid="{00000000-0005-0000-0000-000046530000}"/>
    <cellStyle name="Total 2 7 2 2" xfId="20986" xr:uid="{00000000-0005-0000-0000-000047530000}"/>
    <cellStyle name="Total 2 7 3" xfId="20889" xr:uid="{00000000-0005-0000-0000-000048530000}"/>
    <cellStyle name="Total 2 7 3 2" xfId="20985" xr:uid="{00000000-0005-0000-0000-000049530000}"/>
    <cellStyle name="Total 2 7 4" xfId="20890" xr:uid="{00000000-0005-0000-0000-00004A530000}"/>
    <cellStyle name="Total 2 7 4 2" xfId="20984" xr:uid="{00000000-0005-0000-0000-00004B530000}"/>
    <cellStyle name="Total 2 7 5" xfId="20891" xr:uid="{00000000-0005-0000-0000-00004C530000}"/>
    <cellStyle name="Total 2 7 5 2" xfId="20983" xr:uid="{00000000-0005-0000-0000-00004D530000}"/>
    <cellStyle name="Total 2 8" xfId="20892" xr:uid="{00000000-0005-0000-0000-00004E530000}"/>
    <cellStyle name="Total 2 8 2" xfId="20893" xr:uid="{00000000-0005-0000-0000-00004F530000}"/>
    <cellStyle name="Total 2 8 2 2" xfId="20982" xr:uid="{00000000-0005-0000-0000-000050530000}"/>
    <cellStyle name="Total 2 8 3" xfId="20894" xr:uid="{00000000-0005-0000-0000-000051530000}"/>
    <cellStyle name="Total 2 8 3 2" xfId="20981" xr:uid="{00000000-0005-0000-0000-000052530000}"/>
    <cellStyle name="Total 2 8 4" xfId="20895" xr:uid="{00000000-0005-0000-0000-000053530000}"/>
    <cellStyle name="Total 2 8 4 2" xfId="20980" xr:uid="{00000000-0005-0000-0000-000054530000}"/>
    <cellStyle name="Total 2 8 5" xfId="20896" xr:uid="{00000000-0005-0000-0000-000055530000}"/>
    <cellStyle name="Total 2 8 5 2" xfId="20979" xr:uid="{00000000-0005-0000-0000-000056530000}"/>
    <cellStyle name="Total 2 9" xfId="20897" xr:uid="{00000000-0005-0000-0000-000057530000}"/>
    <cellStyle name="Total 2 9 2" xfId="20898" xr:uid="{00000000-0005-0000-0000-000058530000}"/>
    <cellStyle name="Total 2 9 2 2" xfId="20978" xr:uid="{00000000-0005-0000-0000-000059530000}"/>
    <cellStyle name="Total 2 9 3" xfId="20899" xr:uid="{00000000-0005-0000-0000-00005A530000}"/>
    <cellStyle name="Total 2 9 3 2" xfId="20977" xr:uid="{00000000-0005-0000-0000-00005B530000}"/>
    <cellStyle name="Total 2 9 4" xfId="20900" xr:uid="{00000000-0005-0000-0000-00005C530000}"/>
    <cellStyle name="Total 2 9 4 2" xfId="20976" xr:uid="{00000000-0005-0000-0000-00005D530000}"/>
    <cellStyle name="Total 2 9 5" xfId="20901" xr:uid="{00000000-0005-0000-0000-00005E530000}"/>
    <cellStyle name="Total 2 9 5 2" xfId="20975" xr:uid="{00000000-0005-0000-0000-00005F530000}"/>
    <cellStyle name="Total 3" xfId="20902" xr:uid="{00000000-0005-0000-0000-000060530000}"/>
    <cellStyle name="Total 3 2" xfId="20903" xr:uid="{00000000-0005-0000-0000-000061530000}"/>
    <cellStyle name="Total 3 2 2" xfId="20973" xr:uid="{00000000-0005-0000-0000-000062530000}"/>
    <cellStyle name="Total 3 3" xfId="20904" xr:uid="{00000000-0005-0000-0000-000063530000}"/>
    <cellStyle name="Total 3 3 2" xfId="20972" xr:uid="{00000000-0005-0000-0000-000064530000}"/>
    <cellStyle name="Total 3 4" xfId="20974" xr:uid="{00000000-0005-0000-0000-000065530000}"/>
    <cellStyle name="Total 4" xfId="20905" xr:uid="{00000000-0005-0000-0000-000066530000}"/>
    <cellStyle name="Total 4 2" xfId="20906" xr:uid="{00000000-0005-0000-0000-000067530000}"/>
    <cellStyle name="Total 4 2 2" xfId="20970" xr:uid="{00000000-0005-0000-0000-000068530000}"/>
    <cellStyle name="Total 4 3" xfId="20907" xr:uid="{00000000-0005-0000-0000-000069530000}"/>
    <cellStyle name="Total 4 3 2" xfId="20969" xr:uid="{00000000-0005-0000-0000-00006A530000}"/>
    <cellStyle name="Total 4 4" xfId="20971" xr:uid="{00000000-0005-0000-0000-00006B530000}"/>
    <cellStyle name="Total 5" xfId="20908" xr:uid="{00000000-0005-0000-0000-00006C530000}"/>
    <cellStyle name="Total 5 2" xfId="20909" xr:uid="{00000000-0005-0000-0000-00006D530000}"/>
    <cellStyle name="Total 5 2 2" xfId="20967" xr:uid="{00000000-0005-0000-0000-00006E530000}"/>
    <cellStyle name="Total 5 3" xfId="20910" xr:uid="{00000000-0005-0000-0000-00006F530000}"/>
    <cellStyle name="Total 5 3 2" xfId="20966" xr:uid="{00000000-0005-0000-0000-000070530000}"/>
    <cellStyle name="Total 5 4" xfId="20968" xr:uid="{00000000-0005-0000-0000-000071530000}"/>
    <cellStyle name="Total 6" xfId="20911" xr:uid="{00000000-0005-0000-0000-000072530000}"/>
    <cellStyle name="Total 6 2" xfId="20912" xr:uid="{00000000-0005-0000-0000-000073530000}"/>
    <cellStyle name="Total 6 2 2" xfId="20964" xr:uid="{00000000-0005-0000-0000-000074530000}"/>
    <cellStyle name="Total 6 3" xfId="20913" xr:uid="{00000000-0005-0000-0000-000075530000}"/>
    <cellStyle name="Total 6 3 2" xfId="20963" xr:uid="{00000000-0005-0000-0000-000076530000}"/>
    <cellStyle name="Total 6 4" xfId="20965" xr:uid="{00000000-0005-0000-0000-000077530000}"/>
    <cellStyle name="Total 7" xfId="20914" xr:uid="{00000000-0005-0000-0000-000078530000}"/>
    <cellStyle name="Total 7 2" xfId="20962" xr:uid="{00000000-0005-0000-0000-000079530000}"/>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E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redo.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9.9978637043366805E-2"/>
  </sheetPr>
  <dimension ref="A1:C37"/>
  <sheetViews>
    <sheetView zoomScale="80" zoomScaleNormal="80" workbookViewId="0">
      <pane xSplit="1" ySplit="7" topLeftCell="B8" activePane="bottomRight" state="frozen"/>
      <selection pane="topRight" activeCell="B1" sqref="B1"/>
      <selection pane="bottomLeft" activeCell="A8" sqref="A8"/>
      <selection pane="bottomRight" activeCell="C5" sqref="C5"/>
    </sheetView>
  </sheetViews>
  <sheetFormatPr defaultRowHeight="14.4"/>
  <cols>
    <col min="1" max="1" width="10.21875" style="1" customWidth="1"/>
    <col min="2" max="2" width="153" bestFit="1" customWidth="1"/>
    <col min="3" max="3" width="39.44140625" customWidth="1"/>
    <col min="7" max="7" width="25" customWidth="1"/>
  </cols>
  <sheetData>
    <row r="1" spans="1:3">
      <c r="A1" s="6"/>
      <c r="B1" s="119" t="s">
        <v>160</v>
      </c>
      <c r="C1" s="46"/>
    </row>
    <row r="2" spans="1:3" s="116" customFormat="1">
      <c r="A2" s="160">
        <v>1</v>
      </c>
      <c r="B2" s="117" t="s">
        <v>161</v>
      </c>
      <c r="C2" s="115" t="s">
        <v>1006</v>
      </c>
    </row>
    <row r="3" spans="1:3" s="116" customFormat="1">
      <c r="A3" s="160">
        <v>2</v>
      </c>
      <c r="B3" s="118" t="s">
        <v>162</v>
      </c>
      <c r="C3" s="115" t="s">
        <v>1007</v>
      </c>
    </row>
    <row r="4" spans="1:3" s="116" customFormat="1">
      <c r="A4" s="160">
        <v>3</v>
      </c>
      <c r="B4" s="118" t="s">
        <v>163</v>
      </c>
      <c r="C4" s="115" t="s">
        <v>1008</v>
      </c>
    </row>
    <row r="5" spans="1:3" s="116" customFormat="1">
      <c r="A5" s="161">
        <v>4</v>
      </c>
      <c r="B5" s="121" t="s">
        <v>164</v>
      </c>
      <c r="C5" s="759" t="s">
        <v>1009</v>
      </c>
    </row>
    <row r="6" spans="1:3" s="120" customFormat="1" ht="65.25" customHeight="1">
      <c r="A6" s="787" t="s">
        <v>322</v>
      </c>
      <c r="B6" s="788"/>
      <c r="C6" s="788"/>
    </row>
    <row r="7" spans="1:3">
      <c r="A7" s="268" t="s">
        <v>252</v>
      </c>
      <c r="B7" s="269" t="s">
        <v>165</v>
      </c>
    </row>
    <row r="8" spans="1:3">
      <c r="A8" s="270">
        <v>1</v>
      </c>
      <c r="B8" s="266" t="s">
        <v>140</v>
      </c>
    </row>
    <row r="9" spans="1:3">
      <c r="A9" s="270">
        <v>2</v>
      </c>
      <c r="B9" s="266" t="s">
        <v>166</v>
      </c>
    </row>
    <row r="10" spans="1:3">
      <c r="A10" s="270">
        <v>3</v>
      </c>
      <c r="B10" s="266" t="s">
        <v>167</v>
      </c>
    </row>
    <row r="11" spans="1:3">
      <c r="A11" s="270">
        <v>4</v>
      </c>
      <c r="B11" s="266" t="s">
        <v>168</v>
      </c>
    </row>
    <row r="12" spans="1:3">
      <c r="A12" s="270">
        <v>5</v>
      </c>
      <c r="B12" s="266" t="s">
        <v>108</v>
      </c>
    </row>
    <row r="13" spans="1:3">
      <c r="A13" s="270">
        <v>6</v>
      </c>
      <c r="B13" s="271" t="s">
        <v>92</v>
      </c>
    </row>
    <row r="14" spans="1:3">
      <c r="A14" s="270">
        <v>7</v>
      </c>
      <c r="B14" s="266" t="s">
        <v>169</v>
      </c>
    </row>
    <row r="15" spans="1:3">
      <c r="A15" s="270">
        <v>8</v>
      </c>
      <c r="B15" s="266" t="s">
        <v>172</v>
      </c>
    </row>
    <row r="16" spans="1:3">
      <c r="A16" s="270">
        <v>9</v>
      </c>
      <c r="B16" s="266" t="s">
        <v>86</v>
      </c>
    </row>
    <row r="17" spans="1:2">
      <c r="A17" s="272" t="s">
        <v>379</v>
      </c>
      <c r="B17" s="266" t="s">
        <v>359</v>
      </c>
    </row>
    <row r="18" spans="1:2">
      <c r="A18" s="270">
        <v>9.1999999999999993</v>
      </c>
      <c r="B18" s="760" t="s">
        <v>980</v>
      </c>
    </row>
    <row r="19" spans="1:2">
      <c r="A19" s="270">
        <v>9.3000000000000007</v>
      </c>
      <c r="B19" s="760" t="s">
        <v>981</v>
      </c>
    </row>
    <row r="20" spans="1:2">
      <c r="A20" s="270">
        <v>10</v>
      </c>
      <c r="B20" s="266" t="s">
        <v>173</v>
      </c>
    </row>
    <row r="21" spans="1:2">
      <c r="A21" s="270">
        <v>11</v>
      </c>
      <c r="B21" s="271" t="s">
        <v>156</v>
      </c>
    </row>
    <row r="22" spans="1:2">
      <c r="A22" s="270">
        <v>12</v>
      </c>
      <c r="B22" s="271" t="s">
        <v>153</v>
      </c>
    </row>
    <row r="23" spans="1:2">
      <c r="A23" s="270">
        <v>13</v>
      </c>
      <c r="B23" s="273" t="s">
        <v>298</v>
      </c>
    </row>
    <row r="24" spans="1:2">
      <c r="A24" s="270">
        <v>14</v>
      </c>
      <c r="B24" s="266" t="s">
        <v>352</v>
      </c>
    </row>
    <row r="25" spans="1:2">
      <c r="A25" s="270">
        <v>15</v>
      </c>
      <c r="B25" s="266" t="s">
        <v>75</v>
      </c>
    </row>
    <row r="26" spans="1:2">
      <c r="A26" s="270">
        <v>15.1</v>
      </c>
      <c r="B26" s="266" t="s">
        <v>388</v>
      </c>
    </row>
    <row r="27" spans="1:2">
      <c r="A27" s="270">
        <v>16</v>
      </c>
      <c r="B27" s="266" t="s">
        <v>454</v>
      </c>
    </row>
    <row r="28" spans="1:2">
      <c r="A28" s="270">
        <v>17</v>
      </c>
      <c r="B28" s="266" t="s">
        <v>678</v>
      </c>
    </row>
    <row r="29" spans="1:2">
      <c r="A29" s="270">
        <v>18</v>
      </c>
      <c r="B29" s="266" t="s">
        <v>937</v>
      </c>
    </row>
    <row r="30" spans="1:2">
      <c r="A30" s="270">
        <v>19</v>
      </c>
      <c r="B30" s="266" t="s">
        <v>938</v>
      </c>
    </row>
    <row r="31" spans="1:2">
      <c r="A31" s="270">
        <v>20</v>
      </c>
      <c r="B31" s="266" t="s">
        <v>939</v>
      </c>
    </row>
    <row r="32" spans="1:2">
      <c r="A32" s="270">
        <v>21</v>
      </c>
      <c r="B32" s="266" t="s">
        <v>547</v>
      </c>
    </row>
    <row r="33" spans="1:2">
      <c r="A33" s="270">
        <v>22</v>
      </c>
      <c r="B33" s="266" t="s">
        <v>940</v>
      </c>
    </row>
    <row r="34" spans="1:2" ht="26.4">
      <c r="A34" s="270">
        <v>23</v>
      </c>
      <c r="B34" s="594" t="s">
        <v>936</v>
      </c>
    </row>
    <row r="35" spans="1:2">
      <c r="A35" s="270">
        <v>24</v>
      </c>
      <c r="B35" s="266" t="s">
        <v>941</v>
      </c>
    </row>
    <row r="36" spans="1:2">
      <c r="A36" s="270">
        <v>25</v>
      </c>
      <c r="B36" s="266" t="s">
        <v>942</v>
      </c>
    </row>
    <row r="37" spans="1:2">
      <c r="A37" s="270">
        <v>26</v>
      </c>
      <c r="B37" s="266" t="s">
        <v>723</v>
      </c>
    </row>
  </sheetData>
  <mergeCells count="1">
    <mergeCell ref="A6:C6"/>
  </mergeCells>
  <hyperlinks>
    <hyperlink ref="B8" location="'1. key ratios'!A1" display="ცხრილი 1: ძირითადი მაჩვენებლები" xr:uid="{00000000-0004-0000-0000-000000000000}"/>
    <hyperlink ref="B9" location="'2. SOFP'!A1" display="საბალანსო უწყისი" xr:uid="{00000000-0004-0000-0000-000001000000}"/>
    <hyperlink ref="B10" location="'3. SOPL'!A1" display="მოგება-ზარალის ანგარიშგება" xr:uid="{00000000-0004-0000-0000-000002000000}"/>
    <hyperlink ref="B11" location="'4. Off-Balance'!A1" display="ბალანსგარეშე ანგარიშების უწყისი " xr:uid="{00000000-0004-0000-0000-000003000000}"/>
    <hyperlink ref="B12" location="'5. RWA'!A1" display="ცხრილი 5: რისკის მიხედვით შეწონილი რისკის პოზიციები" xr:uid="{00000000-0004-0000-0000-000004000000}"/>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location="'6. Administrators-shareholders'!A1" display="ინფორმაცია ბანკის სამეთვალყურეო საბჭოს, დირექტორატის და აქციონერთა შესახებ" xr:uid="{00000000-0004-0000-0000-000006000000}"/>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xr:uid="{00000000-0004-0000-0000-000007000000}"/>
    <hyperlink ref="B16" location="'9. Capital'!A1" display="ცხრილი 9: საზედამხედველო კაპიტალი" xr:uid="{00000000-0004-0000-0000-000008000000}"/>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xr:uid="{00000000-0004-0000-0000-000009000000}"/>
    <hyperlink ref="B22" location="'12. CRM'!A1" display="საკრედიტო რისკის მიტიგაცია" xr:uid="{00000000-0004-0000-0000-00000A000000}"/>
    <hyperlink ref="B21" location="'11. CRWA'!A1" display="საკრედიტო რისკის მიხედვით შეწონილი რისკის პოზიციები" xr:uid="{00000000-0004-0000-0000-00000B000000}"/>
    <hyperlink ref="B23" location="'13. CRME'!A1" display="სტანდარტიზებული მიდგომა - საკრედიტო რისკი საკრედიტო რისკის მიტიგაციის ეფექტი" xr:uid="{00000000-0004-0000-0000-00000C000000}"/>
    <hyperlink ref="B25" location="'15. CCR'!A1"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4" location="'14. LCR'!A1" display="ლიკვიდობის გადაფარვის კოეფიციენტი" xr:uid="{00000000-0004-0000-0000-00000E000000}"/>
    <hyperlink ref="B17" location="'9.1. Capital Requirements'!A1" display="კაპიტალის ადეკვატურობის მოთხოვნები" xr:uid="{00000000-0004-0000-0000-00000F000000}"/>
    <hyperlink ref="B26" location="'15.1. LR'!A1" display="ლევერიჯის კოეფიციენტი" xr:uid="{00000000-0004-0000-0000-000010000000}"/>
    <hyperlink ref="B27" location="'16. NSFR'!A1" display="წმინდა სტაბილური დაფინანსების კოეფიციენტი" xr:uid="{00000000-0004-0000-0000-000011000000}"/>
    <hyperlink ref="B28" location="' 17. Residual Maturity'!A1" display="რისკის პოზიციის ღირებულება ნარჩენი ვადიანობის  და რისკის კლასების მიხედვით" xr:uid="{00000000-0004-0000-0000-000012000000}"/>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xr:uid="{00000000-0004-0000-0000-000013000000}"/>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xr:uid="{00000000-0004-0000-0000-000014000000}"/>
    <hyperlink ref="B32" location="'21. NPL'!A1" display="უმოქმედო სესხების ცვლილება" xr:uid="{00000000-0004-0000-0000-000015000000}"/>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xr:uid="{00000000-0004-0000-0000-000016000000}"/>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xr:uid="{00000000-0004-0000-0000-000017000000}"/>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xr:uid="{00000000-0004-0000-0000-000018000000}"/>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31" location="'20. Reserves'!A1" display="რეზერვის ცვლილება სესხებზე და კორპორატიულ სავალო ფასიანი ქაღალდებზე" xr:uid="{00000000-0004-0000-0000-00001A000000}"/>
    <hyperlink ref="B37" location="'26. Retail Products'!A1" display="ზოგადი ინფორმაცია საცალო პროდუქტებზე" xr:uid="{00000000-0004-0000-0000-00001B000000}"/>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xr:uid="{00000000-0004-0000-0000-00001C000000}"/>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xr:uid="{00000000-0004-0000-0000-00001D000000}"/>
    <hyperlink ref="C5" r:id="rId1" xr:uid="{829DC0E1-917A-490D-B95A-042093C91B6A}"/>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53"/>
  <sheetViews>
    <sheetView tabSelected="1" zoomScale="80" zoomScaleNormal="80" workbookViewId="0">
      <pane xSplit="1" ySplit="5" topLeftCell="B6" activePane="bottomRight" state="frozen"/>
      <selection pane="topRight" activeCell="B1" sqref="B1"/>
      <selection pane="bottomLeft" activeCell="A6" sqref="A6"/>
      <selection pane="bottomRight" activeCell="B34" sqref="B34"/>
    </sheetView>
  </sheetViews>
  <sheetFormatPr defaultRowHeight="14.4"/>
  <cols>
    <col min="1" max="1" width="9.5546875" style="13" bestFit="1" customWidth="1"/>
    <col min="2" max="2" width="88.33203125" style="11" customWidth="1"/>
    <col min="3" max="3" width="12.77734375" style="11" customWidth="1"/>
    <col min="4" max="7" width="12.77734375" style="1" customWidth="1"/>
    <col min="8" max="9" width="6.77734375" customWidth="1"/>
  </cols>
  <sheetData>
    <row r="1" spans="1:7">
      <c r="A1" s="12" t="s">
        <v>109</v>
      </c>
      <c r="B1" s="306" t="str">
        <f>Info!C2</f>
        <v>კრედო</v>
      </c>
    </row>
    <row r="2" spans="1:7">
      <c r="A2" s="12" t="s">
        <v>110</v>
      </c>
      <c r="B2" s="785">
        <v>45657</v>
      </c>
    </row>
    <row r="3" spans="1:7" ht="15" thickBot="1">
      <c r="A3" s="12"/>
    </row>
    <row r="4" spans="1:7" ht="15" customHeight="1" thickBot="1">
      <c r="A4" s="32" t="s">
        <v>253</v>
      </c>
      <c r="B4" s="139" t="s">
        <v>140</v>
      </c>
      <c r="C4" s="140"/>
      <c r="D4" s="789" t="s">
        <v>935</v>
      </c>
      <c r="E4" s="790"/>
      <c r="F4" s="790"/>
      <c r="G4" s="791"/>
    </row>
    <row r="5" spans="1:7">
      <c r="A5" s="204" t="s">
        <v>26</v>
      </c>
      <c r="B5" s="205"/>
      <c r="C5" s="324" t="str">
        <f>INT((MONTH($B$2))/3)&amp;"Q"&amp;"-"&amp;YEAR($B$2)</f>
        <v>4Q-2024</v>
      </c>
      <c r="D5" s="324" t="str">
        <f>IF(INT(MONTH($B$2))=3, "4"&amp;"Q"&amp;"-"&amp;YEAR($B$2)-1, IF(INT(MONTH($B$2))=6, "1"&amp;"Q"&amp;"-"&amp;YEAR($B$2), IF(INT(MONTH($B$2))=9, "2"&amp;"Q"&amp;"-"&amp;YEAR($B$2),IF(INT(MONTH($B$2))=12, "3"&amp;"Q"&amp;"-"&amp;YEAR($B$2), 0))))</f>
        <v>3Q-2024</v>
      </c>
      <c r="E5" s="324" t="str">
        <f>IF(INT(MONTH($B$2))=3, "3"&amp;"Q"&amp;"-"&amp;YEAR($B$2)-1, IF(INT(MONTH($B$2))=6, "4"&amp;"Q"&amp;"-"&amp;YEAR($B$2)-1, IF(INT(MONTH($B$2))=9, "1"&amp;"Q"&amp;"-"&amp;YEAR($B$2),IF(INT(MONTH($B$2))=12, "2"&amp;"Q"&amp;"-"&amp;YEAR($B$2), 0))))</f>
        <v>2Q-2024</v>
      </c>
      <c r="F5" s="324" t="str">
        <f>IF(INT(MONTH($B$2))=3, "2"&amp;"Q"&amp;"-"&amp;YEAR($B$2)-1, IF(INT(MONTH($B$2))=6, "3"&amp;"Q"&amp;"-"&amp;YEAR($B$2)-1, IF(INT(MONTH($B$2))=9, "4"&amp;"Q"&amp;"-"&amp;YEAR($B$2)-1,IF(INT(MONTH($B$2))=12, "1"&amp;"Q"&amp;"-"&amp;YEAR($B$2), 0))))</f>
        <v>1Q-2024</v>
      </c>
      <c r="G5" s="325" t="str">
        <f>IF(INT(MONTH($B$2))=3, "1"&amp;"Q"&amp;"-"&amp;YEAR($B$2)-1, IF(INT(MONTH($B$2))=6, "2"&amp;"Q"&amp;"-"&amp;YEAR($B$2)-1, IF(INT(MONTH($B$2))=9, "3"&amp;"Q"&amp;"-"&amp;YEAR($B$2)-1,IF(INT(MONTH($B$2))=12, "4"&amp;"Q"&amp;"-"&amp;YEAR($B$2)-1, 0))))</f>
        <v>4Q-2023</v>
      </c>
    </row>
    <row r="6" spans="1:7">
      <c r="A6" s="326"/>
      <c r="B6" s="327" t="s">
        <v>107</v>
      </c>
      <c r="C6" s="206"/>
      <c r="D6" s="206"/>
      <c r="E6" s="206"/>
      <c r="F6" s="206"/>
      <c r="G6" s="207"/>
    </row>
    <row r="7" spans="1:7">
      <c r="A7" s="326"/>
      <c r="B7" s="328" t="s">
        <v>111</v>
      </c>
      <c r="C7" s="206"/>
      <c r="D7" s="206"/>
      <c r="E7" s="206"/>
      <c r="F7" s="206"/>
      <c r="G7" s="207"/>
    </row>
    <row r="8" spans="1:7">
      <c r="A8" s="310">
        <v>1</v>
      </c>
      <c r="B8" s="311" t="s">
        <v>23</v>
      </c>
      <c r="C8" s="329">
        <v>347905866.85999995</v>
      </c>
      <c r="D8" s="636">
        <v>327467119.3300088</v>
      </c>
      <c r="E8" s="637">
        <v>307510915.44</v>
      </c>
      <c r="F8" s="638">
        <v>294760030.40000677</v>
      </c>
      <c r="G8" s="638">
        <v>282252213.47002703</v>
      </c>
    </row>
    <row r="9" spans="1:7">
      <c r="A9" s="310">
        <v>2</v>
      </c>
      <c r="B9" s="311" t="s">
        <v>87</v>
      </c>
      <c r="C9" s="329">
        <v>347905866.85999995</v>
      </c>
      <c r="D9" s="636">
        <v>327467119.3300088</v>
      </c>
      <c r="E9" s="637">
        <v>307510915.44</v>
      </c>
      <c r="F9" s="638">
        <v>294760030.40000677</v>
      </c>
      <c r="G9" s="638">
        <v>282252213.47002703</v>
      </c>
    </row>
    <row r="10" spans="1:7">
      <c r="A10" s="310">
        <v>3</v>
      </c>
      <c r="B10" s="311" t="s">
        <v>86</v>
      </c>
      <c r="C10" s="329">
        <v>448883141.73999995</v>
      </c>
      <c r="D10" s="636">
        <v>406952529.3300088</v>
      </c>
      <c r="E10" s="637">
        <v>392259543.44</v>
      </c>
      <c r="F10" s="638">
        <v>386387595.40000677</v>
      </c>
      <c r="G10" s="638">
        <v>376832935.47002703</v>
      </c>
    </row>
    <row r="11" spans="1:7">
      <c r="A11" s="310">
        <v>4</v>
      </c>
      <c r="B11" s="311" t="s">
        <v>446</v>
      </c>
      <c r="C11" s="329">
        <v>280722361.00227082</v>
      </c>
      <c r="D11" s="636">
        <v>257793553.80787081</v>
      </c>
      <c r="E11" s="637">
        <v>249673088.00032899</v>
      </c>
      <c r="F11" s="638">
        <v>235221441.97906715</v>
      </c>
      <c r="G11" s="638">
        <v>223619344.16650155</v>
      </c>
    </row>
    <row r="12" spans="1:7">
      <c r="A12" s="310">
        <v>5</v>
      </c>
      <c r="B12" s="311" t="s">
        <v>447</v>
      </c>
      <c r="C12" s="329">
        <v>335610738.57407039</v>
      </c>
      <c r="D12" s="636">
        <v>308211457.7999177</v>
      </c>
      <c r="E12" s="637">
        <v>298383605.45777577</v>
      </c>
      <c r="F12" s="638">
        <v>280986650.92338198</v>
      </c>
      <c r="G12" s="638">
        <v>268498759.33575952</v>
      </c>
    </row>
    <row r="13" spans="1:7">
      <c r="A13" s="310">
        <v>6</v>
      </c>
      <c r="B13" s="311" t="s">
        <v>448</v>
      </c>
      <c r="C13" s="329">
        <v>408522193.84838927</v>
      </c>
      <c r="D13" s="636">
        <v>375184363.84519249</v>
      </c>
      <c r="E13" s="637">
        <v>363088883.30139267</v>
      </c>
      <c r="F13" s="638">
        <v>341780044.03136235</v>
      </c>
      <c r="G13" s="638">
        <v>328114982.32836872</v>
      </c>
    </row>
    <row r="14" spans="1:7">
      <c r="A14" s="326"/>
      <c r="B14" s="327" t="s">
        <v>450</v>
      </c>
      <c r="C14" s="206"/>
      <c r="D14" s="206"/>
      <c r="E14" s="206"/>
      <c r="F14" s="206"/>
      <c r="G14" s="207"/>
    </row>
    <row r="15" spans="1:7" ht="22.05" customHeight="1">
      <c r="A15" s="310">
        <v>7</v>
      </c>
      <c r="B15" s="311" t="s">
        <v>449</v>
      </c>
      <c r="C15" s="330">
        <v>2621642183.4132462</v>
      </c>
      <c r="D15" s="639">
        <v>2407523011.0630631</v>
      </c>
      <c r="E15" s="639">
        <v>2327468517.7289338</v>
      </c>
      <c r="F15" s="640">
        <v>2188849088.750977</v>
      </c>
      <c r="G15" s="640">
        <v>2144983701.6647725</v>
      </c>
    </row>
    <row r="16" spans="1:7">
      <c r="A16" s="326"/>
      <c r="B16" s="327" t="s">
        <v>453</v>
      </c>
      <c r="C16" s="206"/>
      <c r="D16" s="206"/>
      <c r="E16" s="206"/>
      <c r="F16" s="206"/>
      <c r="G16" s="207"/>
    </row>
    <row r="17" spans="1:7">
      <c r="A17" s="310"/>
      <c r="B17" s="328" t="s">
        <v>436</v>
      </c>
      <c r="C17" s="206"/>
      <c r="D17" s="206"/>
      <c r="E17" s="206"/>
      <c r="F17" s="206"/>
      <c r="G17" s="207"/>
    </row>
    <row r="18" spans="1:7">
      <c r="A18" s="310">
        <v>8</v>
      </c>
      <c r="B18" s="311" t="s">
        <v>444</v>
      </c>
      <c r="C18" s="781">
        <v>0.13270532075702415</v>
      </c>
      <c r="D18" s="641">
        <v>0.13601827177713682</v>
      </c>
      <c r="E18" s="642">
        <v>0.13212248118400283</v>
      </c>
      <c r="F18" s="643">
        <v>0.13466439139858916</v>
      </c>
      <c r="G18" s="643">
        <v>0.13158711334308248</v>
      </c>
    </row>
    <row r="19" spans="1:7" ht="15" customHeight="1">
      <c r="A19" s="310">
        <v>9</v>
      </c>
      <c r="B19" s="311" t="s">
        <v>443</v>
      </c>
      <c r="C19" s="781">
        <v>0.13270532075702415</v>
      </c>
      <c r="D19" s="641">
        <v>0.13601827177713682</v>
      </c>
      <c r="E19" s="642">
        <v>0.13212248118400283</v>
      </c>
      <c r="F19" s="643">
        <v>0.13466439139858916</v>
      </c>
      <c r="G19" s="643">
        <v>0.13158711334308248</v>
      </c>
    </row>
    <row r="20" spans="1:7">
      <c r="A20" s="310">
        <v>10</v>
      </c>
      <c r="B20" s="311" t="s">
        <v>445</v>
      </c>
      <c r="C20" s="781">
        <v>0.17122212351480273</v>
      </c>
      <c r="D20" s="641">
        <v>0.16903370282809912</v>
      </c>
      <c r="E20" s="642">
        <v>0.16853484395258492</v>
      </c>
      <c r="F20" s="643">
        <v>0.17652546143347467</v>
      </c>
      <c r="G20" s="643">
        <v>0.17568102507145303</v>
      </c>
    </row>
    <row r="21" spans="1:7">
      <c r="A21" s="310">
        <v>11</v>
      </c>
      <c r="B21" s="311" t="s">
        <v>446</v>
      </c>
      <c r="C21" s="781">
        <v>0.10707882363900036</v>
      </c>
      <c r="D21" s="641">
        <v>0.10707833426444298</v>
      </c>
      <c r="E21" s="641">
        <v>0.1072723802769953</v>
      </c>
      <c r="F21" s="643">
        <v>0.10746352646599842</v>
      </c>
      <c r="G21" s="643">
        <v>0.10427227140458992</v>
      </c>
    </row>
    <row r="22" spans="1:7">
      <c r="A22" s="310">
        <v>12</v>
      </c>
      <c r="B22" s="311" t="s">
        <v>447</v>
      </c>
      <c r="C22" s="781">
        <v>0.12801546324568294</v>
      </c>
      <c r="D22" s="641">
        <v>0.12802015029059749</v>
      </c>
      <c r="E22" s="641">
        <v>0.1282009200488812</v>
      </c>
      <c r="F22" s="643">
        <v>0.12837187011541368</v>
      </c>
      <c r="G22" s="643">
        <v>0.12519925594812636</v>
      </c>
    </row>
    <row r="23" spans="1:7">
      <c r="A23" s="310">
        <v>13</v>
      </c>
      <c r="B23" s="311" t="s">
        <v>448</v>
      </c>
      <c r="C23" s="781">
        <v>0.1558268311492127</v>
      </c>
      <c r="D23" s="641">
        <v>0.15583832927237976</v>
      </c>
      <c r="E23" s="641">
        <v>0.15600163027504688</v>
      </c>
      <c r="F23" s="643">
        <v>0.15614600649622323</v>
      </c>
      <c r="G23" s="643">
        <v>0.1529979198212007</v>
      </c>
    </row>
    <row r="24" spans="1:7">
      <c r="A24" s="326"/>
      <c r="B24" s="327" t="s">
        <v>986</v>
      </c>
      <c r="C24" s="206"/>
      <c r="D24" s="206"/>
      <c r="E24" s="206"/>
      <c r="F24" s="206"/>
      <c r="G24" s="207"/>
    </row>
    <row r="25" spans="1:7" ht="27.6">
      <c r="A25" s="310">
        <v>14</v>
      </c>
      <c r="B25" s="311" t="s">
        <v>987</v>
      </c>
      <c r="C25" s="644"/>
      <c r="D25" s="645"/>
      <c r="E25" s="645"/>
      <c r="F25" s="645"/>
      <c r="G25" s="646"/>
    </row>
    <row r="26" spans="1:7">
      <c r="A26" s="326"/>
      <c r="B26" s="327" t="s">
        <v>7</v>
      </c>
      <c r="C26" s="206"/>
      <c r="D26" s="206"/>
      <c r="E26" s="206"/>
      <c r="F26" s="206"/>
      <c r="G26" s="207"/>
    </row>
    <row r="27" spans="1:7" ht="15" customHeight="1">
      <c r="A27" s="331">
        <v>15</v>
      </c>
      <c r="B27" s="332" t="s">
        <v>8</v>
      </c>
      <c r="C27" s="676">
        <v>0.19432315103217682</v>
      </c>
      <c r="D27" s="647">
        <v>0.1930329747180978</v>
      </c>
      <c r="E27" s="648">
        <v>0.19253379781443603</v>
      </c>
      <c r="F27" s="648">
        <v>0.19471331239746859</v>
      </c>
      <c r="G27" s="648">
        <v>0.19844300818259863</v>
      </c>
    </row>
    <row r="28" spans="1:7">
      <c r="A28" s="331">
        <v>16</v>
      </c>
      <c r="B28" s="332" t="s">
        <v>9</v>
      </c>
      <c r="C28" s="676">
        <v>8.0465333006035533E-2</v>
      </c>
      <c r="D28" s="647">
        <v>8.1333762250953345E-2</v>
      </c>
      <c r="E28" s="648">
        <v>8.1955343895458471E-2</v>
      </c>
      <c r="F28" s="648">
        <v>8.4122770748092768E-2</v>
      </c>
      <c r="G28" s="648">
        <v>8.8097851768275032E-2</v>
      </c>
    </row>
    <row r="29" spans="1:7">
      <c r="A29" s="331">
        <v>17</v>
      </c>
      <c r="B29" s="332" t="s">
        <v>10</v>
      </c>
      <c r="C29" s="676">
        <v>6.1018841077437665E-2</v>
      </c>
      <c r="D29" s="647">
        <v>5.9449636198153785E-2</v>
      </c>
      <c r="E29" s="648">
        <v>5.6337157255993871E-2</v>
      </c>
      <c r="F29" s="648">
        <v>5.2486735611213073E-2</v>
      </c>
      <c r="G29" s="648">
        <v>5.3579218956215487E-2</v>
      </c>
    </row>
    <row r="30" spans="1:7">
      <c r="A30" s="331">
        <v>18</v>
      </c>
      <c r="B30" s="332" t="s">
        <v>141</v>
      </c>
      <c r="C30" s="676">
        <v>0.11385781802614128</v>
      </c>
      <c r="D30" s="647">
        <v>0.11169921246714447</v>
      </c>
      <c r="E30" s="648">
        <v>0.11057845391897754</v>
      </c>
      <c r="F30" s="648">
        <v>0.11059054164937582</v>
      </c>
      <c r="G30" s="648">
        <v>0.1103451564143236</v>
      </c>
    </row>
    <row r="31" spans="1:7">
      <c r="A31" s="331">
        <v>19</v>
      </c>
      <c r="B31" s="332" t="s">
        <v>11</v>
      </c>
      <c r="C31" s="676">
        <v>2.5404235742389154E-2</v>
      </c>
      <c r="D31" s="647">
        <v>2.3250235336591665E-2</v>
      </c>
      <c r="E31" s="648">
        <v>1.8909144248147748E-2</v>
      </c>
      <c r="F31" s="648">
        <v>1.7735109302061541E-2</v>
      </c>
      <c r="G31" s="648">
        <v>1.71543416866742E-2</v>
      </c>
    </row>
    <row r="32" spans="1:7">
      <c r="A32" s="331">
        <v>20</v>
      </c>
      <c r="B32" s="332" t="s">
        <v>12</v>
      </c>
      <c r="C32" s="676">
        <v>0.2049708846938246</v>
      </c>
      <c r="D32" s="647">
        <v>0.18762054875400358</v>
      </c>
      <c r="E32" s="648">
        <v>0.15192912114358181</v>
      </c>
      <c r="F32" s="648">
        <v>0.14134815594655317</v>
      </c>
      <c r="G32" s="648">
        <v>0.13904267442844001</v>
      </c>
    </row>
    <row r="33" spans="1:7">
      <c r="A33" s="326"/>
      <c r="B33" s="327" t="s">
        <v>13</v>
      </c>
      <c r="C33" s="206"/>
      <c r="D33" s="206"/>
      <c r="E33" s="206"/>
      <c r="F33" s="206"/>
      <c r="G33" s="207"/>
    </row>
    <row r="34" spans="1:7">
      <c r="A34" s="331">
        <v>21</v>
      </c>
      <c r="B34" s="332" t="s">
        <v>14</v>
      </c>
      <c r="C34" s="676">
        <v>8.0393354016192221E-3</v>
      </c>
      <c r="D34" s="647">
        <v>1.0061993743043906E-2</v>
      </c>
      <c r="E34" s="649">
        <v>8.7586572703909852E-3</v>
      </c>
      <c r="F34" s="650">
        <v>8.1219588336098412E-3</v>
      </c>
      <c r="G34" s="650">
        <v>9.7530832598432034E-3</v>
      </c>
    </row>
    <row r="35" spans="1:7" ht="15" customHeight="1">
      <c r="A35" s="331">
        <v>22</v>
      </c>
      <c r="B35" s="332" t="s">
        <v>951</v>
      </c>
      <c r="C35" s="676">
        <v>2.0721242376222759E-2</v>
      </c>
      <c r="D35" s="647">
        <v>2.135132794413996E-2</v>
      </c>
      <c r="E35" s="649">
        <v>2.1871875651814743E-2</v>
      </c>
      <c r="F35" s="648">
        <v>2.1194038964220549E-2</v>
      </c>
      <c r="G35" s="648">
        <v>2.1495102154491498E-2</v>
      </c>
    </row>
    <row r="36" spans="1:7">
      <c r="A36" s="331">
        <v>23</v>
      </c>
      <c r="B36" s="332" t="s">
        <v>15</v>
      </c>
      <c r="C36" s="676">
        <v>0.1037553386179081</v>
      </c>
      <c r="D36" s="647">
        <v>0.10225438376050315</v>
      </c>
      <c r="E36" s="649">
        <v>0.10276321098714909</v>
      </c>
      <c r="F36" s="648">
        <v>0.10045865201514509</v>
      </c>
      <c r="G36" s="648">
        <v>0.10338967450284264</v>
      </c>
    </row>
    <row r="37" spans="1:7" ht="15" customHeight="1">
      <c r="A37" s="331">
        <v>24</v>
      </c>
      <c r="B37" s="332" t="s">
        <v>16</v>
      </c>
      <c r="C37" s="676">
        <v>0.14983144374021645</v>
      </c>
      <c r="D37" s="647">
        <v>0.13439938473821492</v>
      </c>
      <c r="E37" s="649">
        <v>0.14991316449708772</v>
      </c>
      <c r="F37" s="648">
        <v>0.14234189175559583</v>
      </c>
      <c r="G37" s="648">
        <v>0.15449997552386294</v>
      </c>
    </row>
    <row r="38" spans="1:7">
      <c r="A38" s="331">
        <v>25</v>
      </c>
      <c r="B38" s="332" t="s">
        <v>17</v>
      </c>
      <c r="C38" s="676">
        <v>0.25552711778765769</v>
      </c>
      <c r="D38" s="647">
        <v>0.17226876043682338</v>
      </c>
      <c r="E38" s="649">
        <v>0.10679062780268311</v>
      </c>
      <c r="F38" s="648">
        <v>3.0171373791620715E-2</v>
      </c>
      <c r="G38" s="648">
        <v>0.12972628367582595</v>
      </c>
    </row>
    <row r="39" spans="1:7" ht="15" customHeight="1">
      <c r="A39" s="326"/>
      <c r="B39" s="327" t="s">
        <v>18</v>
      </c>
      <c r="C39" s="206"/>
      <c r="D39" s="206"/>
      <c r="E39" s="206"/>
      <c r="F39" s="206"/>
      <c r="G39" s="207"/>
    </row>
    <row r="40" spans="1:7" ht="15" customHeight="1">
      <c r="A40" s="331">
        <v>26</v>
      </c>
      <c r="B40" s="332" t="s">
        <v>19</v>
      </c>
      <c r="C40" s="676">
        <v>0.10456060988222006</v>
      </c>
      <c r="D40" s="647">
        <v>0.126057779482041</v>
      </c>
      <c r="E40" s="647">
        <v>9.74E-2</v>
      </c>
      <c r="F40" s="649">
        <v>0.11453361552620851</v>
      </c>
      <c r="G40" s="649">
        <v>0.1157894550541905</v>
      </c>
    </row>
    <row r="41" spans="1:7" ht="15" customHeight="1">
      <c r="A41" s="331">
        <v>27</v>
      </c>
      <c r="B41" s="332" t="s">
        <v>20</v>
      </c>
      <c r="C41" s="676">
        <v>0.27012581582888784</v>
      </c>
      <c r="D41" s="647">
        <v>0.25086117073876729</v>
      </c>
      <c r="E41" s="649">
        <v>0.26135797701365837</v>
      </c>
      <c r="F41" s="649">
        <v>0.27592078848908108</v>
      </c>
      <c r="G41" s="649">
        <v>0.28190597541225704</v>
      </c>
    </row>
    <row r="42" spans="1:7" ht="15" customHeight="1">
      <c r="A42" s="331">
        <v>28</v>
      </c>
      <c r="B42" s="333" t="s">
        <v>21</v>
      </c>
      <c r="C42" s="676">
        <v>0.12767113857539386</v>
      </c>
      <c r="D42" s="647">
        <v>0.12510128629511069</v>
      </c>
      <c r="E42" s="649">
        <v>0.12502131745250195</v>
      </c>
      <c r="F42" s="649">
        <v>0.12405639796147981</v>
      </c>
      <c r="G42" s="649">
        <v>0.13196480147465034</v>
      </c>
    </row>
    <row r="43" spans="1:7" ht="15" customHeight="1">
      <c r="A43" s="334"/>
      <c r="B43" s="327" t="s">
        <v>357</v>
      </c>
      <c r="C43" s="206"/>
      <c r="D43" s="206"/>
      <c r="E43" s="206"/>
      <c r="F43" s="206"/>
      <c r="G43" s="207"/>
    </row>
    <row r="44" spans="1:7" ht="15" customHeight="1">
      <c r="A44" s="331">
        <v>29</v>
      </c>
      <c r="B44" s="370" t="s">
        <v>341</v>
      </c>
      <c r="C44" s="782">
        <v>384232329.62311006</v>
      </c>
      <c r="D44" s="651">
        <v>380478455.02336955</v>
      </c>
      <c r="E44" s="652">
        <v>322932808.75098884</v>
      </c>
      <c r="F44" s="653">
        <v>286777207.70376343</v>
      </c>
      <c r="G44" s="653">
        <v>310366256.82059133</v>
      </c>
    </row>
    <row r="45" spans="1:7">
      <c r="A45" s="331">
        <v>30</v>
      </c>
      <c r="B45" s="332" t="s">
        <v>342</v>
      </c>
      <c r="C45" s="782">
        <v>245408656.99990946</v>
      </c>
      <c r="D45" s="651">
        <v>243065483.30475593</v>
      </c>
      <c r="E45" s="652">
        <v>251877305.676018</v>
      </c>
      <c r="F45" s="654">
        <v>205992124.83978236</v>
      </c>
      <c r="G45" s="654">
        <v>190296632.22046226</v>
      </c>
    </row>
    <row r="46" spans="1:7">
      <c r="A46" s="367">
        <v>31</v>
      </c>
      <c r="B46" s="368" t="s">
        <v>340</v>
      </c>
      <c r="C46" s="783">
        <v>1.5656836817425386</v>
      </c>
      <c r="D46" s="655">
        <v>1.5653331351301945</v>
      </c>
      <c r="E46" s="655">
        <v>1.2821036332918669</v>
      </c>
      <c r="F46" s="656">
        <v>1.3921755888814416</v>
      </c>
      <c r="G46" s="656">
        <v>1.6309603233599328</v>
      </c>
    </row>
    <row r="47" spans="1:7">
      <c r="A47" s="367"/>
      <c r="B47" s="327" t="s">
        <v>454</v>
      </c>
      <c r="C47" s="206"/>
      <c r="D47" s="206"/>
      <c r="E47" s="206"/>
      <c r="F47" s="206"/>
      <c r="G47" s="207"/>
    </row>
    <row r="48" spans="1:7">
      <c r="A48" s="367">
        <v>32</v>
      </c>
      <c r="B48" s="368" t="s">
        <v>461</v>
      </c>
      <c r="C48" s="369">
        <v>2314920517.3730736</v>
      </c>
      <c r="D48" s="657">
        <v>2219767047.0275736</v>
      </c>
      <c r="E48" s="657">
        <v>1994145286.5617981</v>
      </c>
      <c r="F48" s="658">
        <v>1773147269.2837365</v>
      </c>
      <c r="G48" s="658">
        <v>1733165385.5043237</v>
      </c>
    </row>
    <row r="49" spans="1:7">
      <c r="A49" s="367">
        <v>33</v>
      </c>
      <c r="B49" s="368" t="s">
        <v>474</v>
      </c>
      <c r="C49" s="369">
        <v>1877857737.1997709</v>
      </c>
      <c r="D49" s="657">
        <v>1754681063.8609755</v>
      </c>
      <c r="E49" s="657">
        <v>1662737766.77197</v>
      </c>
      <c r="F49" s="658">
        <v>1520451279.7750127</v>
      </c>
      <c r="G49" s="658">
        <v>1479507030.2746589</v>
      </c>
    </row>
    <row r="50" spans="1:7" ht="15" thickBot="1">
      <c r="A50" s="73">
        <v>34</v>
      </c>
      <c r="B50" s="162" t="s">
        <v>488</v>
      </c>
      <c r="C50" s="677">
        <v>1.2327454159680078</v>
      </c>
      <c r="D50" s="659">
        <v>1.2650544265538659</v>
      </c>
      <c r="E50" s="659">
        <v>1.1993143634385415</v>
      </c>
      <c r="F50" s="660">
        <v>1.1661980182266125</v>
      </c>
      <c r="G50" s="660">
        <v>1.1714478877349945</v>
      </c>
    </row>
    <row r="51" spans="1:7">
      <c r="A51" s="14"/>
    </row>
    <row r="52" spans="1:7" ht="41.4">
      <c r="B52" s="16" t="s">
        <v>943</v>
      </c>
    </row>
    <row r="53" spans="1:7" ht="69">
      <c r="B53" s="244" t="s">
        <v>356</v>
      </c>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69"/>
  <sheetViews>
    <sheetView topLeftCell="B29" zoomScale="80" zoomScaleNormal="80" workbookViewId="0">
      <selection activeCell="E68" sqref="E68"/>
    </sheetView>
  </sheetViews>
  <sheetFormatPr defaultRowHeight="14.4"/>
  <cols>
    <col min="1" max="1" width="8.77734375" style="447"/>
    <col min="2" max="2" width="69.21875" style="421" customWidth="1"/>
    <col min="3" max="3" width="13.6640625" customWidth="1"/>
    <col min="4" max="4" width="14.44140625" customWidth="1"/>
    <col min="5" max="6" width="13.88671875" bestFit="1" customWidth="1"/>
    <col min="7" max="7" width="12.21875" bestFit="1" customWidth="1"/>
    <col min="8" max="8" width="13.88671875" bestFit="1" customWidth="1"/>
  </cols>
  <sheetData>
    <row r="1" spans="1:8">
      <c r="A1" s="12" t="s">
        <v>109</v>
      </c>
      <c r="B1" s="306" t="str">
        <f>Info!C2</f>
        <v>კრედო</v>
      </c>
      <c r="C1" s="11"/>
      <c r="D1" s="1"/>
      <c r="E1" s="1"/>
      <c r="F1" s="1"/>
      <c r="G1" s="1"/>
    </row>
    <row r="2" spans="1:8">
      <c r="A2" s="12" t="s">
        <v>110</v>
      </c>
      <c r="B2" s="786">
        <f>'1. key ratios'!B2</f>
        <v>45657</v>
      </c>
      <c r="C2" s="11"/>
      <c r="D2" s="1"/>
      <c r="E2" s="1"/>
      <c r="F2" s="1"/>
      <c r="G2" s="1"/>
    </row>
    <row r="3" spans="1:8">
      <c r="A3" s="12"/>
      <c r="B3" s="11"/>
      <c r="C3" s="11"/>
      <c r="D3" s="1"/>
      <c r="E3" s="1"/>
      <c r="F3" s="1"/>
      <c r="G3" s="1"/>
    </row>
    <row r="4" spans="1:8" ht="21" customHeight="1">
      <c r="A4" s="798" t="s">
        <v>26</v>
      </c>
      <c r="B4" s="799" t="s">
        <v>729</v>
      </c>
      <c r="C4" s="801" t="s">
        <v>115</v>
      </c>
      <c r="D4" s="801"/>
      <c r="E4" s="801"/>
      <c r="F4" s="801" t="s">
        <v>116</v>
      </c>
      <c r="G4" s="801"/>
      <c r="H4" s="802"/>
    </row>
    <row r="5" spans="1:8" ht="21" customHeight="1">
      <c r="A5" s="798"/>
      <c r="B5" s="800"/>
      <c r="C5" s="395" t="s">
        <v>27</v>
      </c>
      <c r="D5" s="395" t="s">
        <v>89</v>
      </c>
      <c r="E5" s="395" t="s">
        <v>67</v>
      </c>
      <c r="F5" s="395" t="s">
        <v>27</v>
      </c>
      <c r="G5" s="395" t="s">
        <v>89</v>
      </c>
      <c r="H5" s="395" t="s">
        <v>67</v>
      </c>
    </row>
    <row r="6" spans="1:8" ht="26.55" customHeight="1">
      <c r="A6" s="798"/>
      <c r="B6" s="396" t="s">
        <v>96</v>
      </c>
      <c r="C6" s="803"/>
      <c r="D6" s="804"/>
      <c r="E6" s="804"/>
      <c r="F6" s="804"/>
      <c r="G6" s="804"/>
      <c r="H6" s="805"/>
    </row>
    <row r="7" spans="1:8" ht="22.95" customHeight="1">
      <c r="A7" s="436">
        <v>1</v>
      </c>
      <c r="B7" s="397" t="s">
        <v>843</v>
      </c>
      <c r="C7" s="727">
        <f>SUM(C8:C10)</f>
        <v>193809112.13999999</v>
      </c>
      <c r="D7" s="727">
        <f>SUM(D8:D10)</f>
        <v>193960662.11640656</v>
      </c>
      <c r="E7" s="664">
        <f>C7+D7</f>
        <v>387769774.25640655</v>
      </c>
      <c r="F7" s="727">
        <f>SUM(F8:F10)</f>
        <v>153504527.38</v>
      </c>
      <c r="G7" s="727">
        <f>SUM(G8:G10)</f>
        <v>167501649.63</v>
      </c>
      <c r="H7" s="664">
        <f>F7+G7</f>
        <v>321006177.00999999</v>
      </c>
    </row>
    <row r="8" spans="1:8">
      <c r="A8" s="436">
        <v>1.1000000000000001</v>
      </c>
      <c r="B8" s="398" t="s">
        <v>97</v>
      </c>
      <c r="C8" s="663">
        <v>58820315.449999996</v>
      </c>
      <c r="D8" s="663">
        <v>50104169.080000006</v>
      </c>
      <c r="E8" s="664">
        <f t="shared" ref="E8:E36" si="0">C8+D8</f>
        <v>108924484.53</v>
      </c>
      <c r="F8" s="663">
        <v>48122091.949999996</v>
      </c>
      <c r="G8" s="663">
        <v>43106861.740000002</v>
      </c>
      <c r="H8" s="664">
        <f t="shared" ref="H8:H36" si="1">F8+G8</f>
        <v>91228953.689999998</v>
      </c>
    </row>
    <row r="9" spans="1:8">
      <c r="A9" s="436">
        <v>1.2</v>
      </c>
      <c r="B9" s="398" t="s">
        <v>98</v>
      </c>
      <c r="C9" s="663">
        <v>129987638.28</v>
      </c>
      <c r="D9" s="663">
        <v>54120387.800000012</v>
      </c>
      <c r="E9" s="664">
        <f t="shared" si="0"/>
        <v>184108026.08000001</v>
      </c>
      <c r="F9" s="663">
        <v>98405777.010000005</v>
      </c>
      <c r="G9" s="663">
        <v>48827621.170000002</v>
      </c>
      <c r="H9" s="664">
        <f t="shared" si="1"/>
        <v>147233398.18000001</v>
      </c>
    </row>
    <row r="10" spans="1:8">
      <c r="A10" s="436">
        <v>1.3</v>
      </c>
      <c r="B10" s="398" t="s">
        <v>99</v>
      </c>
      <c r="C10" s="663">
        <v>5001158.41</v>
      </c>
      <c r="D10" s="663">
        <v>89736105.236406535</v>
      </c>
      <c r="E10" s="664">
        <f t="shared" si="0"/>
        <v>94737263.646406531</v>
      </c>
      <c r="F10" s="663">
        <v>6976658.4199999999</v>
      </c>
      <c r="G10" s="663">
        <v>75567166.719999984</v>
      </c>
      <c r="H10" s="664">
        <f t="shared" si="1"/>
        <v>82543825.139999986</v>
      </c>
    </row>
    <row r="11" spans="1:8">
      <c r="A11" s="436">
        <v>2</v>
      </c>
      <c r="B11" s="399" t="s">
        <v>730</v>
      </c>
      <c r="C11" s="663">
        <v>566676.57999999996</v>
      </c>
      <c r="D11" s="663"/>
      <c r="E11" s="664">
        <f t="shared" si="0"/>
        <v>566676.57999999996</v>
      </c>
      <c r="F11" s="663">
        <v>1821169.01</v>
      </c>
      <c r="G11" s="663"/>
      <c r="H11" s="664">
        <f t="shared" si="1"/>
        <v>1821169.01</v>
      </c>
    </row>
    <row r="12" spans="1:8">
      <c r="A12" s="436">
        <v>2.1</v>
      </c>
      <c r="B12" s="400" t="s">
        <v>731</v>
      </c>
      <c r="C12" s="663">
        <v>566676.57999999996</v>
      </c>
      <c r="D12" s="663"/>
      <c r="E12" s="664">
        <f t="shared" si="0"/>
        <v>566676.57999999996</v>
      </c>
      <c r="F12" s="663">
        <v>1821169.01</v>
      </c>
      <c r="G12" s="663"/>
      <c r="H12" s="664">
        <f t="shared" si="1"/>
        <v>1821169.01</v>
      </c>
    </row>
    <row r="13" spans="1:8" ht="26.55" customHeight="1">
      <c r="A13" s="436">
        <v>3</v>
      </c>
      <c r="B13" s="401" t="s">
        <v>732</v>
      </c>
      <c r="C13" s="663"/>
      <c r="D13" s="663"/>
      <c r="E13" s="664">
        <f t="shared" si="0"/>
        <v>0</v>
      </c>
      <c r="F13" s="663"/>
      <c r="G13" s="663"/>
      <c r="H13" s="664">
        <f t="shared" si="1"/>
        <v>0</v>
      </c>
    </row>
    <row r="14" spans="1:8" ht="26.55" customHeight="1">
      <c r="A14" s="436">
        <v>4</v>
      </c>
      <c r="B14" s="402" t="s">
        <v>733</v>
      </c>
      <c r="C14" s="663"/>
      <c r="D14" s="663"/>
      <c r="E14" s="664">
        <f t="shared" si="0"/>
        <v>0</v>
      </c>
      <c r="F14" s="663"/>
      <c r="G14" s="663"/>
      <c r="H14" s="664">
        <f t="shared" si="1"/>
        <v>0</v>
      </c>
    </row>
    <row r="15" spans="1:8" ht="24.45" customHeight="1">
      <c r="A15" s="436">
        <v>5</v>
      </c>
      <c r="B15" s="402" t="s">
        <v>734</v>
      </c>
      <c r="C15" s="665">
        <f>SUM(C16:C18)</f>
        <v>0</v>
      </c>
      <c r="D15" s="665">
        <f>SUM(D16:D18)</f>
        <v>0</v>
      </c>
      <c r="E15" s="666">
        <f t="shared" si="0"/>
        <v>0</v>
      </c>
      <c r="F15" s="665">
        <f>SUM(F16:F18)</f>
        <v>0</v>
      </c>
      <c r="G15" s="665">
        <f>SUM(G16:G18)</f>
        <v>0</v>
      </c>
      <c r="H15" s="666">
        <f t="shared" si="1"/>
        <v>0</v>
      </c>
    </row>
    <row r="16" spans="1:8">
      <c r="A16" s="436">
        <v>5.0999999999999996</v>
      </c>
      <c r="B16" s="403" t="s">
        <v>735</v>
      </c>
      <c r="C16" s="663"/>
      <c r="D16" s="663"/>
      <c r="E16" s="664">
        <f t="shared" si="0"/>
        <v>0</v>
      </c>
      <c r="F16" s="663"/>
      <c r="G16" s="663"/>
      <c r="H16" s="664">
        <f t="shared" si="1"/>
        <v>0</v>
      </c>
    </row>
    <row r="17" spans="1:8">
      <c r="A17" s="436">
        <v>5.2</v>
      </c>
      <c r="B17" s="403" t="s">
        <v>570</v>
      </c>
      <c r="C17" s="663"/>
      <c r="D17" s="663"/>
      <c r="E17" s="664">
        <f t="shared" si="0"/>
        <v>0</v>
      </c>
      <c r="F17" s="663"/>
      <c r="G17" s="663"/>
      <c r="H17" s="664">
        <f t="shared" si="1"/>
        <v>0</v>
      </c>
    </row>
    <row r="18" spans="1:8">
      <c r="A18" s="436">
        <v>5.3</v>
      </c>
      <c r="B18" s="403" t="s">
        <v>736</v>
      </c>
      <c r="C18" s="663"/>
      <c r="D18" s="663"/>
      <c r="E18" s="664">
        <f t="shared" si="0"/>
        <v>0</v>
      </c>
      <c r="F18" s="663"/>
      <c r="G18" s="663"/>
      <c r="H18" s="664">
        <f t="shared" si="1"/>
        <v>0</v>
      </c>
    </row>
    <row r="19" spans="1:8">
      <c r="A19" s="436">
        <v>6</v>
      </c>
      <c r="B19" s="401" t="s">
        <v>737</v>
      </c>
      <c r="C19" s="663">
        <f>SUM(C20:C21)</f>
        <v>2284809885.2873859</v>
      </c>
      <c r="D19" s="663">
        <f>SUM(D20:D21)</f>
        <v>262596262.50021744</v>
      </c>
      <c r="E19" s="664">
        <f t="shared" si="0"/>
        <v>2547406147.7876034</v>
      </c>
      <c r="F19" s="663">
        <f>SUM(F20:F21)</f>
        <v>1823025701.9300001</v>
      </c>
      <c r="G19" s="663">
        <f>SUM(G20:G21)</f>
        <v>207433797</v>
      </c>
      <c r="H19" s="664">
        <f t="shared" si="1"/>
        <v>2030459498.9300001</v>
      </c>
    </row>
    <row r="20" spans="1:8">
      <c r="A20" s="436">
        <v>6.1</v>
      </c>
      <c r="B20" s="403" t="s">
        <v>570</v>
      </c>
      <c r="C20" s="663">
        <v>57522454.370000005</v>
      </c>
      <c r="D20" s="663"/>
      <c r="E20" s="664">
        <f t="shared" si="0"/>
        <v>57522454.370000005</v>
      </c>
      <c r="F20" s="663">
        <v>48888517.93</v>
      </c>
      <c r="G20" s="663"/>
      <c r="H20" s="664">
        <f t="shared" si="1"/>
        <v>48888517.93</v>
      </c>
    </row>
    <row r="21" spans="1:8">
      <c r="A21" s="436">
        <v>6.2</v>
      </c>
      <c r="B21" s="403" t="s">
        <v>736</v>
      </c>
      <c r="C21" s="663">
        <v>2227287430.9173861</v>
      </c>
      <c r="D21" s="663">
        <v>262596262.50021744</v>
      </c>
      <c r="E21" s="664">
        <f t="shared" si="0"/>
        <v>2489883693.4176035</v>
      </c>
      <c r="F21" s="663">
        <v>1774137184</v>
      </c>
      <c r="G21" s="663">
        <v>207433797</v>
      </c>
      <c r="H21" s="664">
        <f t="shared" si="1"/>
        <v>1981570981</v>
      </c>
    </row>
    <row r="22" spans="1:8">
      <c r="A22" s="436">
        <v>7</v>
      </c>
      <c r="B22" s="404" t="s">
        <v>738</v>
      </c>
      <c r="C22" s="663">
        <v>2463673.85</v>
      </c>
      <c r="D22" s="663"/>
      <c r="E22" s="664">
        <f t="shared" si="0"/>
        <v>2463673.85</v>
      </c>
      <c r="F22" s="663"/>
      <c r="G22" s="663"/>
      <c r="H22" s="664">
        <f t="shared" si="1"/>
        <v>0</v>
      </c>
    </row>
    <row r="23" spans="1:8">
      <c r="A23" s="436">
        <v>8</v>
      </c>
      <c r="B23" s="405" t="s">
        <v>739</v>
      </c>
      <c r="C23" s="663"/>
      <c r="D23" s="663"/>
      <c r="E23" s="664">
        <f t="shared" si="0"/>
        <v>0</v>
      </c>
      <c r="F23" s="663"/>
      <c r="G23" s="663"/>
      <c r="H23" s="664">
        <f t="shared" si="1"/>
        <v>0</v>
      </c>
    </row>
    <row r="24" spans="1:8">
      <c r="A24" s="436">
        <v>9</v>
      </c>
      <c r="B24" s="402" t="s">
        <v>740</v>
      </c>
      <c r="C24" s="663">
        <f>SUM(C25:C26)</f>
        <v>50821188.330000006</v>
      </c>
      <c r="D24" s="663">
        <f>SUM(D25:D26)</f>
        <v>0</v>
      </c>
      <c r="E24" s="664">
        <f t="shared" si="0"/>
        <v>50821188.330000006</v>
      </c>
      <c r="F24" s="669">
        <f>SUM(F25:F26)</f>
        <v>45907008.240000017</v>
      </c>
      <c r="G24" s="663">
        <f>SUM(G25:G26)</f>
        <v>0</v>
      </c>
      <c r="H24" s="664">
        <f t="shared" si="1"/>
        <v>45907008.240000017</v>
      </c>
    </row>
    <row r="25" spans="1:8">
      <c r="A25" s="436">
        <v>9.1</v>
      </c>
      <c r="B25" s="406" t="s">
        <v>741</v>
      </c>
      <c r="C25" s="663">
        <v>50821188.330000006</v>
      </c>
      <c r="D25" s="663"/>
      <c r="E25" s="664">
        <f t="shared" si="0"/>
        <v>50821188.330000006</v>
      </c>
      <c r="F25" s="670">
        <v>45907008.240000017</v>
      </c>
      <c r="G25" s="663"/>
      <c r="H25" s="664">
        <f t="shared" si="1"/>
        <v>45907008.240000017</v>
      </c>
    </row>
    <row r="26" spans="1:8">
      <c r="A26" s="436">
        <v>9.1999999999999993</v>
      </c>
      <c r="B26" s="406" t="s">
        <v>742</v>
      </c>
      <c r="C26" s="663"/>
      <c r="D26" s="663"/>
      <c r="E26" s="664">
        <f t="shared" si="0"/>
        <v>0</v>
      </c>
      <c r="F26" s="670"/>
      <c r="G26" s="663"/>
      <c r="H26" s="664">
        <f t="shared" si="1"/>
        <v>0</v>
      </c>
    </row>
    <row r="27" spans="1:8">
      <c r="A27" s="436">
        <v>10</v>
      </c>
      <c r="B27" s="402" t="s">
        <v>37</v>
      </c>
      <c r="C27" s="663">
        <f>SUM(C28:C29)</f>
        <v>29954496.670000006</v>
      </c>
      <c r="D27" s="663">
        <f>SUM(D28:D29)</f>
        <v>0</v>
      </c>
      <c r="E27" s="664">
        <f t="shared" si="0"/>
        <v>29954496.670000006</v>
      </c>
      <c r="F27" s="669">
        <f>SUM(F28:F29)</f>
        <v>24667339.510000005</v>
      </c>
      <c r="G27" s="663">
        <f>SUM(G28:G29)</f>
        <v>0</v>
      </c>
      <c r="H27" s="664">
        <f t="shared" si="1"/>
        <v>24667339.510000005</v>
      </c>
    </row>
    <row r="28" spans="1:8">
      <c r="A28" s="436">
        <v>10.1</v>
      </c>
      <c r="B28" s="406" t="s">
        <v>743</v>
      </c>
      <c r="C28" s="663"/>
      <c r="D28" s="663"/>
      <c r="E28" s="664">
        <f t="shared" si="0"/>
        <v>0</v>
      </c>
      <c r="F28" s="670"/>
      <c r="G28" s="663"/>
      <c r="H28" s="664">
        <f t="shared" si="1"/>
        <v>0</v>
      </c>
    </row>
    <row r="29" spans="1:8">
      <c r="A29" s="436">
        <v>10.199999999999999</v>
      </c>
      <c r="B29" s="406" t="s">
        <v>744</v>
      </c>
      <c r="C29" s="663">
        <v>29954496.670000006</v>
      </c>
      <c r="D29" s="663"/>
      <c r="E29" s="664">
        <f t="shared" si="0"/>
        <v>29954496.670000006</v>
      </c>
      <c r="F29" s="670">
        <v>24667339.510000005</v>
      </c>
      <c r="G29" s="663"/>
      <c r="H29" s="664">
        <f t="shared" si="1"/>
        <v>24667339.510000005</v>
      </c>
    </row>
    <row r="30" spans="1:8">
      <c r="A30" s="436">
        <v>11</v>
      </c>
      <c r="B30" s="402" t="s">
        <v>745</v>
      </c>
      <c r="C30" s="663">
        <f>SUM(C31:C32)</f>
        <v>0</v>
      </c>
      <c r="D30" s="663">
        <f>SUM(D31:D32)</f>
        <v>0</v>
      </c>
      <c r="E30" s="664">
        <f t="shared" si="0"/>
        <v>0</v>
      </c>
      <c r="F30" s="663">
        <f>SUM(F31:F32)</f>
        <v>2160944.36</v>
      </c>
      <c r="G30" s="663">
        <f>SUM(G31:G32)</f>
        <v>0</v>
      </c>
      <c r="H30" s="664">
        <f t="shared" si="1"/>
        <v>2160944.36</v>
      </c>
    </row>
    <row r="31" spans="1:8">
      <c r="A31" s="436">
        <v>11.1</v>
      </c>
      <c r="B31" s="406" t="s">
        <v>746</v>
      </c>
      <c r="C31" s="663"/>
      <c r="D31" s="663"/>
      <c r="E31" s="664">
        <f t="shared" si="0"/>
        <v>0</v>
      </c>
      <c r="F31" s="670">
        <v>2160944.36</v>
      </c>
      <c r="G31" s="663"/>
      <c r="H31" s="664">
        <f t="shared" si="1"/>
        <v>2160944.36</v>
      </c>
    </row>
    <row r="32" spans="1:8">
      <c r="A32" s="436">
        <v>11.2</v>
      </c>
      <c r="B32" s="406" t="s">
        <v>747</v>
      </c>
      <c r="C32" s="663"/>
      <c r="D32" s="663"/>
      <c r="E32" s="664">
        <f t="shared" si="0"/>
        <v>0</v>
      </c>
      <c r="F32" s="663"/>
      <c r="G32" s="663"/>
      <c r="H32" s="664">
        <f t="shared" si="1"/>
        <v>0</v>
      </c>
    </row>
    <row r="33" spans="1:8">
      <c r="A33" s="436">
        <v>13</v>
      </c>
      <c r="B33" s="402" t="s">
        <v>100</v>
      </c>
      <c r="C33" s="663">
        <v>46841570.570000008</v>
      </c>
      <c r="D33" s="663">
        <v>3293277.6200000048</v>
      </c>
      <c r="E33" s="664">
        <f t="shared" si="0"/>
        <v>50134848.190000013</v>
      </c>
      <c r="F33" s="669">
        <v>37372555</v>
      </c>
      <c r="G33" s="669">
        <v>6665178</v>
      </c>
      <c r="H33" s="664">
        <f t="shared" si="1"/>
        <v>44037733</v>
      </c>
    </row>
    <row r="34" spans="1:8">
      <c r="A34" s="436">
        <v>13.1</v>
      </c>
      <c r="B34" s="407" t="s">
        <v>748</v>
      </c>
      <c r="C34" s="663">
        <v>19110000.68</v>
      </c>
      <c r="D34" s="663"/>
      <c r="E34" s="664">
        <f t="shared" si="0"/>
        <v>19110000.68</v>
      </c>
      <c r="F34" s="671">
        <v>13792672</v>
      </c>
      <c r="G34" s="670"/>
      <c r="H34" s="664">
        <f t="shared" si="1"/>
        <v>13792672</v>
      </c>
    </row>
    <row r="35" spans="1:8">
      <c r="A35" s="436">
        <v>13.2</v>
      </c>
      <c r="B35" s="407" t="s">
        <v>749</v>
      </c>
      <c r="C35" s="663"/>
      <c r="D35" s="663"/>
      <c r="E35" s="664">
        <f t="shared" si="0"/>
        <v>0</v>
      </c>
      <c r="F35" s="663"/>
      <c r="G35" s="663"/>
      <c r="H35" s="664">
        <f t="shared" si="1"/>
        <v>0</v>
      </c>
    </row>
    <row r="36" spans="1:8">
      <c r="A36" s="436">
        <v>14</v>
      </c>
      <c r="B36" s="408" t="s">
        <v>750</v>
      </c>
      <c r="C36" s="663">
        <f>SUM(C7,C11,C13,C14,C15,C19,C22,C23,C24,C27,C30,C33)</f>
        <v>2609266603.4273858</v>
      </c>
      <c r="D36" s="663">
        <f>SUM(D7,D11,D13,D14,D15,D19,D22,D23,D24,D27,D30,D33)</f>
        <v>459850202.236624</v>
      </c>
      <c r="E36" s="664">
        <f t="shared" si="0"/>
        <v>3069116805.66401</v>
      </c>
      <c r="F36" s="663">
        <f>SUM(F7,F11,F13,F14,F15,F19,F22,F23,F24,F27,F30,F33)</f>
        <v>2088459245.4300001</v>
      </c>
      <c r="G36" s="663">
        <f>SUM(G7,G11,G13,G14,G15,G19,G22,G23,G24,G27,G30,G33)</f>
        <v>381600624.63</v>
      </c>
      <c r="H36" s="664">
        <f t="shared" si="1"/>
        <v>2470059870.0599999</v>
      </c>
    </row>
    <row r="37" spans="1:8" ht="22.5" customHeight="1">
      <c r="A37" s="436"/>
      <c r="B37" s="409" t="s">
        <v>105</v>
      </c>
      <c r="C37" s="792"/>
      <c r="D37" s="793"/>
      <c r="E37" s="793"/>
      <c r="F37" s="793"/>
      <c r="G37" s="793"/>
      <c r="H37" s="794"/>
    </row>
    <row r="38" spans="1:8">
      <c r="A38" s="436">
        <v>15</v>
      </c>
      <c r="B38" s="410" t="s">
        <v>751</v>
      </c>
      <c r="C38" s="667">
        <v>1571658.95</v>
      </c>
      <c r="D38" s="667"/>
      <c r="E38" s="668">
        <f>C38+D38</f>
        <v>1571658.95</v>
      </c>
      <c r="F38" s="670">
        <v>133466.57</v>
      </c>
      <c r="G38" s="667"/>
      <c r="H38" s="668">
        <f>F38+G38</f>
        <v>133466.57</v>
      </c>
    </row>
    <row r="39" spans="1:8">
      <c r="A39" s="436">
        <v>15.1</v>
      </c>
      <c r="B39" s="411" t="s">
        <v>731</v>
      </c>
      <c r="C39" s="667">
        <v>1571658.95</v>
      </c>
      <c r="D39" s="667"/>
      <c r="E39" s="668">
        <f t="shared" ref="E39:E53" si="2">C39+D39</f>
        <v>1571658.95</v>
      </c>
      <c r="F39" s="670">
        <v>133466.57</v>
      </c>
      <c r="G39" s="667"/>
      <c r="H39" s="668">
        <f t="shared" ref="H39:H53" si="3">F39+G39</f>
        <v>133466.57</v>
      </c>
    </row>
    <row r="40" spans="1:8" ht="24" customHeight="1">
      <c r="A40" s="436">
        <v>16</v>
      </c>
      <c r="B40" s="404" t="s">
        <v>752</v>
      </c>
      <c r="C40" s="667"/>
      <c r="D40" s="667"/>
      <c r="E40" s="668">
        <f t="shared" si="2"/>
        <v>0</v>
      </c>
      <c r="F40" s="667"/>
      <c r="G40" s="667"/>
      <c r="H40" s="668">
        <f t="shared" si="3"/>
        <v>0</v>
      </c>
    </row>
    <row r="41" spans="1:8">
      <c r="A41" s="436">
        <v>17</v>
      </c>
      <c r="B41" s="404" t="s">
        <v>753</v>
      </c>
      <c r="C41" s="667">
        <f>SUM(C42:C45)</f>
        <v>1846516107.6300149</v>
      </c>
      <c r="D41" s="667">
        <f>SUM(D42:D45)</f>
        <v>630990732.37190127</v>
      </c>
      <c r="E41" s="668">
        <f t="shared" si="2"/>
        <v>2477506840.0019159</v>
      </c>
      <c r="F41" s="672">
        <f>SUM(F42:F45)</f>
        <v>1440912175.8299999</v>
      </c>
      <c r="G41" s="672">
        <f>SUM(G42:G45)</f>
        <v>538336342.05000007</v>
      </c>
      <c r="H41" s="668">
        <f t="shared" si="3"/>
        <v>1979248517.8800001</v>
      </c>
    </row>
    <row r="42" spans="1:8">
      <c r="A42" s="436">
        <v>17.100000000000001</v>
      </c>
      <c r="B42" s="412" t="s">
        <v>754</v>
      </c>
      <c r="C42" s="667">
        <v>858108084.43001485</v>
      </c>
      <c r="D42" s="667">
        <v>395637166.81190133</v>
      </c>
      <c r="E42" s="668">
        <f t="shared" si="2"/>
        <v>1253745251.2419162</v>
      </c>
      <c r="F42" s="670">
        <v>620392990</v>
      </c>
      <c r="G42" s="670">
        <v>272891478</v>
      </c>
      <c r="H42" s="668">
        <f t="shared" si="3"/>
        <v>893284468</v>
      </c>
    </row>
    <row r="43" spans="1:8">
      <c r="A43" s="436">
        <v>17.2</v>
      </c>
      <c r="B43" s="413" t="s">
        <v>101</v>
      </c>
      <c r="C43" s="667">
        <v>970843752.55999994</v>
      </c>
      <c r="D43" s="667">
        <v>229576034</v>
      </c>
      <c r="E43" s="668">
        <f t="shared" si="2"/>
        <v>1200419786.5599999</v>
      </c>
      <c r="F43" s="670">
        <v>806381512</v>
      </c>
      <c r="G43" s="670">
        <v>258315197.05000007</v>
      </c>
      <c r="H43" s="668">
        <f t="shared" si="3"/>
        <v>1064696709.0500001</v>
      </c>
    </row>
    <row r="44" spans="1:8">
      <c r="A44" s="436">
        <v>17.3</v>
      </c>
      <c r="B44" s="412" t="s">
        <v>755</v>
      </c>
      <c r="C44" s="667"/>
      <c r="D44" s="667"/>
      <c r="E44" s="668">
        <f t="shared" si="2"/>
        <v>0</v>
      </c>
      <c r="F44" s="670"/>
      <c r="G44" s="670"/>
      <c r="H44" s="668">
        <f t="shared" si="3"/>
        <v>0</v>
      </c>
    </row>
    <row r="45" spans="1:8">
      <c r="A45" s="436">
        <v>17.399999999999999</v>
      </c>
      <c r="B45" s="412" t="s">
        <v>756</v>
      </c>
      <c r="C45" s="667">
        <v>17564270.640000001</v>
      </c>
      <c r="D45" s="667">
        <v>5777531.5599999996</v>
      </c>
      <c r="E45" s="668">
        <f t="shared" si="2"/>
        <v>23341802.199999999</v>
      </c>
      <c r="F45" s="671">
        <v>14137673.83</v>
      </c>
      <c r="G45" s="671">
        <v>7129667</v>
      </c>
      <c r="H45" s="668">
        <f t="shared" si="3"/>
        <v>21267340.829999998</v>
      </c>
    </row>
    <row r="46" spans="1:8">
      <c r="A46" s="436">
        <v>18</v>
      </c>
      <c r="B46" s="402" t="s">
        <v>757</v>
      </c>
      <c r="C46" s="667">
        <v>282933.88</v>
      </c>
      <c r="D46" s="667"/>
      <c r="E46" s="668">
        <f t="shared" si="2"/>
        <v>282933.88</v>
      </c>
      <c r="F46" s="667"/>
      <c r="G46" s="667"/>
      <c r="H46" s="668">
        <f t="shared" si="3"/>
        <v>0</v>
      </c>
    </row>
    <row r="47" spans="1:8">
      <c r="A47" s="436">
        <v>19</v>
      </c>
      <c r="B47" s="402" t="s">
        <v>758</v>
      </c>
      <c r="C47" s="667">
        <f>SUM(C48:C49)</f>
        <v>12231943.359999999</v>
      </c>
      <c r="D47" s="667">
        <f>SUM(D48:D49)</f>
        <v>0</v>
      </c>
      <c r="E47" s="668">
        <f t="shared" si="2"/>
        <v>12231943.359999999</v>
      </c>
      <c r="F47" s="672">
        <f>SUM(F48:F49)</f>
        <v>5100593.9399999985</v>
      </c>
      <c r="G47" s="672">
        <f>SUM(G48:G49)</f>
        <v>0</v>
      </c>
      <c r="H47" s="668">
        <f t="shared" si="3"/>
        <v>5100593.9399999985</v>
      </c>
    </row>
    <row r="48" spans="1:8">
      <c r="A48" s="436">
        <v>19.100000000000001</v>
      </c>
      <c r="B48" s="414" t="s">
        <v>759</v>
      </c>
      <c r="C48" s="667">
        <v>6375645.3999999985</v>
      </c>
      <c r="D48" s="667"/>
      <c r="E48" s="668">
        <f t="shared" si="2"/>
        <v>6375645.3999999985</v>
      </c>
      <c r="F48" s="667"/>
      <c r="G48" s="667"/>
      <c r="H48" s="668">
        <f t="shared" si="3"/>
        <v>0</v>
      </c>
    </row>
    <row r="49" spans="1:8">
      <c r="A49" s="436">
        <v>19.2</v>
      </c>
      <c r="B49" s="415" t="s">
        <v>760</v>
      </c>
      <c r="C49" s="667">
        <v>5856297.96</v>
      </c>
      <c r="D49" s="667"/>
      <c r="E49" s="668">
        <f t="shared" si="2"/>
        <v>5856297.96</v>
      </c>
      <c r="F49" s="667">
        <v>5100593.9399999985</v>
      </c>
      <c r="G49" s="667"/>
      <c r="H49" s="668">
        <f t="shared" si="3"/>
        <v>5100593.9399999985</v>
      </c>
    </row>
    <row r="50" spans="1:8">
      <c r="A50" s="436">
        <v>20</v>
      </c>
      <c r="B50" s="416" t="s">
        <v>102</v>
      </c>
      <c r="C50" s="667">
        <v>61073662.649999999</v>
      </c>
      <c r="D50" s="667">
        <v>91522491.519999981</v>
      </c>
      <c r="E50" s="668">
        <f t="shared" si="2"/>
        <v>152596154.16999999</v>
      </c>
      <c r="F50" s="669">
        <v>62697744.160000004</v>
      </c>
      <c r="G50" s="669">
        <v>64538789.810000002</v>
      </c>
      <c r="H50" s="668">
        <f t="shared" si="3"/>
        <v>127236533.97</v>
      </c>
    </row>
    <row r="51" spans="1:8">
      <c r="A51" s="436">
        <v>21</v>
      </c>
      <c r="B51" s="417" t="s">
        <v>90</v>
      </c>
      <c r="C51" s="667">
        <v>42602293.56000001</v>
      </c>
      <c r="D51" s="667">
        <v>4464618.0199999958</v>
      </c>
      <c r="E51" s="668">
        <f t="shared" si="2"/>
        <v>47066911.580000006</v>
      </c>
      <c r="F51" s="670">
        <v>44537151.799999997</v>
      </c>
      <c r="G51" s="670">
        <v>6884053.5999999996</v>
      </c>
      <c r="H51" s="668">
        <f t="shared" si="3"/>
        <v>51421205.399999999</v>
      </c>
    </row>
    <row r="52" spans="1:8">
      <c r="A52" s="436">
        <v>21.1</v>
      </c>
      <c r="B52" s="413" t="s">
        <v>761</v>
      </c>
      <c r="C52" s="667"/>
      <c r="D52" s="667"/>
      <c r="E52" s="668">
        <f t="shared" si="2"/>
        <v>0</v>
      </c>
      <c r="F52" s="670"/>
      <c r="G52" s="670"/>
      <c r="H52" s="668">
        <f t="shared" si="3"/>
        <v>0</v>
      </c>
    </row>
    <row r="53" spans="1:8">
      <c r="A53" s="436">
        <v>22</v>
      </c>
      <c r="B53" s="416" t="s">
        <v>762</v>
      </c>
      <c r="C53" s="667">
        <f>SUM(C38,C40,C41,C46,C47,C50,C51)</f>
        <v>1964278600.030015</v>
      </c>
      <c r="D53" s="667">
        <f>SUM(D38,D40,D41,D46,D47,D50,D51)</f>
        <v>726977841.91190124</v>
      </c>
      <c r="E53" s="668">
        <f t="shared" si="2"/>
        <v>2691256441.9419165</v>
      </c>
      <c r="F53" s="667">
        <f>SUM(F38,F40,F41,F46,F47,F50,F51)</f>
        <v>1553381132.3</v>
      </c>
      <c r="G53" s="667">
        <f>SUM(G38,G40,G41,G46,G47,G50,G51)</f>
        <v>609759185.46000016</v>
      </c>
      <c r="H53" s="668">
        <f t="shared" si="3"/>
        <v>2163140317.7600002</v>
      </c>
    </row>
    <row r="54" spans="1:8" ht="24" customHeight="1">
      <c r="A54" s="436"/>
      <c r="B54" s="418" t="s">
        <v>763</v>
      </c>
      <c r="C54" s="795"/>
      <c r="D54" s="796"/>
      <c r="E54" s="796"/>
      <c r="F54" s="796"/>
      <c r="G54" s="796"/>
      <c r="H54" s="797"/>
    </row>
    <row r="55" spans="1:8">
      <c r="A55" s="436">
        <v>23</v>
      </c>
      <c r="B55" s="761" t="s">
        <v>994</v>
      </c>
      <c r="C55" s="667">
        <v>5239960</v>
      </c>
      <c r="D55" s="667"/>
      <c r="E55" s="668">
        <f>C55+D55</f>
        <v>5239960</v>
      </c>
      <c r="F55" s="670">
        <v>5210230</v>
      </c>
      <c r="G55" s="667"/>
      <c r="H55" s="668">
        <f>F55+G55</f>
        <v>5210230</v>
      </c>
    </row>
    <row r="56" spans="1:8">
      <c r="A56" s="436">
        <v>24</v>
      </c>
      <c r="B56" s="416" t="s">
        <v>764</v>
      </c>
      <c r="C56" s="667"/>
      <c r="D56" s="667"/>
      <c r="E56" s="668">
        <f t="shared" ref="E56:E69" si="4">C56+D56</f>
        <v>0</v>
      </c>
      <c r="F56" s="670"/>
      <c r="G56" s="667"/>
      <c r="H56" s="668">
        <f t="shared" ref="H56:H69" si="5">F56+G56</f>
        <v>0</v>
      </c>
    </row>
    <row r="57" spans="1:8">
      <c r="A57" s="436">
        <v>25</v>
      </c>
      <c r="B57" s="416" t="s">
        <v>103</v>
      </c>
      <c r="C57" s="667">
        <v>39150769.530000001</v>
      </c>
      <c r="D57" s="667"/>
      <c r="E57" s="668">
        <f t="shared" si="4"/>
        <v>39150769.530000001</v>
      </c>
      <c r="F57" s="670">
        <v>37102057.520000003</v>
      </c>
      <c r="G57" s="667"/>
      <c r="H57" s="668">
        <f t="shared" si="5"/>
        <v>37102057.520000003</v>
      </c>
    </row>
    <row r="58" spans="1:8">
      <c r="A58" s="436">
        <v>26</v>
      </c>
      <c r="B58" s="402" t="s">
        <v>765</v>
      </c>
      <c r="C58" s="667"/>
      <c r="D58" s="667"/>
      <c r="E58" s="668">
        <f t="shared" si="4"/>
        <v>0</v>
      </c>
      <c r="F58" s="667"/>
      <c r="G58" s="667"/>
      <c r="H58" s="668">
        <f t="shared" si="5"/>
        <v>0</v>
      </c>
    </row>
    <row r="59" spans="1:8">
      <c r="A59" s="436">
        <v>27</v>
      </c>
      <c r="B59" s="402" t="s">
        <v>766</v>
      </c>
      <c r="C59" s="667">
        <f>SUM(C60:C61)</f>
        <v>0</v>
      </c>
      <c r="D59" s="667">
        <f>SUM(D60:D61)</f>
        <v>0</v>
      </c>
      <c r="E59" s="668">
        <f t="shared" si="4"/>
        <v>0</v>
      </c>
      <c r="F59" s="667"/>
      <c r="G59" s="667"/>
      <c r="H59" s="668">
        <f t="shared" si="5"/>
        <v>0</v>
      </c>
    </row>
    <row r="60" spans="1:8">
      <c r="A60" s="436">
        <v>27.1</v>
      </c>
      <c r="B60" s="414" t="s">
        <v>767</v>
      </c>
      <c r="C60" s="667"/>
      <c r="D60" s="667"/>
      <c r="E60" s="668">
        <f t="shared" si="4"/>
        <v>0</v>
      </c>
      <c r="F60" s="667"/>
      <c r="G60" s="667"/>
      <c r="H60" s="668">
        <f t="shared" si="5"/>
        <v>0</v>
      </c>
    </row>
    <row r="61" spans="1:8">
      <c r="A61" s="436">
        <v>27.2</v>
      </c>
      <c r="B61" s="412" t="s">
        <v>768</v>
      </c>
      <c r="C61" s="667"/>
      <c r="D61" s="667"/>
      <c r="E61" s="668">
        <f t="shared" si="4"/>
        <v>0</v>
      </c>
      <c r="F61" s="667"/>
      <c r="G61" s="667"/>
      <c r="H61" s="668">
        <f t="shared" si="5"/>
        <v>0</v>
      </c>
    </row>
    <row r="62" spans="1:8">
      <c r="A62" s="436">
        <v>28</v>
      </c>
      <c r="B62" s="417" t="s">
        <v>769</v>
      </c>
      <c r="C62" s="667"/>
      <c r="D62" s="667"/>
      <c r="E62" s="668">
        <f t="shared" si="4"/>
        <v>0</v>
      </c>
      <c r="F62" s="667"/>
      <c r="G62" s="667"/>
      <c r="H62" s="668">
        <f t="shared" si="5"/>
        <v>0</v>
      </c>
    </row>
    <row r="63" spans="1:8">
      <c r="A63" s="436">
        <v>29</v>
      </c>
      <c r="B63" s="402" t="s">
        <v>770</v>
      </c>
      <c r="C63" s="667">
        <f>SUM(C64:C66)</f>
        <v>0</v>
      </c>
      <c r="D63" s="667">
        <f>SUM(D64:D66)</f>
        <v>0</v>
      </c>
      <c r="E63" s="668">
        <f t="shared" si="4"/>
        <v>0</v>
      </c>
      <c r="F63" s="667"/>
      <c r="G63" s="667"/>
      <c r="H63" s="668">
        <f t="shared" si="5"/>
        <v>0</v>
      </c>
    </row>
    <row r="64" spans="1:8">
      <c r="A64" s="436">
        <v>29.1</v>
      </c>
      <c r="B64" s="403" t="s">
        <v>771</v>
      </c>
      <c r="C64" s="667"/>
      <c r="D64" s="667"/>
      <c r="E64" s="668">
        <f t="shared" si="4"/>
        <v>0</v>
      </c>
      <c r="F64" s="667"/>
      <c r="G64" s="667"/>
      <c r="H64" s="668">
        <f t="shared" si="5"/>
        <v>0</v>
      </c>
    </row>
    <row r="65" spans="1:8" ht="25.05" customHeight="1">
      <c r="A65" s="436">
        <v>29.2</v>
      </c>
      <c r="B65" s="414" t="s">
        <v>772</v>
      </c>
      <c r="C65" s="667"/>
      <c r="D65" s="667"/>
      <c r="E65" s="668">
        <f t="shared" si="4"/>
        <v>0</v>
      </c>
      <c r="F65" s="667"/>
      <c r="G65" s="667"/>
      <c r="H65" s="668">
        <f t="shared" si="5"/>
        <v>0</v>
      </c>
    </row>
    <row r="66" spans="1:8" ht="22.5" customHeight="1">
      <c r="A66" s="436">
        <v>29.3</v>
      </c>
      <c r="B66" s="406" t="s">
        <v>773</v>
      </c>
      <c r="C66" s="667"/>
      <c r="D66" s="667"/>
      <c r="E66" s="668">
        <f t="shared" si="4"/>
        <v>0</v>
      </c>
      <c r="F66" s="667"/>
      <c r="G66" s="667"/>
      <c r="H66" s="668">
        <f t="shared" si="5"/>
        <v>0</v>
      </c>
    </row>
    <row r="67" spans="1:8">
      <c r="A67" s="436">
        <v>30</v>
      </c>
      <c r="B67" s="402" t="s">
        <v>104</v>
      </c>
      <c r="C67" s="667">
        <v>333469634.86449999</v>
      </c>
      <c r="D67" s="667"/>
      <c r="E67" s="668">
        <f t="shared" si="4"/>
        <v>333469634.86449999</v>
      </c>
      <c r="F67" s="667">
        <v>264607265.16002703</v>
      </c>
      <c r="G67" s="667"/>
      <c r="H67" s="668">
        <f t="shared" si="5"/>
        <v>264607265.16002703</v>
      </c>
    </row>
    <row r="68" spans="1:8">
      <c r="A68" s="436">
        <v>31</v>
      </c>
      <c r="B68" s="419" t="s">
        <v>774</v>
      </c>
      <c r="C68" s="667">
        <f>SUM(C55,C56,C57,C58,C59,C62,C63,C67)</f>
        <v>377860364.39450002</v>
      </c>
      <c r="D68" s="667">
        <f>SUM(D55,D56,D57,D58,D59,D62,D63,D67)</f>
        <v>0</v>
      </c>
      <c r="E68" s="668">
        <f t="shared" si="4"/>
        <v>377860364.39450002</v>
      </c>
      <c r="F68" s="667">
        <f>SUM(F55,F56,F57,F58,F59,F62,F63,F67)</f>
        <v>306919552.68002701</v>
      </c>
      <c r="G68" s="667">
        <f>SUM(G55,G56,G57,G58,G59,G62,G63,G67)</f>
        <v>0</v>
      </c>
      <c r="H68" s="668">
        <f t="shared" si="5"/>
        <v>306919552.68002701</v>
      </c>
    </row>
    <row r="69" spans="1:8">
      <c r="A69" s="436">
        <v>32</v>
      </c>
      <c r="B69" s="420" t="s">
        <v>775</v>
      </c>
      <c r="C69" s="667">
        <f>SUM(C53,C68)</f>
        <v>2342138964.4245148</v>
      </c>
      <c r="D69" s="667">
        <f>SUM(D53,D68)</f>
        <v>726977841.91190124</v>
      </c>
      <c r="E69" s="668">
        <f t="shared" si="4"/>
        <v>3069116806.3364162</v>
      </c>
      <c r="F69" s="667">
        <f>SUM(F53,F68)</f>
        <v>1860300684.980027</v>
      </c>
      <c r="G69" s="667">
        <f>SUM(G53,G68)</f>
        <v>609759185.46000016</v>
      </c>
      <c r="H69" s="668">
        <f t="shared" si="5"/>
        <v>2470059870.4400272</v>
      </c>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8"/>
  <sheetViews>
    <sheetView topLeftCell="A31" zoomScale="80" zoomScaleNormal="80" workbookViewId="0">
      <selection activeCell="E45" sqref="E45"/>
    </sheetView>
  </sheetViews>
  <sheetFormatPr defaultRowHeight="14.4"/>
  <cols>
    <col min="2" max="2" width="66.6640625" customWidth="1"/>
    <col min="3" max="8" width="17.77734375" customWidth="1"/>
  </cols>
  <sheetData>
    <row r="1" spans="1:8">
      <c r="A1" s="12" t="s">
        <v>109</v>
      </c>
      <c r="B1" s="306" t="str">
        <f>Info!C2</f>
        <v>კრედო</v>
      </c>
      <c r="C1" s="11"/>
      <c r="D1" s="1"/>
      <c r="E1" s="1"/>
      <c r="F1" s="1"/>
      <c r="G1" s="1"/>
    </row>
    <row r="2" spans="1:8">
      <c r="A2" s="12" t="s">
        <v>110</v>
      </c>
      <c r="B2" s="335">
        <f>'1. key ratios'!B2</f>
        <v>45657</v>
      </c>
      <c r="C2" s="11"/>
      <c r="D2" s="1"/>
      <c r="E2" s="1"/>
      <c r="F2" s="1"/>
      <c r="G2" s="1"/>
    </row>
    <row r="3" spans="1:8">
      <c r="A3" s="12"/>
      <c r="B3" s="11"/>
      <c r="C3" s="11"/>
      <c r="D3" s="1"/>
      <c r="E3" s="1"/>
      <c r="F3" s="1"/>
      <c r="G3" s="1"/>
    </row>
    <row r="4" spans="1:8">
      <c r="A4" s="808" t="s">
        <v>26</v>
      </c>
      <c r="B4" s="806" t="s">
        <v>167</v>
      </c>
      <c r="C4" s="801" t="s">
        <v>115</v>
      </c>
      <c r="D4" s="801"/>
      <c r="E4" s="801"/>
      <c r="F4" s="801" t="s">
        <v>116</v>
      </c>
      <c r="G4" s="801"/>
      <c r="H4" s="802"/>
    </row>
    <row r="5" spans="1:8" ht="15.45" customHeight="1">
      <c r="A5" s="809"/>
      <c r="B5" s="807"/>
      <c r="C5" s="422" t="s">
        <v>27</v>
      </c>
      <c r="D5" s="422" t="s">
        <v>89</v>
      </c>
      <c r="E5" s="422" t="s">
        <v>67</v>
      </c>
      <c r="F5" s="422" t="s">
        <v>27</v>
      </c>
      <c r="G5" s="422" t="s">
        <v>89</v>
      </c>
      <c r="H5" s="422" t="s">
        <v>67</v>
      </c>
    </row>
    <row r="6" spans="1:8">
      <c r="A6" s="450">
        <v>1</v>
      </c>
      <c r="B6" s="423" t="s">
        <v>776</v>
      </c>
      <c r="C6" s="667">
        <f>SUM(C7:C12)</f>
        <v>503068333.21004432</v>
      </c>
      <c r="D6" s="667">
        <f>SUM(D7:D12)</f>
        <v>23677022.75999999</v>
      </c>
      <c r="E6" s="668">
        <f>C6+D6</f>
        <v>526745355.97004431</v>
      </c>
      <c r="F6" s="667">
        <f>SUM(F7:F12)</f>
        <v>433582023</v>
      </c>
      <c r="G6" s="667">
        <f>SUM(G7:G12)</f>
        <v>19720561</v>
      </c>
      <c r="H6" s="668">
        <f>F6+G6</f>
        <v>453302584</v>
      </c>
    </row>
    <row r="7" spans="1:8">
      <c r="A7" s="450">
        <v>1.1000000000000001</v>
      </c>
      <c r="B7" s="424" t="s">
        <v>730</v>
      </c>
      <c r="C7" s="667"/>
      <c r="D7" s="667"/>
      <c r="E7" s="668">
        <f t="shared" ref="E7:E45" si="0">C7+D7</f>
        <v>0</v>
      </c>
      <c r="F7" s="667"/>
      <c r="G7" s="667"/>
      <c r="H7" s="668">
        <f t="shared" ref="H7:H44" si="1">F7+G7</f>
        <v>0</v>
      </c>
    </row>
    <row r="8" spans="1:8" ht="20.399999999999999">
      <c r="A8" s="450">
        <v>1.2</v>
      </c>
      <c r="B8" s="424" t="s">
        <v>777</v>
      </c>
      <c r="C8" s="667"/>
      <c r="D8" s="667"/>
      <c r="E8" s="668">
        <f t="shared" si="0"/>
        <v>0</v>
      </c>
      <c r="F8" s="667"/>
      <c r="G8" s="667"/>
      <c r="H8" s="668">
        <f t="shared" si="1"/>
        <v>0</v>
      </c>
    </row>
    <row r="9" spans="1:8" ht="21.45" customHeight="1">
      <c r="A9" s="450">
        <v>1.3</v>
      </c>
      <c r="B9" s="414" t="s">
        <v>778</v>
      </c>
      <c r="C9" s="667"/>
      <c r="D9" s="667"/>
      <c r="E9" s="668">
        <f t="shared" si="0"/>
        <v>0</v>
      </c>
      <c r="F9" s="667"/>
      <c r="G9" s="667"/>
      <c r="H9" s="668">
        <f t="shared" si="1"/>
        <v>0</v>
      </c>
    </row>
    <row r="10" spans="1:8" ht="20.399999999999999">
      <c r="A10" s="450">
        <v>1.4</v>
      </c>
      <c r="B10" s="414" t="s">
        <v>734</v>
      </c>
      <c r="C10" s="667"/>
      <c r="D10" s="667"/>
      <c r="E10" s="668">
        <f t="shared" si="0"/>
        <v>0</v>
      </c>
      <c r="F10" s="667"/>
      <c r="G10" s="667"/>
      <c r="H10" s="668">
        <f t="shared" si="1"/>
        <v>0</v>
      </c>
    </row>
    <row r="11" spans="1:8">
      <c r="A11" s="450">
        <v>1.5</v>
      </c>
      <c r="B11" s="414" t="s">
        <v>737</v>
      </c>
      <c r="C11" s="667">
        <v>503068333.21004432</v>
      </c>
      <c r="D11" s="667">
        <v>23677022.75999999</v>
      </c>
      <c r="E11" s="668">
        <f t="shared" si="0"/>
        <v>526745355.97004431</v>
      </c>
      <c r="F11" s="667">
        <v>433582023</v>
      </c>
      <c r="G11" s="667">
        <v>19720561</v>
      </c>
      <c r="H11" s="668">
        <f t="shared" si="1"/>
        <v>453302584</v>
      </c>
    </row>
    <row r="12" spans="1:8">
      <c r="A12" s="450">
        <v>1.6</v>
      </c>
      <c r="B12" s="415" t="s">
        <v>100</v>
      </c>
      <c r="C12" s="667"/>
      <c r="D12" s="667"/>
      <c r="E12" s="668">
        <f t="shared" si="0"/>
        <v>0</v>
      </c>
      <c r="F12" s="667"/>
      <c r="G12" s="667"/>
      <c r="H12" s="668">
        <f t="shared" si="1"/>
        <v>0</v>
      </c>
    </row>
    <row r="13" spans="1:8">
      <c r="A13" s="450">
        <v>2</v>
      </c>
      <c r="B13" s="425" t="s">
        <v>779</v>
      </c>
      <c r="C13" s="667">
        <f>SUM(C14:C17)</f>
        <v>-197480686.78999996</v>
      </c>
      <c r="D13" s="667">
        <f>SUM(D14:D17)</f>
        <v>-20634037.330000013</v>
      </c>
      <c r="E13" s="668">
        <f t="shared" si="0"/>
        <v>-218114724.11999997</v>
      </c>
      <c r="F13" s="667">
        <f>SUM(F14:F17)</f>
        <v>-182699715</v>
      </c>
      <c r="G13" s="667">
        <f>SUM(G14:G17)</f>
        <v>-18541862.120000005</v>
      </c>
      <c r="H13" s="668">
        <f t="shared" si="1"/>
        <v>-201241577.12</v>
      </c>
    </row>
    <row r="14" spans="1:8">
      <c r="A14" s="450">
        <v>2.1</v>
      </c>
      <c r="B14" s="414" t="s">
        <v>780</v>
      </c>
      <c r="C14" s="667"/>
      <c r="D14" s="667"/>
      <c r="E14" s="668">
        <f t="shared" si="0"/>
        <v>0</v>
      </c>
      <c r="F14" s="667"/>
      <c r="G14" s="667"/>
      <c r="H14" s="668">
        <f t="shared" si="1"/>
        <v>0</v>
      </c>
    </row>
    <row r="15" spans="1:8" ht="24.45" customHeight="1">
      <c r="A15" s="450">
        <v>2.2000000000000002</v>
      </c>
      <c r="B15" s="414" t="s">
        <v>781</v>
      </c>
      <c r="C15" s="667"/>
      <c r="D15" s="667"/>
      <c r="E15" s="668">
        <f t="shared" si="0"/>
        <v>0</v>
      </c>
      <c r="F15" s="667"/>
      <c r="G15" s="667"/>
      <c r="H15" s="668">
        <f t="shared" si="1"/>
        <v>0</v>
      </c>
    </row>
    <row r="16" spans="1:8" ht="20.55" customHeight="1">
      <c r="A16" s="450">
        <v>2.2999999999999998</v>
      </c>
      <c r="B16" s="414" t="s">
        <v>782</v>
      </c>
      <c r="C16" s="667">
        <v>-197480686.78999996</v>
      </c>
      <c r="D16" s="667">
        <v>-20634037.330000013</v>
      </c>
      <c r="E16" s="668">
        <f t="shared" si="0"/>
        <v>-218114724.11999997</v>
      </c>
      <c r="F16" s="670">
        <v>-182699715</v>
      </c>
      <c r="G16" s="670">
        <v>-18541862.120000005</v>
      </c>
      <c r="H16" s="668">
        <f t="shared" si="1"/>
        <v>-201241577.12</v>
      </c>
    </row>
    <row r="17" spans="1:8">
      <c r="A17" s="450">
        <v>2.4</v>
      </c>
      <c r="B17" s="414" t="s">
        <v>783</v>
      </c>
      <c r="C17" s="667"/>
      <c r="D17" s="667"/>
      <c r="E17" s="668">
        <f t="shared" si="0"/>
        <v>0</v>
      </c>
      <c r="F17" s="667"/>
      <c r="G17" s="667"/>
      <c r="H17" s="668">
        <f t="shared" si="1"/>
        <v>0</v>
      </c>
    </row>
    <row r="18" spans="1:8">
      <c r="A18" s="450">
        <v>3</v>
      </c>
      <c r="B18" s="425" t="s">
        <v>784</v>
      </c>
      <c r="C18" s="667"/>
      <c r="D18" s="667"/>
      <c r="E18" s="668">
        <f t="shared" si="0"/>
        <v>0</v>
      </c>
      <c r="F18" s="667"/>
      <c r="G18" s="667"/>
      <c r="H18" s="668">
        <f t="shared" si="1"/>
        <v>0</v>
      </c>
    </row>
    <row r="19" spans="1:8">
      <c r="A19" s="450">
        <v>4</v>
      </c>
      <c r="B19" s="425" t="s">
        <v>785</v>
      </c>
      <c r="C19" s="667">
        <v>53606894.789999984</v>
      </c>
      <c r="D19" s="667">
        <v>9495896.4999999925</v>
      </c>
      <c r="E19" s="668">
        <f t="shared" si="0"/>
        <v>63102791.289999977</v>
      </c>
      <c r="F19" s="670">
        <v>47843989</v>
      </c>
      <c r="G19" s="670">
        <v>5248554</v>
      </c>
      <c r="H19" s="668">
        <f t="shared" si="1"/>
        <v>53092543</v>
      </c>
    </row>
    <row r="20" spans="1:8">
      <c r="A20" s="450">
        <v>5</v>
      </c>
      <c r="B20" s="425" t="s">
        <v>786</v>
      </c>
      <c r="C20" s="667">
        <v>-17855396.720000003</v>
      </c>
      <c r="D20" s="667">
        <v>-9318584.7400000021</v>
      </c>
      <c r="E20" s="668">
        <f t="shared" si="0"/>
        <v>-27173981.460000005</v>
      </c>
      <c r="F20" s="670">
        <v>-15658803</v>
      </c>
      <c r="G20" s="670">
        <v>-7460021.6999999993</v>
      </c>
      <c r="H20" s="668">
        <f t="shared" si="1"/>
        <v>-23118824.699999999</v>
      </c>
    </row>
    <row r="21" spans="1:8" ht="38.549999999999997" customHeight="1">
      <c r="A21" s="450">
        <v>6</v>
      </c>
      <c r="B21" s="425" t="s">
        <v>787</v>
      </c>
      <c r="C21" s="667"/>
      <c r="D21" s="667"/>
      <c r="E21" s="668">
        <f t="shared" si="0"/>
        <v>0</v>
      </c>
      <c r="F21" s="667"/>
      <c r="G21" s="667"/>
      <c r="H21" s="668">
        <f t="shared" si="1"/>
        <v>0</v>
      </c>
    </row>
    <row r="22" spans="1:8" ht="27.45" customHeight="1">
      <c r="A22" s="450">
        <v>7</v>
      </c>
      <c r="B22" s="425" t="s">
        <v>788</v>
      </c>
      <c r="C22" s="667"/>
      <c r="D22" s="667"/>
      <c r="E22" s="668">
        <f t="shared" si="0"/>
        <v>0</v>
      </c>
      <c r="F22" s="667"/>
      <c r="G22" s="667"/>
      <c r="H22" s="668">
        <f t="shared" si="1"/>
        <v>0</v>
      </c>
    </row>
    <row r="23" spans="1:8" ht="37.049999999999997" customHeight="1">
      <c r="A23" s="450">
        <v>8</v>
      </c>
      <c r="B23" s="426" t="s">
        <v>789</v>
      </c>
      <c r="C23" s="667"/>
      <c r="D23" s="667"/>
      <c r="E23" s="668">
        <f t="shared" si="0"/>
        <v>0</v>
      </c>
      <c r="F23" s="667"/>
      <c r="G23" s="667"/>
      <c r="H23" s="668">
        <f t="shared" si="1"/>
        <v>0</v>
      </c>
    </row>
    <row r="24" spans="1:8" ht="34.5" customHeight="1">
      <c r="A24" s="450">
        <v>9</v>
      </c>
      <c r="B24" s="426" t="s">
        <v>790</v>
      </c>
      <c r="C24" s="667">
        <v>-11109340.919999793</v>
      </c>
      <c r="D24" s="667"/>
      <c r="E24" s="668">
        <f t="shared" si="0"/>
        <v>-11109340.919999793</v>
      </c>
      <c r="F24" s="670">
        <v>-11916617.960000014</v>
      </c>
      <c r="G24" s="667"/>
      <c r="H24" s="668">
        <f t="shared" si="1"/>
        <v>-11916617.960000014</v>
      </c>
    </row>
    <row r="25" spans="1:8">
      <c r="A25" s="450">
        <v>10</v>
      </c>
      <c r="B25" s="425" t="s">
        <v>791</v>
      </c>
      <c r="C25" s="667">
        <v>7632812.3599999985</v>
      </c>
      <c r="D25" s="667"/>
      <c r="E25" s="668">
        <f t="shared" si="0"/>
        <v>7632812.3599999985</v>
      </c>
      <c r="F25" s="670">
        <v>-2938306.110000086</v>
      </c>
      <c r="G25" s="667"/>
      <c r="H25" s="668">
        <f t="shared" si="1"/>
        <v>-2938306.110000086</v>
      </c>
    </row>
    <row r="26" spans="1:8" ht="27" customHeight="1">
      <c r="A26" s="450">
        <v>11</v>
      </c>
      <c r="B26" s="427" t="s">
        <v>792</v>
      </c>
      <c r="C26" s="667">
        <v>366221.99000000011</v>
      </c>
      <c r="D26" s="667"/>
      <c r="E26" s="668">
        <f t="shared" si="0"/>
        <v>366221.99000000011</v>
      </c>
      <c r="F26" s="670">
        <v>267372.79999999993</v>
      </c>
      <c r="G26" s="667"/>
      <c r="H26" s="668">
        <f t="shared" si="1"/>
        <v>267372.79999999993</v>
      </c>
    </row>
    <row r="27" spans="1:8">
      <c r="A27" s="450">
        <v>12</v>
      </c>
      <c r="B27" s="425" t="s">
        <v>793</v>
      </c>
      <c r="C27" s="667">
        <v>1970876.2799999996</v>
      </c>
      <c r="D27" s="667">
        <v>778</v>
      </c>
      <c r="E27" s="668">
        <f t="shared" si="0"/>
        <v>1971654.2799999996</v>
      </c>
      <c r="F27" s="670">
        <v>6209688.2800000003</v>
      </c>
      <c r="G27" s="667"/>
      <c r="H27" s="668">
        <f t="shared" si="1"/>
        <v>6209688.2800000003</v>
      </c>
    </row>
    <row r="28" spans="1:8">
      <c r="A28" s="450">
        <v>13</v>
      </c>
      <c r="B28" s="428" t="s">
        <v>794</v>
      </c>
      <c r="C28" s="779">
        <v>-24736429.290000007</v>
      </c>
      <c r="D28" s="779">
        <v>-758084.54999999702</v>
      </c>
      <c r="E28" s="668">
        <f t="shared" si="0"/>
        <v>-25494513.840000004</v>
      </c>
      <c r="F28" s="670">
        <v>-20597977.290000003</v>
      </c>
      <c r="G28" s="667"/>
      <c r="H28" s="668">
        <f t="shared" si="1"/>
        <v>-20597977.290000003</v>
      </c>
    </row>
    <row r="29" spans="1:8">
      <c r="A29" s="450">
        <v>14</v>
      </c>
      <c r="B29" s="429" t="s">
        <v>795</v>
      </c>
      <c r="C29" s="779">
        <f>SUM(C30:C31)</f>
        <v>-140660207.02000001</v>
      </c>
      <c r="D29" s="779">
        <f>SUM(D30:D31)</f>
        <v>-1626344.1799999997</v>
      </c>
      <c r="E29" s="668">
        <f t="shared" si="0"/>
        <v>-142286551.20000002</v>
      </c>
      <c r="F29" s="670">
        <f>SUM(F30:F31)</f>
        <v>-126215622.61999999</v>
      </c>
      <c r="G29" s="667">
        <f>SUM(G30:G31)</f>
        <v>0</v>
      </c>
      <c r="H29" s="668">
        <f t="shared" si="1"/>
        <v>-126215622.61999999</v>
      </c>
    </row>
    <row r="30" spans="1:8">
      <c r="A30" s="450">
        <v>14.1</v>
      </c>
      <c r="B30" s="406" t="s">
        <v>796</v>
      </c>
      <c r="C30" s="779">
        <v>-132589017.18000001</v>
      </c>
      <c r="D30" s="779">
        <v>-98378.04</v>
      </c>
      <c r="E30" s="668">
        <f t="shared" si="0"/>
        <v>-132687395.22000001</v>
      </c>
      <c r="F30" s="670">
        <v>-116580052.61999999</v>
      </c>
      <c r="G30" s="667"/>
      <c r="H30" s="668">
        <f t="shared" si="1"/>
        <v>-116580052.61999999</v>
      </c>
    </row>
    <row r="31" spans="1:8">
      <c r="A31" s="450">
        <v>14.2</v>
      </c>
      <c r="B31" s="406" t="s">
        <v>797</v>
      </c>
      <c r="C31" s="779">
        <v>-8071189.8400000008</v>
      </c>
      <c r="D31" s="779">
        <v>-1527966.1399999997</v>
      </c>
      <c r="E31" s="668">
        <f t="shared" si="0"/>
        <v>-9599155.9800000004</v>
      </c>
      <c r="F31" s="670">
        <v>-9635570</v>
      </c>
      <c r="G31" s="667"/>
      <c r="H31" s="668">
        <f t="shared" si="1"/>
        <v>-9635570</v>
      </c>
    </row>
    <row r="32" spans="1:8">
      <c r="A32" s="450">
        <v>15</v>
      </c>
      <c r="B32" s="430" t="s">
        <v>798</v>
      </c>
      <c r="C32" s="779">
        <v>-20981133.740000006</v>
      </c>
      <c r="D32" s="779"/>
      <c r="E32" s="668">
        <f t="shared" si="0"/>
        <v>-20981133.740000006</v>
      </c>
      <c r="F32" s="670">
        <v>-19040014.060000002</v>
      </c>
      <c r="G32" s="667"/>
      <c r="H32" s="668">
        <f t="shared" si="1"/>
        <v>-19040014.060000002</v>
      </c>
    </row>
    <row r="33" spans="1:8" ht="22.5" customHeight="1">
      <c r="A33" s="450">
        <v>16</v>
      </c>
      <c r="B33" s="402" t="s">
        <v>799</v>
      </c>
      <c r="C33" s="667"/>
      <c r="D33" s="667"/>
      <c r="E33" s="668">
        <f t="shared" si="0"/>
        <v>0</v>
      </c>
      <c r="F33" s="667"/>
      <c r="G33" s="667"/>
      <c r="H33" s="668">
        <f t="shared" si="1"/>
        <v>0</v>
      </c>
    </row>
    <row r="34" spans="1:8">
      <c r="A34" s="450">
        <v>17</v>
      </c>
      <c r="B34" s="425" t="s">
        <v>800</v>
      </c>
      <c r="C34" s="667">
        <f>SUM(C35:C36)</f>
        <v>-282933.88</v>
      </c>
      <c r="D34" s="667">
        <f>SUM(D35:D36)</f>
        <v>0</v>
      </c>
      <c r="E34" s="668">
        <f t="shared" si="0"/>
        <v>-282933.88</v>
      </c>
      <c r="F34" s="667">
        <f>SUM(F35:F36)</f>
        <v>0</v>
      </c>
      <c r="G34" s="667">
        <f>SUM(G35:G36)</f>
        <v>0</v>
      </c>
      <c r="H34" s="668">
        <f t="shared" si="1"/>
        <v>0</v>
      </c>
    </row>
    <row r="35" spans="1:8">
      <c r="A35" s="450">
        <v>17.100000000000001</v>
      </c>
      <c r="B35" s="431" t="s">
        <v>801</v>
      </c>
      <c r="C35" s="667">
        <v>-282933.88</v>
      </c>
      <c r="D35" s="667"/>
      <c r="E35" s="668">
        <f t="shared" si="0"/>
        <v>-282933.88</v>
      </c>
      <c r="F35" s="667"/>
      <c r="G35" s="667"/>
      <c r="H35" s="668">
        <f t="shared" si="1"/>
        <v>0</v>
      </c>
    </row>
    <row r="36" spans="1:8">
      <c r="A36" s="450">
        <v>17.2</v>
      </c>
      <c r="B36" s="406" t="s">
        <v>802</v>
      </c>
      <c r="C36" s="667"/>
      <c r="D36" s="667"/>
      <c r="E36" s="668">
        <f t="shared" si="0"/>
        <v>0</v>
      </c>
      <c r="F36" s="667"/>
      <c r="G36" s="667"/>
      <c r="H36" s="668">
        <f t="shared" si="1"/>
        <v>0</v>
      </c>
    </row>
    <row r="37" spans="1:8" ht="41.55" customHeight="1">
      <c r="A37" s="450">
        <v>18</v>
      </c>
      <c r="B37" s="432" t="s">
        <v>803</v>
      </c>
      <c r="C37" s="667">
        <f>SUM(C38:C39)</f>
        <v>-65934753.070000723</v>
      </c>
      <c r="D37" s="667">
        <f>SUM(D38:D39)</f>
        <v>-635550.24359346181</v>
      </c>
      <c r="E37" s="668">
        <f t="shared" si="0"/>
        <v>-66570303.313594185</v>
      </c>
      <c r="F37" s="667">
        <f>SUM(F38:F39)</f>
        <v>-58264260</v>
      </c>
      <c r="G37" s="667">
        <f>SUM(G38:G39)</f>
        <v>307436</v>
      </c>
      <c r="H37" s="668">
        <f t="shared" si="1"/>
        <v>-57956824</v>
      </c>
    </row>
    <row r="38" spans="1:8" ht="20.399999999999999">
      <c r="A38" s="450">
        <v>18.100000000000001</v>
      </c>
      <c r="B38" s="414" t="s">
        <v>804</v>
      </c>
      <c r="C38" s="667"/>
      <c r="D38" s="667"/>
      <c r="E38" s="668">
        <f t="shared" si="0"/>
        <v>0</v>
      </c>
      <c r="F38" s="667"/>
      <c r="G38" s="667"/>
      <c r="H38" s="668">
        <f t="shared" si="1"/>
        <v>0</v>
      </c>
    </row>
    <row r="39" spans="1:8">
      <c r="A39" s="450">
        <v>18.2</v>
      </c>
      <c r="B39" s="414" t="s">
        <v>805</v>
      </c>
      <c r="C39" s="667">
        <v>-65934753.070000723</v>
      </c>
      <c r="D39" s="667">
        <v>-635550.24359346181</v>
      </c>
      <c r="E39" s="668">
        <f t="shared" si="0"/>
        <v>-66570303.313594185</v>
      </c>
      <c r="F39" s="667">
        <v>-58264260</v>
      </c>
      <c r="G39" s="667">
        <v>307436</v>
      </c>
      <c r="H39" s="668">
        <f t="shared" si="1"/>
        <v>-57956824</v>
      </c>
    </row>
    <row r="40" spans="1:8" ht="24.45" customHeight="1">
      <c r="A40" s="450">
        <v>19</v>
      </c>
      <c r="B40" s="432" t="s">
        <v>806</v>
      </c>
      <c r="C40" s="667"/>
      <c r="D40" s="667"/>
      <c r="E40" s="668">
        <f t="shared" si="0"/>
        <v>0</v>
      </c>
      <c r="F40" s="667"/>
      <c r="G40" s="667"/>
      <c r="H40" s="668">
        <f t="shared" si="1"/>
        <v>0</v>
      </c>
    </row>
    <row r="41" spans="1:8" ht="25.05" customHeight="1">
      <c r="A41" s="450">
        <v>20</v>
      </c>
      <c r="B41" s="432" t="s">
        <v>807</v>
      </c>
      <c r="C41" s="667">
        <v>-2996104.77</v>
      </c>
      <c r="D41" s="667"/>
      <c r="E41" s="668">
        <f t="shared" si="0"/>
        <v>-2996104.77</v>
      </c>
      <c r="F41" s="667">
        <v>-1364405.92</v>
      </c>
      <c r="G41" s="667"/>
      <c r="H41" s="668">
        <f t="shared" si="1"/>
        <v>-1364405.92</v>
      </c>
    </row>
    <row r="42" spans="1:8" ht="33" customHeight="1">
      <c r="A42" s="450">
        <v>21</v>
      </c>
      <c r="B42" s="433" t="s">
        <v>808</v>
      </c>
      <c r="C42" s="667"/>
      <c r="D42" s="667"/>
      <c r="E42" s="668">
        <f t="shared" si="0"/>
        <v>0</v>
      </c>
      <c r="F42" s="667"/>
      <c r="G42" s="667"/>
      <c r="H42" s="668">
        <f t="shared" si="1"/>
        <v>0</v>
      </c>
    </row>
    <row r="43" spans="1:8">
      <c r="A43" s="450">
        <v>22</v>
      </c>
      <c r="B43" s="434" t="s">
        <v>809</v>
      </c>
      <c r="C43" s="667">
        <f>SUM(C6,C13,C18,C19,C20,C21,C22,C23,C24,C25,C26,C27,C28,C29,C32,C33,C34,C37,C40,C41,C42)</f>
        <v>84608152.430043757</v>
      </c>
      <c r="D43" s="667">
        <f>SUM(D6,D13,D18,D19,D20,D21,D22,D23,D24,D25,D26,D27,D28,D29,D32,D33,D34,D37,D40,D41,D42)</f>
        <v>201096.21640650928</v>
      </c>
      <c r="E43" s="668">
        <f t="shared" si="0"/>
        <v>84809248.646450266</v>
      </c>
      <c r="F43" s="667">
        <f>SUM(F6,F13,F18,F19,F20,F21,F22,F23,F24,F25,F26,F27,F28,F29,F32,F33,F34,F37,F40,F41,F42)</f>
        <v>49207351.119999886</v>
      </c>
      <c r="G43" s="667">
        <f>SUM(G6,G13,G18,G19,G20,G21,G22,G23,G24,G25,G26,G27,G28,G29,G32,G33,G34,G37,G40,G41,G42)</f>
        <v>-725332.82000000402</v>
      </c>
      <c r="H43" s="668">
        <f t="shared" si="1"/>
        <v>48482018.299999878</v>
      </c>
    </row>
    <row r="44" spans="1:8">
      <c r="A44" s="450">
        <v>23</v>
      </c>
      <c r="B44" s="434" t="s">
        <v>810</v>
      </c>
      <c r="C44" s="667">
        <v>-15946874.869999999</v>
      </c>
      <c r="D44" s="667"/>
      <c r="E44" s="668">
        <f t="shared" si="0"/>
        <v>-15946874.869999999</v>
      </c>
      <c r="F44" s="667">
        <v>-7409407.3399999999</v>
      </c>
      <c r="G44" s="667"/>
      <c r="H44" s="668">
        <f t="shared" si="1"/>
        <v>-7409407.3399999999</v>
      </c>
    </row>
    <row r="45" spans="1:8">
      <c r="A45" s="450">
        <v>24</v>
      </c>
      <c r="B45" s="434" t="s">
        <v>811</v>
      </c>
      <c r="C45" s="671">
        <f>C43+C44</f>
        <v>68661277.560043752</v>
      </c>
      <c r="D45" s="671">
        <f>D43-D44</f>
        <v>201096.21640650928</v>
      </c>
      <c r="E45" s="668">
        <f t="shared" si="0"/>
        <v>68862373.776450261</v>
      </c>
      <c r="F45" s="671">
        <f>F43+F44</f>
        <v>41797943.779999882</v>
      </c>
      <c r="G45" s="671">
        <f>G43-G44</f>
        <v>-725332.82000000402</v>
      </c>
      <c r="H45" s="668">
        <f>F45+G45</f>
        <v>41072610.959999874</v>
      </c>
    </row>
    <row r="47" spans="1:8">
      <c r="C47" s="678"/>
      <c r="D47" s="678"/>
    </row>
    <row r="48" spans="1:8">
      <c r="C48" s="679"/>
      <c r="D48" s="679"/>
    </row>
  </sheetData>
  <mergeCells count="4">
    <mergeCell ref="B4:B5"/>
    <mergeCell ref="C4:E4"/>
    <mergeCell ref="F4:H4"/>
    <mergeCell ref="A4:A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7"/>
  <sheetViews>
    <sheetView topLeftCell="A31" zoomScale="80" zoomScaleNormal="80" workbookViewId="0">
      <selection activeCell="F39" sqref="F39:G42"/>
    </sheetView>
  </sheetViews>
  <sheetFormatPr defaultRowHeight="14.4"/>
  <cols>
    <col min="1" max="1" width="8.77734375" style="447"/>
    <col min="2" max="2" width="87.6640625" bestFit="1" customWidth="1"/>
    <col min="3" max="3" width="14.44140625" bestFit="1" customWidth="1"/>
    <col min="4" max="5" width="12.77734375" customWidth="1"/>
    <col min="6" max="6" width="14.44140625" bestFit="1" customWidth="1"/>
    <col min="7" max="8" width="12.77734375" customWidth="1"/>
  </cols>
  <sheetData>
    <row r="1" spans="1:8">
      <c r="A1" s="12" t="s">
        <v>109</v>
      </c>
      <c r="B1" s="306" t="str">
        <f>Info!C2</f>
        <v>კრედო</v>
      </c>
      <c r="C1" s="11"/>
      <c r="D1" s="1"/>
      <c r="E1" s="1"/>
      <c r="F1" s="1"/>
      <c r="G1" s="1"/>
    </row>
    <row r="2" spans="1:8">
      <c r="A2" s="12" t="s">
        <v>110</v>
      </c>
      <c r="B2" s="335">
        <f>'1. key ratios'!B2</f>
        <v>45657</v>
      </c>
      <c r="C2" s="11"/>
      <c r="D2" s="1"/>
      <c r="E2" s="1"/>
      <c r="F2" s="1"/>
      <c r="G2" s="1"/>
    </row>
    <row r="3" spans="1:8">
      <c r="A3" s="12"/>
      <c r="B3" s="11"/>
      <c r="C3" s="11"/>
      <c r="D3" s="1"/>
      <c r="E3" s="1"/>
      <c r="F3" s="1"/>
      <c r="G3" s="1"/>
    </row>
    <row r="4" spans="1:8">
      <c r="A4" s="798" t="s">
        <v>26</v>
      </c>
      <c r="B4" s="810" t="s">
        <v>152</v>
      </c>
      <c r="C4" s="811" t="s">
        <v>115</v>
      </c>
      <c r="D4" s="811"/>
      <c r="E4" s="811"/>
      <c r="F4" s="811" t="s">
        <v>116</v>
      </c>
      <c r="G4" s="811"/>
      <c r="H4" s="812"/>
    </row>
    <row r="5" spans="1:8">
      <c r="A5" s="798"/>
      <c r="B5" s="810"/>
      <c r="C5" s="422" t="s">
        <v>27</v>
      </c>
      <c r="D5" s="422" t="s">
        <v>89</v>
      </c>
      <c r="E5" s="422" t="s">
        <v>67</v>
      </c>
      <c r="F5" s="422" t="s">
        <v>27</v>
      </c>
      <c r="G5" s="422" t="s">
        <v>89</v>
      </c>
      <c r="H5" s="435" t="s">
        <v>67</v>
      </c>
    </row>
    <row r="6" spans="1:8">
      <c r="A6" s="436">
        <v>1</v>
      </c>
      <c r="B6" s="440" t="s">
        <v>812</v>
      </c>
      <c r="C6" s="437"/>
      <c r="D6" s="437"/>
      <c r="E6" s="438">
        <f t="shared" ref="E6:E43" si="0">C6+D6</f>
        <v>0</v>
      </c>
      <c r="F6" s="437"/>
      <c r="G6" s="437"/>
      <c r="H6" s="439">
        <f t="shared" ref="H6:H43" si="1">F6+G6</f>
        <v>0</v>
      </c>
    </row>
    <row r="7" spans="1:8">
      <c r="A7" s="436">
        <v>2</v>
      </c>
      <c r="B7" s="440" t="s">
        <v>178</v>
      </c>
      <c r="C7" s="437"/>
      <c r="D7" s="437"/>
      <c r="E7" s="438">
        <f t="shared" si="0"/>
        <v>0</v>
      </c>
      <c r="F7" s="437"/>
      <c r="G7" s="437"/>
      <c r="H7" s="439">
        <f t="shared" si="1"/>
        <v>0</v>
      </c>
    </row>
    <row r="8" spans="1:8">
      <c r="A8" s="436">
        <v>3</v>
      </c>
      <c r="B8" s="440" t="s">
        <v>180</v>
      </c>
      <c r="C8" s="437">
        <f>C9+C10</f>
        <v>1542947335.8499999</v>
      </c>
      <c r="D8" s="437">
        <f>D9+D10</f>
        <v>0</v>
      </c>
      <c r="E8" s="438">
        <f t="shared" si="0"/>
        <v>1542947335.8499999</v>
      </c>
      <c r="F8" s="673">
        <f>F9+F10</f>
        <v>1205792479.78</v>
      </c>
      <c r="G8" s="673">
        <f>G9+G10</f>
        <v>0</v>
      </c>
      <c r="H8" s="439">
        <f t="shared" si="1"/>
        <v>1205792479.78</v>
      </c>
    </row>
    <row r="9" spans="1:8">
      <c r="A9" s="436">
        <v>3.1</v>
      </c>
      <c r="B9" s="441" t="s">
        <v>813</v>
      </c>
      <c r="C9" s="437">
        <v>1542877796.8499999</v>
      </c>
      <c r="D9" s="437"/>
      <c r="E9" s="438">
        <f t="shared" si="0"/>
        <v>1542877796.8499999</v>
      </c>
      <c r="F9" s="437">
        <v>1205526374.78</v>
      </c>
      <c r="G9" s="437"/>
      <c r="H9" s="439">
        <f t="shared" si="1"/>
        <v>1205526374.78</v>
      </c>
    </row>
    <row r="10" spans="1:8">
      <c r="A10" s="436">
        <v>3.2</v>
      </c>
      <c r="B10" s="441" t="s">
        <v>814</v>
      </c>
      <c r="C10" s="437">
        <v>69539</v>
      </c>
      <c r="D10" s="437"/>
      <c r="E10" s="438">
        <f t="shared" si="0"/>
        <v>69539</v>
      </c>
      <c r="F10" s="437">
        <v>266105</v>
      </c>
      <c r="G10" s="437"/>
      <c r="H10" s="439">
        <f t="shared" si="1"/>
        <v>266105</v>
      </c>
    </row>
    <row r="11" spans="1:8">
      <c r="A11" s="436">
        <v>4</v>
      </c>
      <c r="B11" s="440" t="s">
        <v>179</v>
      </c>
      <c r="C11" s="437">
        <f>C12+C13</f>
        <v>0</v>
      </c>
      <c r="D11" s="437">
        <f>D12+D13</f>
        <v>0</v>
      </c>
      <c r="E11" s="438">
        <f t="shared" si="0"/>
        <v>0</v>
      </c>
      <c r="F11" s="437">
        <f>F12+F13</f>
        <v>0</v>
      </c>
      <c r="G11" s="437">
        <f>G12+G13</f>
        <v>0</v>
      </c>
      <c r="H11" s="439">
        <f t="shared" si="1"/>
        <v>0</v>
      </c>
    </row>
    <row r="12" spans="1:8">
      <c r="A12" s="436">
        <v>4.0999999999999996</v>
      </c>
      <c r="B12" s="441" t="s">
        <v>815</v>
      </c>
      <c r="C12" s="437"/>
      <c r="D12" s="437"/>
      <c r="E12" s="438">
        <f t="shared" si="0"/>
        <v>0</v>
      </c>
      <c r="F12" s="437"/>
      <c r="G12" s="437"/>
      <c r="H12" s="439">
        <f t="shared" si="1"/>
        <v>0</v>
      </c>
    </row>
    <row r="13" spans="1:8">
      <c r="A13" s="436">
        <v>4.2</v>
      </c>
      <c r="B13" s="441" t="s">
        <v>816</v>
      </c>
      <c r="C13" s="437"/>
      <c r="D13" s="437"/>
      <c r="E13" s="438">
        <f t="shared" si="0"/>
        <v>0</v>
      </c>
      <c r="F13" s="437"/>
      <c r="G13" s="437"/>
      <c r="H13" s="439">
        <f t="shared" si="1"/>
        <v>0</v>
      </c>
    </row>
    <row r="14" spans="1:8">
      <c r="A14" s="436">
        <v>5</v>
      </c>
      <c r="B14" s="442" t="s">
        <v>817</v>
      </c>
      <c r="C14" s="673">
        <f>C15+C16+C17+C23+C24+C25+C26</f>
        <v>2101849247.3200002</v>
      </c>
      <c r="D14" s="673">
        <f>D15+D16+D17+D23+D24+D25+D26</f>
        <v>1964760</v>
      </c>
      <c r="E14" s="438">
        <f t="shared" si="0"/>
        <v>2103814007.3200002</v>
      </c>
      <c r="F14" s="674">
        <f>F15+F16+F17+F23+F24+F25+F26</f>
        <v>1048946872.1900001</v>
      </c>
      <c r="G14" s="674">
        <f>G15+G16+G17+G23+G24+G25+G26</f>
        <v>2702000</v>
      </c>
      <c r="H14" s="439">
        <f t="shared" si="1"/>
        <v>1051648872.1900001</v>
      </c>
    </row>
    <row r="15" spans="1:8">
      <c r="A15" s="436">
        <v>5.0999999999999996</v>
      </c>
      <c r="B15" s="443" t="s">
        <v>818</v>
      </c>
      <c r="C15" s="437">
        <v>20898970.66</v>
      </c>
      <c r="D15" s="437">
        <v>1964760</v>
      </c>
      <c r="E15" s="438">
        <f t="shared" si="0"/>
        <v>22863730.66</v>
      </c>
      <c r="F15" s="675">
        <v>20218675.539999999</v>
      </c>
      <c r="G15" s="675">
        <v>2702000</v>
      </c>
      <c r="H15" s="439">
        <f t="shared" si="1"/>
        <v>22920675.539999999</v>
      </c>
    </row>
    <row r="16" spans="1:8">
      <c r="A16" s="436">
        <v>5.2</v>
      </c>
      <c r="B16" s="443" t="s">
        <v>819</v>
      </c>
      <c r="C16" s="437">
        <v>2027.79</v>
      </c>
      <c r="D16" s="437"/>
      <c r="E16" s="438">
        <f t="shared" si="0"/>
        <v>2027.79</v>
      </c>
      <c r="F16" s="675">
        <v>45090.78</v>
      </c>
      <c r="G16" s="675"/>
      <c r="H16" s="439">
        <f t="shared" si="1"/>
        <v>45090.78</v>
      </c>
    </row>
    <row r="17" spans="1:8">
      <c r="A17" s="436">
        <v>5.3</v>
      </c>
      <c r="B17" s="443" t="s">
        <v>820</v>
      </c>
      <c r="C17" s="673">
        <f>C18+C19+C20+C21+C22</f>
        <v>1860844478.3200002</v>
      </c>
      <c r="D17" s="437">
        <f>D18+D19+D20+D21+D22</f>
        <v>0</v>
      </c>
      <c r="E17" s="438">
        <f t="shared" si="0"/>
        <v>1860844478.3200002</v>
      </c>
      <c r="F17" s="674">
        <f>F18+F19+F20+F21+F22</f>
        <v>954875671.86000001</v>
      </c>
      <c r="G17" s="674"/>
      <c r="H17" s="439">
        <f t="shared" si="1"/>
        <v>954875671.86000001</v>
      </c>
    </row>
    <row r="18" spans="1:8">
      <c r="A18" s="436" t="s">
        <v>181</v>
      </c>
      <c r="B18" s="444" t="s">
        <v>821</v>
      </c>
      <c r="C18" s="437">
        <v>1369901238.4100001</v>
      </c>
      <c r="D18" s="437"/>
      <c r="E18" s="438">
        <f t="shared" si="0"/>
        <v>1369901238.4100001</v>
      </c>
      <c r="F18" s="675">
        <v>680468891.78999996</v>
      </c>
      <c r="G18" s="675"/>
      <c r="H18" s="439">
        <f t="shared" si="1"/>
        <v>680468891.78999996</v>
      </c>
    </row>
    <row r="19" spans="1:8">
      <c r="A19" s="436" t="s">
        <v>182</v>
      </c>
      <c r="B19" s="445" t="s">
        <v>822</v>
      </c>
      <c r="C19" s="437">
        <v>225410751.75999999</v>
      </c>
      <c r="D19" s="437"/>
      <c r="E19" s="438">
        <f t="shared" si="0"/>
        <v>225410751.75999999</v>
      </c>
      <c r="F19" s="675">
        <v>152552769.08000001</v>
      </c>
      <c r="G19" s="675"/>
      <c r="H19" s="439">
        <f t="shared" si="1"/>
        <v>152552769.08000001</v>
      </c>
    </row>
    <row r="20" spans="1:8">
      <c r="A20" s="436" t="s">
        <v>183</v>
      </c>
      <c r="B20" s="445" t="s">
        <v>823</v>
      </c>
      <c r="C20" s="437"/>
      <c r="D20" s="437"/>
      <c r="E20" s="438">
        <f t="shared" si="0"/>
        <v>0</v>
      </c>
      <c r="F20" s="675"/>
      <c r="G20" s="675"/>
      <c r="H20" s="439">
        <f t="shared" si="1"/>
        <v>0</v>
      </c>
    </row>
    <row r="21" spans="1:8">
      <c r="A21" s="436" t="s">
        <v>184</v>
      </c>
      <c r="B21" s="445" t="s">
        <v>824</v>
      </c>
      <c r="C21" s="437">
        <v>261553719</v>
      </c>
      <c r="D21" s="437"/>
      <c r="E21" s="438">
        <f t="shared" si="0"/>
        <v>261553719</v>
      </c>
      <c r="F21" s="675">
        <v>117644554</v>
      </c>
      <c r="G21" s="675"/>
      <c r="H21" s="439">
        <f t="shared" si="1"/>
        <v>117644554</v>
      </c>
    </row>
    <row r="22" spans="1:8">
      <c r="A22" s="436" t="s">
        <v>185</v>
      </c>
      <c r="B22" s="445" t="s">
        <v>542</v>
      </c>
      <c r="C22" s="437">
        <v>3978769.15</v>
      </c>
      <c r="D22" s="437"/>
      <c r="E22" s="438">
        <f t="shared" si="0"/>
        <v>3978769.15</v>
      </c>
      <c r="F22" s="675">
        <v>4209456.99</v>
      </c>
      <c r="G22" s="675"/>
      <c r="H22" s="439">
        <f t="shared" si="1"/>
        <v>4209456.99</v>
      </c>
    </row>
    <row r="23" spans="1:8">
      <c r="A23" s="436">
        <v>5.4</v>
      </c>
      <c r="B23" s="443" t="s">
        <v>825</v>
      </c>
      <c r="C23" s="437">
        <v>220103770.55000001</v>
      </c>
      <c r="D23" s="437"/>
      <c r="E23" s="438">
        <f t="shared" si="0"/>
        <v>220103770.55000001</v>
      </c>
      <c r="F23" s="675">
        <v>73807434.010000005</v>
      </c>
      <c r="G23" s="675"/>
      <c r="H23" s="439">
        <f t="shared" si="1"/>
        <v>73807434.010000005</v>
      </c>
    </row>
    <row r="24" spans="1:8">
      <c r="A24" s="436">
        <v>5.5</v>
      </c>
      <c r="B24" s="443" t="s">
        <v>826</v>
      </c>
      <c r="C24" s="437"/>
      <c r="D24" s="437"/>
      <c r="E24" s="438">
        <f t="shared" si="0"/>
        <v>0</v>
      </c>
      <c r="F24" s="437"/>
      <c r="G24" s="437"/>
      <c r="H24" s="439">
        <f t="shared" si="1"/>
        <v>0</v>
      </c>
    </row>
    <row r="25" spans="1:8">
      <c r="A25" s="436">
        <v>5.6</v>
      </c>
      <c r="B25" s="443" t="s">
        <v>827</v>
      </c>
      <c r="C25" s="437"/>
      <c r="D25" s="437"/>
      <c r="E25" s="438">
        <f t="shared" si="0"/>
        <v>0</v>
      </c>
      <c r="F25" s="437"/>
      <c r="G25" s="437"/>
      <c r="H25" s="439">
        <f t="shared" si="1"/>
        <v>0</v>
      </c>
    </row>
    <row r="26" spans="1:8">
      <c r="A26" s="436">
        <v>5.7</v>
      </c>
      <c r="B26" s="443" t="s">
        <v>542</v>
      </c>
      <c r="C26" s="437"/>
      <c r="D26" s="437"/>
      <c r="E26" s="438">
        <f t="shared" si="0"/>
        <v>0</v>
      </c>
      <c r="F26" s="437"/>
      <c r="G26" s="437"/>
      <c r="H26" s="439">
        <f t="shared" si="1"/>
        <v>0</v>
      </c>
    </row>
    <row r="27" spans="1:8">
      <c r="A27" s="436">
        <v>6</v>
      </c>
      <c r="B27" s="442" t="s">
        <v>828</v>
      </c>
      <c r="C27" s="437">
        <v>150366215</v>
      </c>
      <c r="D27" s="437">
        <v>25587796</v>
      </c>
      <c r="E27" s="438">
        <f t="shared" si="0"/>
        <v>175954011</v>
      </c>
      <c r="F27" s="675">
        <v>28188531.469999999</v>
      </c>
      <c r="G27" s="675">
        <v>16802802</v>
      </c>
      <c r="H27" s="439">
        <f t="shared" si="1"/>
        <v>44991333.469999999</v>
      </c>
    </row>
    <row r="28" spans="1:8">
      <c r="A28" s="436">
        <v>7</v>
      </c>
      <c r="B28" s="442" t="s">
        <v>829</v>
      </c>
      <c r="C28" s="437">
        <v>2351889.7999999998</v>
      </c>
      <c r="D28" s="437"/>
      <c r="E28" s="438">
        <f t="shared" si="0"/>
        <v>2351889.7999999998</v>
      </c>
      <c r="F28" s="675">
        <v>305899</v>
      </c>
      <c r="G28" s="675"/>
      <c r="H28" s="439">
        <f t="shared" si="1"/>
        <v>305899</v>
      </c>
    </row>
    <row r="29" spans="1:8">
      <c r="A29" s="436">
        <v>8</v>
      </c>
      <c r="B29" s="442" t="s">
        <v>830</v>
      </c>
      <c r="C29" s="437"/>
      <c r="D29" s="437"/>
      <c r="E29" s="438">
        <f t="shared" si="0"/>
        <v>0</v>
      </c>
      <c r="F29" s="437"/>
      <c r="G29" s="437"/>
      <c r="H29" s="439">
        <f t="shared" si="1"/>
        <v>0</v>
      </c>
    </row>
    <row r="30" spans="1:8">
      <c r="A30" s="436">
        <v>9</v>
      </c>
      <c r="B30" s="440" t="s">
        <v>186</v>
      </c>
      <c r="C30" s="437">
        <f>C31+C32+C33+C34+C35+C36+C37</f>
        <v>269556228</v>
      </c>
      <c r="D30" s="437">
        <f>D31+D32+D33+D34+D35+D36+D37</f>
        <v>0</v>
      </c>
      <c r="E30" s="438">
        <f t="shared" si="0"/>
        <v>269556228</v>
      </c>
      <c r="F30" s="437">
        <f>F31+F32+F33+F34+F35+F36+F37</f>
        <v>170967056.40000001</v>
      </c>
      <c r="G30" s="437">
        <f>G31+G32+G33+G34+G35+G36+G37</f>
        <v>0</v>
      </c>
      <c r="H30" s="439">
        <f t="shared" si="1"/>
        <v>170967056.40000001</v>
      </c>
    </row>
    <row r="31" spans="1:8" ht="27.6">
      <c r="A31" s="436">
        <v>9.1</v>
      </c>
      <c r="B31" s="441" t="s">
        <v>831</v>
      </c>
      <c r="C31" s="437"/>
      <c r="D31" s="437"/>
      <c r="E31" s="438">
        <f t="shared" si="0"/>
        <v>0</v>
      </c>
      <c r="F31" s="437"/>
      <c r="G31" s="437"/>
      <c r="H31" s="439">
        <f t="shared" si="1"/>
        <v>0</v>
      </c>
    </row>
    <row r="32" spans="1:8" ht="27.6">
      <c r="A32" s="436">
        <v>9.1999999999999993</v>
      </c>
      <c r="B32" s="441" t="s">
        <v>832</v>
      </c>
      <c r="C32" s="437">
        <v>269556228</v>
      </c>
      <c r="D32" s="437"/>
      <c r="E32" s="438">
        <f t="shared" si="0"/>
        <v>269556228</v>
      </c>
      <c r="F32" s="437">
        <v>170967056.40000001</v>
      </c>
      <c r="G32" s="437"/>
      <c r="H32" s="439">
        <f t="shared" si="1"/>
        <v>170967056.40000001</v>
      </c>
    </row>
    <row r="33" spans="1:8" ht="27.6">
      <c r="A33" s="436">
        <v>9.3000000000000007</v>
      </c>
      <c r="B33" s="441" t="s">
        <v>833</v>
      </c>
      <c r="C33" s="437"/>
      <c r="D33" s="437"/>
      <c r="E33" s="438">
        <f t="shared" si="0"/>
        <v>0</v>
      </c>
      <c r="F33" s="437"/>
      <c r="G33" s="437"/>
      <c r="H33" s="439">
        <f t="shared" si="1"/>
        <v>0</v>
      </c>
    </row>
    <row r="34" spans="1:8">
      <c r="A34" s="436">
        <v>9.4</v>
      </c>
      <c r="B34" s="441" t="s">
        <v>834</v>
      </c>
      <c r="C34" s="437"/>
      <c r="D34" s="437"/>
      <c r="E34" s="438">
        <f t="shared" si="0"/>
        <v>0</v>
      </c>
      <c r="F34" s="437"/>
      <c r="G34" s="437"/>
      <c r="H34" s="439">
        <f t="shared" si="1"/>
        <v>0</v>
      </c>
    </row>
    <row r="35" spans="1:8">
      <c r="A35" s="436">
        <v>9.5</v>
      </c>
      <c r="B35" s="441" t="s">
        <v>835</v>
      </c>
      <c r="C35" s="437"/>
      <c r="D35" s="437"/>
      <c r="E35" s="438">
        <f t="shared" si="0"/>
        <v>0</v>
      </c>
      <c r="F35" s="437"/>
      <c r="G35" s="437"/>
      <c r="H35" s="439">
        <f t="shared" si="1"/>
        <v>0</v>
      </c>
    </row>
    <row r="36" spans="1:8" ht="27.6">
      <c r="A36" s="436">
        <v>9.6</v>
      </c>
      <c r="B36" s="441" t="s">
        <v>836</v>
      </c>
      <c r="C36" s="437"/>
      <c r="D36" s="437"/>
      <c r="E36" s="438">
        <f t="shared" si="0"/>
        <v>0</v>
      </c>
      <c r="F36" s="437"/>
      <c r="G36" s="437"/>
      <c r="H36" s="439">
        <f t="shared" si="1"/>
        <v>0</v>
      </c>
    </row>
    <row r="37" spans="1:8" ht="27.6">
      <c r="A37" s="436">
        <v>9.6999999999999993</v>
      </c>
      <c r="B37" s="441" t="s">
        <v>837</v>
      </c>
      <c r="C37" s="437"/>
      <c r="D37" s="437"/>
      <c r="E37" s="438">
        <f t="shared" si="0"/>
        <v>0</v>
      </c>
      <c r="F37" s="437"/>
      <c r="G37" s="437"/>
      <c r="H37" s="439">
        <f t="shared" si="1"/>
        <v>0</v>
      </c>
    </row>
    <row r="38" spans="1:8">
      <c r="A38" s="436">
        <v>10</v>
      </c>
      <c r="B38" s="442" t="s">
        <v>838</v>
      </c>
      <c r="C38" s="675">
        <f>C41+C42</f>
        <v>274180226</v>
      </c>
      <c r="D38" s="675">
        <f>D41+D42</f>
        <v>5375145</v>
      </c>
      <c r="E38" s="438">
        <f t="shared" si="0"/>
        <v>279555371</v>
      </c>
      <c r="F38" s="675">
        <f>F41+F42</f>
        <v>146639615.06919998</v>
      </c>
      <c r="G38" s="675">
        <f>G41+G42</f>
        <v>1821288.6732700027</v>
      </c>
      <c r="H38" s="439">
        <f t="shared" si="1"/>
        <v>148460903.74247</v>
      </c>
    </row>
    <row r="39" spans="1:8">
      <c r="A39" s="436">
        <v>10.1</v>
      </c>
      <c r="B39" s="441" t="s">
        <v>839</v>
      </c>
      <c r="C39" s="437">
        <v>10188425.719999997</v>
      </c>
      <c r="D39" s="437"/>
      <c r="E39" s="438">
        <f t="shared" si="0"/>
        <v>10188425.719999997</v>
      </c>
      <c r="F39" s="437">
        <v>11805726.83</v>
      </c>
      <c r="G39" s="437">
        <v>7841</v>
      </c>
      <c r="H39" s="439">
        <f t="shared" si="1"/>
        <v>11813567.83</v>
      </c>
    </row>
    <row r="40" spans="1:8" ht="27.6">
      <c r="A40" s="436">
        <v>10.199999999999999</v>
      </c>
      <c r="B40" s="441" t="s">
        <v>840</v>
      </c>
      <c r="C40" s="437">
        <v>6488127.6000000229</v>
      </c>
      <c r="D40" s="437">
        <v>34053.819770000009</v>
      </c>
      <c r="E40" s="438">
        <f t="shared" si="0"/>
        <v>6522181.4197700229</v>
      </c>
      <c r="F40" s="437">
        <v>6437543.3299999796</v>
      </c>
      <c r="G40" s="437">
        <v>33979</v>
      </c>
      <c r="H40" s="439">
        <f t="shared" si="1"/>
        <v>6471522.3299999796</v>
      </c>
    </row>
    <row r="41" spans="1:8" ht="27.6">
      <c r="A41" s="436">
        <v>10.3</v>
      </c>
      <c r="B41" s="441" t="s">
        <v>841</v>
      </c>
      <c r="C41" s="437">
        <v>165510685</v>
      </c>
      <c r="D41" s="437">
        <v>3442921</v>
      </c>
      <c r="E41" s="438">
        <f t="shared" si="0"/>
        <v>168953606</v>
      </c>
      <c r="F41" s="437">
        <v>90157978.389200032</v>
      </c>
      <c r="G41" s="437">
        <v>239382.81606300152</v>
      </c>
      <c r="H41" s="439">
        <f t="shared" si="1"/>
        <v>90397361.205263034</v>
      </c>
    </row>
    <row r="42" spans="1:8" ht="27.6">
      <c r="A42" s="436">
        <v>10.4</v>
      </c>
      <c r="B42" s="441" t="s">
        <v>842</v>
      </c>
      <c r="C42" s="437">
        <v>108669541</v>
      </c>
      <c r="D42" s="437">
        <v>1932224</v>
      </c>
      <c r="E42" s="438">
        <f t="shared" si="0"/>
        <v>110601765</v>
      </c>
      <c r="F42" s="437">
        <v>56481636.679999962</v>
      </c>
      <c r="G42" s="437">
        <v>1581905.8572070012</v>
      </c>
      <c r="H42" s="439">
        <f t="shared" si="1"/>
        <v>58063542.537206963</v>
      </c>
    </row>
    <row r="43" spans="1:8">
      <c r="A43" s="436">
        <v>11</v>
      </c>
      <c r="B43" s="446" t="s">
        <v>187</v>
      </c>
      <c r="C43" s="437"/>
      <c r="D43" s="437"/>
      <c r="E43" s="438">
        <f t="shared" si="0"/>
        <v>0</v>
      </c>
      <c r="F43" s="437"/>
      <c r="G43" s="437"/>
      <c r="H43" s="439">
        <f t="shared" si="1"/>
        <v>0</v>
      </c>
    </row>
    <row r="44" spans="1:8">
      <c r="C44" s="448"/>
      <c r="D44" s="448"/>
      <c r="E44" s="448"/>
      <c r="F44" s="448"/>
      <c r="G44" s="448"/>
      <c r="H44" s="448"/>
    </row>
    <row r="45" spans="1:8">
      <c r="C45" s="448"/>
      <c r="D45" s="448"/>
      <c r="E45" s="448"/>
      <c r="F45" s="448"/>
      <c r="G45" s="448"/>
      <c r="H45" s="448"/>
    </row>
    <row r="46" spans="1:8">
      <c r="C46" s="448"/>
      <c r="D46" s="448"/>
      <c r="E46" s="448"/>
      <c r="F46" s="448"/>
      <c r="G46" s="448"/>
      <c r="H46" s="448"/>
    </row>
    <row r="47" spans="1:8">
      <c r="C47" s="448"/>
      <c r="D47" s="448"/>
      <c r="E47" s="448"/>
      <c r="F47" s="448"/>
      <c r="G47" s="448"/>
      <c r="H47" s="448"/>
    </row>
  </sheetData>
  <mergeCells count="4">
    <mergeCell ref="A4:A5"/>
    <mergeCell ref="B4:B5"/>
    <mergeCell ref="C4:E4"/>
    <mergeCell ref="F4:H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2" tint="-9.9978637043366805E-2"/>
  </sheetPr>
  <dimension ref="A1:G18"/>
  <sheetViews>
    <sheetView zoomScaleNormal="100" workbookViewId="0">
      <pane xSplit="1" ySplit="4" topLeftCell="B5" activePane="bottomRight" state="frozen"/>
      <selection activeCell="L18" sqref="L18"/>
      <selection pane="topRight" activeCell="L18" sqref="L18"/>
      <selection pane="bottomLeft" activeCell="L18" sqref="L18"/>
      <selection pane="bottomRight" activeCell="B21" sqref="B21"/>
    </sheetView>
  </sheetViews>
  <sheetFormatPr defaultColWidth="9.21875" defaultRowHeight="13.8"/>
  <cols>
    <col min="1" max="1" width="9.5546875" style="1" bestFit="1" customWidth="1"/>
    <col min="2" max="2" width="93.5546875" style="1" customWidth="1"/>
    <col min="3" max="3" width="12.77734375" style="1" customWidth="1"/>
    <col min="4" max="4" width="12.33203125" style="1" bestFit="1" customWidth="1"/>
    <col min="5" max="7" width="12.33203125" style="8" bestFit="1" customWidth="1"/>
    <col min="8" max="11" width="9.77734375" style="8" customWidth="1"/>
    <col min="12" max="16384" width="9.21875" style="8"/>
  </cols>
  <sheetData>
    <row r="1" spans="1:7">
      <c r="A1" s="12" t="s">
        <v>109</v>
      </c>
      <c r="B1" s="11" t="str">
        <f>Info!C2</f>
        <v>კრედო</v>
      </c>
      <c r="C1" s="11"/>
    </row>
    <row r="2" spans="1:7">
      <c r="A2" s="12" t="s">
        <v>110</v>
      </c>
      <c r="B2" s="335">
        <f>'1. key ratios'!B2</f>
        <v>45657</v>
      </c>
      <c r="C2" s="11"/>
    </row>
    <row r="3" spans="1:7">
      <c r="A3" s="12"/>
      <c r="B3" s="11"/>
      <c r="C3" s="11"/>
    </row>
    <row r="4" spans="1:7" ht="15" customHeight="1" thickBot="1">
      <c r="A4" s="143" t="s">
        <v>254</v>
      </c>
      <c r="B4" s="144" t="s">
        <v>108</v>
      </c>
      <c r="C4" s="145" t="s">
        <v>88</v>
      </c>
    </row>
    <row r="5" spans="1:7" ht="15" customHeight="1">
      <c r="A5" s="141" t="s">
        <v>26</v>
      </c>
      <c r="B5" s="142"/>
      <c r="C5" s="324" t="str">
        <f>INT((MONTH($B$2))/3)&amp;"Q"&amp;"-"&amp;YEAR($B$2)</f>
        <v>4Q-2024</v>
      </c>
      <c r="D5" s="324" t="str">
        <f>IF(INT(MONTH($B$2))=3, "4"&amp;"Q"&amp;"-"&amp;YEAR($B$2)-1, IF(INT(MONTH($B$2))=6, "1"&amp;"Q"&amp;"-"&amp;YEAR($B$2), IF(INT(MONTH($B$2))=9, "2"&amp;"Q"&amp;"-"&amp;YEAR($B$2),IF(INT(MONTH($B$2))=12, "3"&amp;"Q"&amp;"-"&amp;YEAR($B$2), 0))))</f>
        <v>3Q-2024</v>
      </c>
      <c r="E5" s="324" t="str">
        <f>IF(INT(MONTH($B$2))=3, "3"&amp;"Q"&amp;"-"&amp;YEAR($B$2)-1, IF(INT(MONTH($B$2))=6, "4"&amp;"Q"&amp;"-"&amp;YEAR($B$2)-1, IF(INT(MONTH($B$2))=9, "1"&amp;"Q"&amp;"-"&amp;YEAR($B$2),IF(INT(MONTH($B$2))=12, "2"&amp;"Q"&amp;"-"&amp;YEAR($B$2), 0))))</f>
        <v>2Q-2024</v>
      </c>
      <c r="F5" s="324" t="str">
        <f>IF(INT(MONTH($B$2))=3, "2"&amp;"Q"&amp;"-"&amp;YEAR($B$2)-1, IF(INT(MONTH($B$2))=6, "3"&amp;"Q"&amp;"-"&amp;YEAR($B$2)-1, IF(INT(MONTH($B$2))=9, "4"&amp;"Q"&amp;"-"&amp;YEAR($B$2)-1,IF(INT(MONTH($B$2))=12, "1"&amp;"Q"&amp;"-"&amp;YEAR($B$2), 0))))</f>
        <v>1Q-2024</v>
      </c>
      <c r="G5" s="324" t="str">
        <f>IF(INT(MONTH($B$2))=3, "1"&amp;"Q"&amp;"-"&amp;YEAR($B$2)-1, IF(INT(MONTH($B$2))=6, "2"&amp;"Q"&amp;"-"&amp;YEAR($B$2)-1, IF(INT(MONTH($B$2))=9, "3"&amp;"Q"&amp;"-"&amp;YEAR($B$2)-1,IF(INT(MONTH($B$2))=12, "4"&amp;"Q"&amp;"-"&amp;YEAR($B$2)-1, 0))))</f>
        <v>4Q-2023</v>
      </c>
    </row>
    <row r="6" spans="1:7" ht="15" customHeight="1">
      <c r="A6" s="260">
        <v>1</v>
      </c>
      <c r="B6" s="312" t="s">
        <v>113</v>
      </c>
      <c r="C6" s="261">
        <f>C7+C9+C10</f>
        <v>2056353492.1777859</v>
      </c>
      <c r="D6" s="314">
        <f>D7+D9+D10</f>
        <v>1909219821.9494481</v>
      </c>
      <c r="E6" s="262">
        <f t="shared" ref="E6:G6" si="0">E7+E9+E10</f>
        <v>1827465908.5889337</v>
      </c>
      <c r="F6" s="261">
        <f t="shared" si="0"/>
        <v>1690471624.9109747</v>
      </c>
      <c r="G6" s="315">
        <f t="shared" si="0"/>
        <v>1644867891.5247724</v>
      </c>
    </row>
    <row r="7" spans="1:7" ht="15" customHeight="1">
      <c r="A7" s="260">
        <v>1.1000000000000001</v>
      </c>
      <c r="B7" s="263" t="s">
        <v>437</v>
      </c>
      <c r="C7" s="264">
        <v>2006013798.517786</v>
      </c>
      <c r="D7" s="661">
        <v>1869413263.9154482</v>
      </c>
      <c r="E7" s="662">
        <v>1794066642.9262829</v>
      </c>
      <c r="F7" s="661">
        <v>1660720984.2457247</v>
      </c>
      <c r="G7" s="661">
        <v>1619083852.9935224</v>
      </c>
    </row>
    <row r="8" spans="1:7" ht="27.6">
      <c r="A8" s="260" t="s">
        <v>158</v>
      </c>
      <c r="B8" s="265" t="s">
        <v>251</v>
      </c>
      <c r="C8" s="264">
        <v>2463673.85</v>
      </c>
      <c r="D8" s="661"/>
      <c r="E8" s="662"/>
      <c r="F8" s="661"/>
      <c r="G8" s="661"/>
    </row>
    <row r="9" spans="1:7" ht="15" customHeight="1">
      <c r="A9" s="260">
        <v>1.2</v>
      </c>
      <c r="B9" s="263" t="s">
        <v>22</v>
      </c>
      <c r="C9" s="264">
        <v>44948569.100000001</v>
      </c>
      <c r="D9" s="661">
        <v>35505361.174999997</v>
      </c>
      <c r="E9" s="662">
        <v>28999508.322650995</v>
      </c>
      <c r="F9" s="661">
        <v>24688313.446249999</v>
      </c>
      <c r="G9" s="661">
        <v>21165112.041249998</v>
      </c>
    </row>
    <row r="10" spans="1:7" ht="15" customHeight="1">
      <c r="A10" s="260">
        <v>1.3</v>
      </c>
      <c r="B10" s="313" t="s">
        <v>75</v>
      </c>
      <c r="C10" s="264">
        <v>5391124.5600000005</v>
      </c>
      <c r="D10" s="661">
        <v>4301196.8590000002</v>
      </c>
      <c r="E10" s="662">
        <v>4399757.34</v>
      </c>
      <c r="F10" s="661">
        <v>5062327.2189999996</v>
      </c>
      <c r="G10" s="661">
        <v>4618926.49</v>
      </c>
    </row>
    <row r="11" spans="1:7" ht="15" customHeight="1">
      <c r="A11" s="260">
        <v>2</v>
      </c>
      <c r="B11" s="312" t="s">
        <v>114</v>
      </c>
      <c r="C11" s="264">
        <v>991776</v>
      </c>
      <c r="D11" s="661">
        <v>712359.72000208776</v>
      </c>
      <c r="E11" s="662">
        <v>2411779</v>
      </c>
      <c r="F11" s="661">
        <v>786633.70000243757</v>
      </c>
      <c r="G11" s="661">
        <v>2524980</v>
      </c>
    </row>
    <row r="12" spans="1:7" ht="15" customHeight="1">
      <c r="A12" s="260">
        <v>3</v>
      </c>
      <c r="B12" s="312" t="s">
        <v>112</v>
      </c>
      <c r="C12" s="264">
        <v>564296915.23546004</v>
      </c>
      <c r="D12" s="661">
        <v>497590830.13999999</v>
      </c>
      <c r="E12" s="662">
        <v>497590830.13999999</v>
      </c>
      <c r="F12" s="661">
        <v>497590830.13999999</v>
      </c>
      <c r="G12" s="661">
        <v>497590830.13999999</v>
      </c>
    </row>
    <row r="13" spans="1:7" ht="15" customHeight="1" thickBot="1">
      <c r="A13" s="75">
        <v>4</v>
      </c>
      <c r="B13" s="318" t="s">
        <v>159</v>
      </c>
      <c r="C13" s="163">
        <f>C6+C11+C12</f>
        <v>2621642183.4132462</v>
      </c>
      <c r="D13" s="316">
        <f>D6+D11+D12</f>
        <v>2407523011.8094501</v>
      </c>
      <c r="E13" s="164">
        <f t="shared" ref="E13:G13" si="1">E6+E11+E12</f>
        <v>2327468517.7289338</v>
      </c>
      <c r="F13" s="163">
        <f t="shared" si="1"/>
        <v>2188849088.750977</v>
      </c>
      <c r="G13" s="317">
        <f t="shared" si="1"/>
        <v>2144983701.6647725</v>
      </c>
    </row>
    <row r="14" spans="1:7">
      <c r="B14" s="16"/>
    </row>
    <row r="15" spans="1:7" ht="27.6">
      <c r="B15" s="16" t="s">
        <v>438</v>
      </c>
    </row>
    <row r="16" spans="1:7">
      <c r="B16" s="16"/>
    </row>
    <row r="17" spans="2:2">
      <c r="B17" s="16"/>
    </row>
    <row r="18" spans="2:2">
      <c r="B18" s="16"/>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37"/>
  <sheetViews>
    <sheetView showGridLines="0" zoomScale="80" zoomScaleNormal="80" workbookViewId="0">
      <pane xSplit="1" ySplit="4" topLeftCell="B22" activePane="bottomRight" state="frozen"/>
      <selection pane="topRight" activeCell="B1" sqref="B1"/>
      <selection pane="bottomLeft" activeCell="A4" sqref="A4"/>
      <selection pane="bottomRight" activeCell="E36" sqref="E36"/>
    </sheetView>
  </sheetViews>
  <sheetFormatPr defaultRowHeight="14.4"/>
  <cols>
    <col min="1" max="1" width="9.5546875" style="1" bestFit="1" customWidth="1"/>
    <col min="2" max="2" width="58.77734375" style="1" customWidth="1"/>
    <col min="3" max="3" width="40.21875" style="1" bestFit="1" customWidth="1"/>
  </cols>
  <sheetData>
    <row r="1" spans="1:3">
      <c r="A1" s="1" t="s">
        <v>109</v>
      </c>
      <c r="B1" s="1" t="str">
        <f>Info!C2</f>
        <v>კრედო</v>
      </c>
    </row>
    <row r="2" spans="1:3">
      <c r="A2" s="1" t="s">
        <v>110</v>
      </c>
      <c r="B2" s="335">
        <f>'1. key ratios'!B2</f>
        <v>45657</v>
      </c>
    </row>
    <row r="4" spans="1:3" ht="25.5" customHeight="1" thickBot="1">
      <c r="A4" s="157" t="s">
        <v>255</v>
      </c>
      <c r="B4" s="23" t="s">
        <v>92</v>
      </c>
      <c r="C4" s="9"/>
    </row>
    <row r="5" spans="1:3">
      <c r="A5" s="7"/>
      <c r="B5" s="308" t="s">
        <v>93</v>
      </c>
      <c r="C5" s="322" t="s">
        <v>451</v>
      </c>
    </row>
    <row r="6" spans="1:3" ht="15">
      <c r="A6" s="10">
        <v>1</v>
      </c>
      <c r="B6" s="24" t="s">
        <v>1010</v>
      </c>
      <c r="C6" s="319" t="s">
        <v>1011</v>
      </c>
    </row>
    <row r="7" spans="1:3" ht="15">
      <c r="A7" s="10">
        <v>2</v>
      </c>
      <c r="B7" s="24" t="s">
        <v>1012</v>
      </c>
      <c r="C7" s="319" t="s">
        <v>1013</v>
      </c>
    </row>
    <row r="8" spans="1:3" ht="15">
      <c r="A8" s="10">
        <v>3</v>
      </c>
      <c r="B8" s="24" t="s">
        <v>1014</v>
      </c>
      <c r="C8" s="319" t="s">
        <v>1013</v>
      </c>
    </row>
    <row r="9" spans="1:3" ht="15">
      <c r="A9" s="10">
        <v>4</v>
      </c>
      <c r="B9" s="24" t="s">
        <v>1015</v>
      </c>
      <c r="C9" s="319" t="s">
        <v>1013</v>
      </c>
    </row>
    <row r="10" spans="1:3" ht="15">
      <c r="A10" s="10">
        <v>5</v>
      </c>
      <c r="B10" s="24" t="s">
        <v>1016</v>
      </c>
      <c r="C10" s="319" t="s">
        <v>1017</v>
      </c>
    </row>
    <row r="11" spans="1:3" ht="15">
      <c r="A11" s="10">
        <v>6</v>
      </c>
      <c r="B11" s="24" t="s">
        <v>1018</v>
      </c>
      <c r="C11" s="319" t="s">
        <v>1017</v>
      </c>
    </row>
    <row r="12" spans="1:3" ht="15">
      <c r="A12" s="10"/>
      <c r="B12" s="813"/>
      <c r="C12" s="814"/>
    </row>
    <row r="13" spans="1:3" ht="41.4">
      <c r="A13" s="10"/>
      <c r="B13" s="309" t="s">
        <v>94</v>
      </c>
      <c r="C13" s="323" t="s">
        <v>452</v>
      </c>
    </row>
    <row r="14" spans="1:3">
      <c r="A14" s="10">
        <v>1</v>
      </c>
      <c r="B14" s="20" t="s">
        <v>1008</v>
      </c>
      <c r="C14" s="320" t="s">
        <v>1019</v>
      </c>
    </row>
    <row r="15" spans="1:3">
      <c r="A15" s="10">
        <v>2</v>
      </c>
      <c r="B15" s="20" t="s">
        <v>1020</v>
      </c>
      <c r="C15" s="320" t="s">
        <v>1021</v>
      </c>
    </row>
    <row r="16" spans="1:3">
      <c r="A16" s="10">
        <v>3</v>
      </c>
      <c r="B16" s="20" t="s">
        <v>1022</v>
      </c>
      <c r="C16" s="320" t="s">
        <v>1023</v>
      </c>
    </row>
    <row r="17" spans="1:3">
      <c r="A17" s="10">
        <v>4</v>
      </c>
      <c r="B17" s="20" t="s">
        <v>1024</v>
      </c>
      <c r="C17" s="320" t="s">
        <v>1025</v>
      </c>
    </row>
    <row r="18" spans="1:3">
      <c r="A18" s="10">
        <v>5</v>
      </c>
      <c r="B18" s="20" t="s">
        <v>1026</v>
      </c>
      <c r="C18" s="320" t="s">
        <v>1027</v>
      </c>
    </row>
    <row r="19" spans="1:3">
      <c r="A19" s="10">
        <v>6</v>
      </c>
      <c r="B19" s="20" t="s">
        <v>1028</v>
      </c>
      <c r="C19" s="320" t="s">
        <v>1029</v>
      </c>
    </row>
    <row r="20" spans="1:3" ht="15.75" customHeight="1">
      <c r="A20" s="10"/>
      <c r="B20" s="20"/>
      <c r="C20" s="321"/>
    </row>
    <row r="21" spans="1:3" ht="15.75" customHeight="1">
      <c r="A21" s="10"/>
      <c r="B21" s="20"/>
      <c r="C21" s="21"/>
    </row>
    <row r="22" spans="1:3" ht="30" customHeight="1">
      <c r="A22" s="10"/>
      <c r="B22" s="815" t="s">
        <v>95</v>
      </c>
      <c r="C22" s="816"/>
    </row>
    <row r="23" spans="1:3" ht="15">
      <c r="A23" s="10">
        <v>1</v>
      </c>
      <c r="B23" s="764" t="s">
        <v>1030</v>
      </c>
      <c r="C23" s="766">
        <v>0.50580000000000003</v>
      </c>
    </row>
    <row r="24" spans="1:3" ht="15">
      <c r="A24" s="763">
        <v>2</v>
      </c>
      <c r="B24" s="764" t="s">
        <v>1034</v>
      </c>
      <c r="C24" s="766">
        <v>0.16800000000000001</v>
      </c>
    </row>
    <row r="25" spans="1:3" ht="28.8">
      <c r="A25" s="10">
        <v>3</v>
      </c>
      <c r="B25" s="764" t="s">
        <v>1033</v>
      </c>
      <c r="C25" s="766">
        <v>0.1479</v>
      </c>
    </row>
    <row r="26" spans="1:3" ht="15">
      <c r="A26" s="763">
        <v>4</v>
      </c>
      <c r="B26" s="764" t="s">
        <v>1031</v>
      </c>
      <c r="C26" s="765">
        <v>8.3199999999999996E-2</v>
      </c>
    </row>
    <row r="27" spans="1:3" ht="15">
      <c r="A27" s="10">
        <v>5</v>
      </c>
      <c r="B27" s="764" t="s">
        <v>1032</v>
      </c>
      <c r="C27" s="765">
        <v>8.3199999999999996E-2</v>
      </c>
    </row>
    <row r="28" spans="1:3" ht="15.75" customHeight="1">
      <c r="A28" s="10"/>
      <c r="B28" s="24"/>
      <c r="C28" s="25"/>
    </row>
    <row r="29" spans="1:3" ht="29.25" customHeight="1">
      <c r="A29" s="10"/>
      <c r="B29" s="815" t="s">
        <v>175</v>
      </c>
      <c r="C29" s="816"/>
    </row>
    <row r="30" spans="1:3" ht="15">
      <c r="A30" s="10">
        <v>1</v>
      </c>
      <c r="B30" s="24" t="s">
        <v>1035</v>
      </c>
      <c r="C30" s="769">
        <v>5.9792287999999999E-2</v>
      </c>
    </row>
    <row r="31" spans="1:3" ht="15">
      <c r="A31" s="767">
        <v>2</v>
      </c>
      <c r="B31" s="768" t="s">
        <v>1036</v>
      </c>
      <c r="C31" s="770">
        <v>5.9792287999999999E-2</v>
      </c>
    </row>
    <row r="32" spans="1:3" ht="15">
      <c r="A32" s="10">
        <v>3</v>
      </c>
      <c r="B32" s="768" t="s">
        <v>1037</v>
      </c>
      <c r="C32" s="770">
        <v>7.5212927999999998E-2</v>
      </c>
    </row>
    <row r="33" spans="1:3" ht="15">
      <c r="A33" s="767">
        <v>4</v>
      </c>
      <c r="B33" s="768" t="s">
        <v>1038</v>
      </c>
      <c r="C33" s="770">
        <v>6.4269248000000001E-2</v>
      </c>
    </row>
    <row r="34" spans="1:3" ht="15">
      <c r="A34" s="10">
        <v>5</v>
      </c>
      <c r="B34" s="768" t="s">
        <v>1039</v>
      </c>
      <c r="C34" s="770">
        <v>0.12018150400000001</v>
      </c>
    </row>
    <row r="35" spans="1:3" ht="15">
      <c r="A35" s="767">
        <v>6</v>
      </c>
      <c r="B35" s="768" t="s">
        <v>1040</v>
      </c>
      <c r="C35" s="770">
        <v>7.2128799999999993E-2</v>
      </c>
    </row>
    <row r="36" spans="1:3" ht="15">
      <c r="A36" s="10">
        <v>7</v>
      </c>
      <c r="B36" s="768" t="s">
        <v>1041</v>
      </c>
      <c r="C36" s="770">
        <v>5.6708160000000001E-2</v>
      </c>
    </row>
    <row r="37" spans="1:3" ht="15.6" thickBot="1">
      <c r="A37" s="767">
        <v>8</v>
      </c>
      <c r="B37" s="26" t="s">
        <v>1042</v>
      </c>
      <c r="C37" s="771">
        <v>0.12540000000000001</v>
      </c>
    </row>
  </sheetData>
  <mergeCells count="3">
    <mergeCell ref="B12:C12"/>
    <mergeCell ref="B29:C29"/>
    <mergeCell ref="B22:C22"/>
  </mergeCells>
  <dataValidations count="1">
    <dataValidation type="list" allowBlank="1" showInputMessage="1" showErrorMessage="1" sqref="C6:C11"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2" tint="-9.9978637043366805E-2"/>
  </sheetPr>
  <dimension ref="A1:G53"/>
  <sheetViews>
    <sheetView zoomScale="80" zoomScaleNormal="80" workbookViewId="0">
      <pane xSplit="1" ySplit="5" topLeftCell="B18" activePane="bottomRight" state="frozen"/>
      <selection activeCell="H6" sqref="H6"/>
      <selection pane="topRight" activeCell="H6" sqref="H6"/>
      <selection pane="bottomLeft" activeCell="H6" sqref="H6"/>
      <selection pane="bottomRight" activeCell="E26" sqref="E26"/>
    </sheetView>
  </sheetViews>
  <sheetFormatPr defaultRowHeight="14.4"/>
  <cols>
    <col min="1" max="1" width="9.5546875" style="1" bestFit="1" customWidth="1"/>
    <col min="2" max="2" width="47.5546875" style="1" customWidth="1"/>
    <col min="3" max="3" width="28" style="1" customWidth="1"/>
    <col min="4" max="4" width="25.6640625" style="1" customWidth="1"/>
    <col min="5" max="5" width="18.77734375" style="1" customWidth="1"/>
    <col min="6" max="6" width="12" bestFit="1" customWidth="1"/>
    <col min="7" max="7" width="12.5546875" bestFit="1" customWidth="1"/>
  </cols>
  <sheetData>
    <row r="1" spans="1:5">
      <c r="A1" s="12" t="s">
        <v>109</v>
      </c>
      <c r="B1" s="11" t="str">
        <f>Info!C2</f>
        <v>კრედო</v>
      </c>
    </row>
    <row r="2" spans="1:5" s="12" customFormat="1" ht="15.75" customHeight="1">
      <c r="A2" s="12" t="s">
        <v>110</v>
      </c>
      <c r="B2" s="335">
        <f>'1. key ratios'!B2</f>
        <v>45657</v>
      </c>
    </row>
    <row r="3" spans="1:5" s="12" customFormat="1" ht="15.75" customHeight="1"/>
    <row r="4" spans="1:5" s="12" customFormat="1" ht="15.75" customHeight="1" thickBot="1">
      <c r="A4" s="158" t="s">
        <v>256</v>
      </c>
      <c r="B4" s="159" t="s">
        <v>169</v>
      </c>
      <c r="C4" s="123"/>
      <c r="D4" s="123"/>
      <c r="E4" s="124" t="s">
        <v>88</v>
      </c>
    </row>
    <row r="5" spans="1:5" s="71" customFormat="1" ht="17.55" customHeight="1">
      <c r="A5" s="238"/>
      <c r="B5" s="239"/>
      <c r="C5" s="122" t="s">
        <v>0</v>
      </c>
      <c r="D5" s="122" t="s">
        <v>1</v>
      </c>
      <c r="E5" s="240" t="s">
        <v>2</v>
      </c>
    </row>
    <row r="6" spans="1:5" ht="14.55" customHeight="1">
      <c r="A6" s="241"/>
      <c r="B6" s="817" t="s">
        <v>145</v>
      </c>
      <c r="C6" s="817" t="s">
        <v>856</v>
      </c>
      <c r="D6" s="818" t="s">
        <v>144</v>
      </c>
      <c r="E6" s="819"/>
    </row>
    <row r="7" spans="1:5" ht="99.6" customHeight="1">
      <c r="A7" s="241"/>
      <c r="B7" s="817"/>
      <c r="C7" s="817"/>
      <c r="D7" s="236" t="s">
        <v>143</v>
      </c>
      <c r="E7" s="237" t="s">
        <v>354</v>
      </c>
    </row>
    <row r="8" spans="1:5" ht="22.5" customHeight="1">
      <c r="A8" s="450">
        <v>1</v>
      </c>
      <c r="B8" s="397" t="s">
        <v>843</v>
      </c>
      <c r="C8" s="680">
        <f>SUM(C9:C11)</f>
        <v>387769774.25640655</v>
      </c>
      <c r="D8" s="451">
        <f t="shared" ref="D8:E8" si="0">SUM(D9:D11)</f>
        <v>0</v>
      </c>
      <c r="E8" s="680">
        <f t="shared" si="0"/>
        <v>387769774.25640655</v>
      </c>
    </row>
    <row r="9" spans="1:5">
      <c r="A9" s="450">
        <v>1.1000000000000001</v>
      </c>
      <c r="B9" s="398" t="s">
        <v>97</v>
      </c>
      <c r="C9" s="451">
        <v>108924484.53</v>
      </c>
      <c r="D9" s="451"/>
      <c r="E9" s="451">
        <f>C9-D9</f>
        <v>108924484.53</v>
      </c>
    </row>
    <row r="10" spans="1:5">
      <c r="A10" s="450">
        <v>1.2</v>
      </c>
      <c r="B10" s="398" t="s">
        <v>98</v>
      </c>
      <c r="C10" s="451">
        <v>184108026.08000001</v>
      </c>
      <c r="D10" s="451"/>
      <c r="E10" s="451">
        <f t="shared" ref="E10:E36" si="1">C10-D10</f>
        <v>184108026.08000001</v>
      </c>
    </row>
    <row r="11" spans="1:5">
      <c r="A11" s="450">
        <v>1.3</v>
      </c>
      <c r="B11" s="398" t="s">
        <v>99</v>
      </c>
      <c r="C11" s="451">
        <v>94737263.646406531</v>
      </c>
      <c r="D11" s="451"/>
      <c r="E11" s="451">
        <f t="shared" si="1"/>
        <v>94737263.646406531</v>
      </c>
    </row>
    <row r="12" spans="1:5">
      <c r="A12" s="450">
        <v>2</v>
      </c>
      <c r="B12" s="399" t="s">
        <v>730</v>
      </c>
      <c r="C12" s="680">
        <v>566676.57999999996</v>
      </c>
      <c r="D12" s="451"/>
      <c r="E12" s="680">
        <f t="shared" si="1"/>
        <v>566676.57999999996</v>
      </c>
    </row>
    <row r="13" spans="1:5">
      <c r="A13" s="450">
        <v>2.1</v>
      </c>
      <c r="B13" s="400" t="s">
        <v>731</v>
      </c>
      <c r="C13" s="451">
        <v>566676.57999999996</v>
      </c>
      <c r="D13" s="451"/>
      <c r="E13" s="451">
        <f t="shared" si="1"/>
        <v>566676.57999999996</v>
      </c>
    </row>
    <row r="14" spans="1:5" ht="34.049999999999997" customHeight="1">
      <c r="A14" s="450">
        <v>3</v>
      </c>
      <c r="B14" s="401" t="s">
        <v>732</v>
      </c>
      <c r="C14" s="451"/>
      <c r="D14" s="451"/>
      <c r="E14" s="451">
        <f t="shared" si="1"/>
        <v>0</v>
      </c>
    </row>
    <row r="15" spans="1:5" ht="32.549999999999997" customHeight="1">
      <c r="A15" s="450">
        <v>4</v>
      </c>
      <c r="B15" s="402" t="s">
        <v>733</v>
      </c>
      <c r="C15" s="451"/>
      <c r="D15" s="451"/>
      <c r="E15" s="451">
        <f t="shared" si="1"/>
        <v>0</v>
      </c>
    </row>
    <row r="16" spans="1:5" ht="22.95" customHeight="1">
      <c r="A16" s="450">
        <v>5</v>
      </c>
      <c r="B16" s="402" t="s">
        <v>734</v>
      </c>
      <c r="C16" s="680">
        <f>SUM(C17:C19)</f>
        <v>0</v>
      </c>
      <c r="D16" s="451">
        <f t="shared" ref="D16:E16" si="2">SUM(D17:D19)</f>
        <v>0</v>
      </c>
      <c r="E16" s="680">
        <f t="shared" si="2"/>
        <v>0</v>
      </c>
    </row>
    <row r="17" spans="1:5">
      <c r="A17" s="450">
        <v>5.0999999999999996</v>
      </c>
      <c r="B17" s="403" t="s">
        <v>735</v>
      </c>
      <c r="C17" s="451"/>
      <c r="D17" s="451"/>
      <c r="E17" s="451">
        <f t="shared" si="1"/>
        <v>0</v>
      </c>
    </row>
    <row r="18" spans="1:5">
      <c r="A18" s="450">
        <v>5.2</v>
      </c>
      <c r="B18" s="403" t="s">
        <v>570</v>
      </c>
      <c r="C18" s="451"/>
      <c r="D18" s="451"/>
      <c r="E18" s="451">
        <f t="shared" si="1"/>
        <v>0</v>
      </c>
    </row>
    <row r="19" spans="1:5">
      <c r="A19" s="450">
        <v>5.3</v>
      </c>
      <c r="B19" s="403" t="s">
        <v>736</v>
      </c>
      <c r="C19" s="451"/>
      <c r="D19" s="451"/>
      <c r="E19" s="451">
        <f t="shared" si="1"/>
        <v>0</v>
      </c>
    </row>
    <row r="20" spans="1:5" ht="20.399999999999999">
      <c r="A20" s="450">
        <v>6</v>
      </c>
      <c r="B20" s="401" t="s">
        <v>737</v>
      </c>
      <c r="C20" s="680">
        <f>SUM(C21:C22)</f>
        <v>2547406147.7876034</v>
      </c>
      <c r="D20" s="451">
        <f t="shared" ref="D20:E20" si="3">SUM(D21:D22)</f>
        <v>0</v>
      </c>
      <c r="E20" s="680">
        <f t="shared" si="3"/>
        <v>2547406147.7876034</v>
      </c>
    </row>
    <row r="21" spans="1:5">
      <c r="A21" s="450">
        <v>6.1</v>
      </c>
      <c r="B21" s="403" t="s">
        <v>570</v>
      </c>
      <c r="C21" s="452">
        <v>57522454.370000005</v>
      </c>
      <c r="D21" s="452"/>
      <c r="E21" s="451">
        <f t="shared" si="1"/>
        <v>57522454.370000005</v>
      </c>
    </row>
    <row r="22" spans="1:5">
      <c r="A22" s="450">
        <v>6.2</v>
      </c>
      <c r="B22" s="403" t="s">
        <v>736</v>
      </c>
      <c r="C22" s="452">
        <v>2489883693.4176035</v>
      </c>
      <c r="D22" s="452"/>
      <c r="E22" s="451">
        <f t="shared" si="1"/>
        <v>2489883693.4176035</v>
      </c>
    </row>
    <row r="23" spans="1:5" ht="20.399999999999999">
      <c r="A23" s="450">
        <v>7</v>
      </c>
      <c r="B23" s="404" t="s">
        <v>738</v>
      </c>
      <c r="C23" s="453">
        <v>2463673.85</v>
      </c>
      <c r="D23" s="453"/>
      <c r="E23" s="680">
        <f t="shared" si="1"/>
        <v>2463673.85</v>
      </c>
    </row>
    <row r="24" spans="1:5" ht="20.399999999999999">
      <c r="A24" s="450">
        <v>8</v>
      </c>
      <c r="B24" s="405" t="s">
        <v>739</v>
      </c>
      <c r="C24" s="453"/>
      <c r="D24" s="453"/>
      <c r="E24" s="451">
        <f t="shared" si="1"/>
        <v>0</v>
      </c>
    </row>
    <row r="25" spans="1:5">
      <c r="A25" s="450">
        <v>9</v>
      </c>
      <c r="B25" s="402" t="s">
        <v>740</v>
      </c>
      <c r="C25" s="453">
        <f>SUM(C26:C27)</f>
        <v>50821188.330000006</v>
      </c>
      <c r="D25" s="453">
        <f t="shared" ref="D25:E25" si="4">SUM(D26:D27)</f>
        <v>0</v>
      </c>
      <c r="E25" s="681">
        <f t="shared" si="4"/>
        <v>50821188.330000006</v>
      </c>
    </row>
    <row r="26" spans="1:5">
      <c r="A26" s="450">
        <v>9.1</v>
      </c>
      <c r="B26" s="406" t="s">
        <v>741</v>
      </c>
      <c r="C26" s="453">
        <v>50821188.330000006</v>
      </c>
      <c r="D26" s="453"/>
      <c r="E26" s="451">
        <f t="shared" si="1"/>
        <v>50821188.330000006</v>
      </c>
    </row>
    <row r="27" spans="1:5">
      <c r="A27" s="450">
        <v>9.1999999999999993</v>
      </c>
      <c r="B27" s="406" t="s">
        <v>742</v>
      </c>
      <c r="C27" s="453"/>
      <c r="D27" s="453"/>
      <c r="E27" s="451">
        <f t="shared" si="1"/>
        <v>0</v>
      </c>
    </row>
    <row r="28" spans="1:5">
      <c r="A28" s="450">
        <v>10</v>
      </c>
      <c r="B28" s="402" t="s">
        <v>37</v>
      </c>
      <c r="C28" s="453">
        <f>SUM(C29:C30)</f>
        <v>29954496.670000006</v>
      </c>
      <c r="D28" s="453">
        <f t="shared" ref="D28:E28" si="5">SUM(D29:D30)</f>
        <v>29954496.670000006</v>
      </c>
      <c r="E28" s="681">
        <f t="shared" si="5"/>
        <v>0</v>
      </c>
    </row>
    <row r="29" spans="1:5">
      <c r="A29" s="450">
        <v>10.1</v>
      </c>
      <c r="B29" s="406" t="s">
        <v>743</v>
      </c>
      <c r="C29" s="453"/>
      <c r="D29" s="453"/>
      <c r="E29" s="451">
        <f t="shared" si="1"/>
        <v>0</v>
      </c>
    </row>
    <row r="30" spans="1:5">
      <c r="A30" s="450">
        <v>10.199999999999999</v>
      </c>
      <c r="B30" s="406" t="s">
        <v>744</v>
      </c>
      <c r="C30" s="453">
        <v>29954496.670000006</v>
      </c>
      <c r="D30" s="453">
        <v>29954496.670000006</v>
      </c>
      <c r="E30" s="451">
        <f t="shared" si="1"/>
        <v>0</v>
      </c>
    </row>
    <row r="31" spans="1:5">
      <c r="A31" s="450">
        <v>11</v>
      </c>
      <c r="B31" s="402" t="s">
        <v>745</v>
      </c>
      <c r="C31" s="453">
        <f>SUM(C32:C33)</f>
        <v>0</v>
      </c>
      <c r="D31" s="453">
        <f t="shared" ref="D31:E31" si="6">SUM(D32:D33)</f>
        <v>0</v>
      </c>
      <c r="E31" s="681">
        <f t="shared" si="6"/>
        <v>0</v>
      </c>
    </row>
    <row r="32" spans="1:5">
      <c r="A32" s="450">
        <v>11.1</v>
      </c>
      <c r="B32" s="406" t="s">
        <v>746</v>
      </c>
      <c r="C32" s="453"/>
      <c r="D32" s="453"/>
      <c r="E32" s="451">
        <f t="shared" si="1"/>
        <v>0</v>
      </c>
    </row>
    <row r="33" spans="1:7">
      <c r="A33" s="450">
        <v>11.2</v>
      </c>
      <c r="B33" s="406" t="s">
        <v>747</v>
      </c>
      <c r="C33" s="453"/>
      <c r="D33" s="453"/>
      <c r="E33" s="451">
        <f t="shared" si="1"/>
        <v>0</v>
      </c>
    </row>
    <row r="34" spans="1:7">
      <c r="A34" s="450">
        <v>13</v>
      </c>
      <c r="B34" s="402" t="s">
        <v>100</v>
      </c>
      <c r="C34" s="452">
        <v>50134848.190000013</v>
      </c>
      <c r="D34" s="452"/>
      <c r="E34" s="451">
        <f t="shared" si="1"/>
        <v>50134848.190000013</v>
      </c>
    </row>
    <row r="35" spans="1:7">
      <c r="A35" s="450">
        <v>13.1</v>
      </c>
      <c r="B35" s="407" t="s">
        <v>748</v>
      </c>
      <c r="C35" s="452">
        <v>19110000.68</v>
      </c>
      <c r="D35" s="452"/>
      <c r="E35" s="451">
        <f t="shared" si="1"/>
        <v>19110000.68</v>
      </c>
    </row>
    <row r="36" spans="1:7">
      <c r="A36" s="450">
        <v>13.2</v>
      </c>
      <c r="B36" s="407" t="s">
        <v>749</v>
      </c>
      <c r="C36" s="452"/>
      <c r="D36" s="452"/>
      <c r="E36" s="451">
        <f t="shared" si="1"/>
        <v>0</v>
      </c>
    </row>
    <row r="37" spans="1:7" ht="42" thickBot="1">
      <c r="A37" s="242"/>
      <c r="B37" s="243" t="s">
        <v>321</v>
      </c>
      <c r="C37" s="203">
        <f>SUM(C8,C12,C14,C15,C16,C20,C23,C24,C25,C28,C31,C34)</f>
        <v>3069116805.66401</v>
      </c>
      <c r="D37" s="203">
        <f t="shared" ref="D37:E37" si="7">SUM(D8,D12,D14,D15,D16,D20,D23,D24,D25,D28,D31,D34)</f>
        <v>29954496.670000006</v>
      </c>
      <c r="E37" s="203">
        <f t="shared" si="7"/>
        <v>3039162308.99401</v>
      </c>
    </row>
    <row r="38" spans="1:7">
      <c r="A38"/>
      <c r="B38"/>
      <c r="C38"/>
      <c r="D38"/>
      <c r="E38"/>
    </row>
    <row r="39" spans="1:7">
      <c r="A39"/>
      <c r="B39"/>
      <c r="C39"/>
      <c r="D39"/>
      <c r="E39"/>
    </row>
    <row r="41" spans="1:7" s="1" customFormat="1">
      <c r="B41" s="28"/>
      <c r="F41"/>
      <c r="G41"/>
    </row>
    <row r="42" spans="1:7" s="1" customFormat="1">
      <c r="B42" s="29"/>
      <c r="F42"/>
      <c r="G42"/>
    </row>
    <row r="43" spans="1:7" s="1" customFormat="1">
      <c r="B43" s="28"/>
      <c r="F43"/>
      <c r="G43"/>
    </row>
    <row r="44" spans="1:7" s="1" customFormat="1">
      <c r="B44" s="28"/>
      <c r="F44"/>
      <c r="G44"/>
    </row>
    <row r="45" spans="1:7" s="1" customFormat="1">
      <c r="B45" s="28"/>
      <c r="F45"/>
      <c r="G45"/>
    </row>
    <row r="46" spans="1:7" s="1" customFormat="1">
      <c r="B46" s="28"/>
      <c r="F46"/>
      <c r="G46"/>
    </row>
    <row r="47" spans="1:7" s="1" customFormat="1">
      <c r="B47" s="28"/>
      <c r="F47"/>
      <c r="G47"/>
    </row>
    <row r="48" spans="1:7" s="1" customFormat="1">
      <c r="B48" s="29"/>
      <c r="F48"/>
      <c r="G48"/>
    </row>
    <row r="49" spans="2:7" s="1" customFormat="1">
      <c r="B49" s="29"/>
      <c r="F49"/>
      <c r="G49"/>
    </row>
    <row r="50" spans="2:7" s="1" customFormat="1">
      <c r="B50" s="29"/>
      <c r="F50"/>
      <c r="G50"/>
    </row>
    <row r="51" spans="2:7" s="1" customFormat="1">
      <c r="B51" s="29"/>
      <c r="F51"/>
      <c r="G51"/>
    </row>
    <row r="52" spans="2:7" s="1" customFormat="1">
      <c r="B52" s="29"/>
      <c r="F52"/>
      <c r="G52"/>
    </row>
    <row r="53" spans="2:7" s="1" customFormat="1">
      <c r="B53" s="29"/>
      <c r="F53"/>
      <c r="G53"/>
    </row>
  </sheetData>
  <mergeCells count="3">
    <mergeCell ref="B6:B7"/>
    <mergeCell ref="C6:C7"/>
    <mergeCell ref="D6:E6"/>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2" tint="-9.9978637043366805E-2"/>
  </sheetPr>
  <dimension ref="A1:I33"/>
  <sheetViews>
    <sheetView zoomScale="80" zoomScaleNormal="80" workbookViewId="0">
      <pane xSplit="1" ySplit="4" topLeftCell="B5" activePane="bottomRight" state="frozen"/>
      <selection activeCell="H6" sqref="H6"/>
      <selection pane="topRight" activeCell="H6" sqref="H6"/>
      <selection pane="bottomLeft" activeCell="H6" sqref="H6"/>
      <selection pane="bottomRight" activeCell="C9" sqref="C9:C12"/>
    </sheetView>
  </sheetViews>
  <sheetFormatPr defaultRowHeight="14.4" outlineLevelRow="1"/>
  <cols>
    <col min="1" max="1" width="9.5546875" style="1" bestFit="1" customWidth="1"/>
    <col min="2" max="2" width="114.21875" style="1" customWidth="1"/>
    <col min="3" max="3" width="18.77734375" customWidth="1"/>
    <col min="4" max="4" width="25.44140625" customWidth="1"/>
    <col min="5" max="5" width="24.21875" customWidth="1"/>
    <col min="6" max="6" width="24" customWidth="1"/>
    <col min="7" max="7" width="10" bestFit="1" customWidth="1"/>
    <col min="8" max="8" width="12" bestFit="1" customWidth="1"/>
    <col min="9" max="9" width="12.5546875" bestFit="1" customWidth="1"/>
  </cols>
  <sheetData>
    <row r="1" spans="1:6">
      <c r="A1" s="12" t="s">
        <v>109</v>
      </c>
      <c r="B1" s="11" t="str">
        <f>Info!C2</f>
        <v>კრედო</v>
      </c>
    </row>
    <row r="2" spans="1:6" s="12" customFormat="1" ht="15.75" customHeight="1">
      <c r="A2" s="12" t="s">
        <v>110</v>
      </c>
      <c r="B2" s="335">
        <f>'1. key ratios'!B2</f>
        <v>45657</v>
      </c>
      <c r="C2"/>
      <c r="D2"/>
      <c r="E2"/>
      <c r="F2"/>
    </row>
    <row r="3" spans="1:6" s="12" customFormat="1" ht="15.75" customHeight="1">
      <c r="C3"/>
      <c r="D3"/>
      <c r="E3"/>
      <c r="F3"/>
    </row>
    <row r="4" spans="1:6" s="12" customFormat="1" ht="28.2" thickBot="1">
      <c r="A4" s="12" t="s">
        <v>257</v>
      </c>
      <c r="B4" s="130" t="s">
        <v>172</v>
      </c>
      <c r="C4" s="124" t="s">
        <v>88</v>
      </c>
      <c r="D4"/>
      <c r="E4"/>
      <c r="F4"/>
    </row>
    <row r="5" spans="1:6">
      <c r="A5" s="125">
        <v>1</v>
      </c>
      <c r="B5" s="126" t="s">
        <v>727</v>
      </c>
      <c r="C5" s="165">
        <f>'7. LI1'!E37</f>
        <v>3039162308.99401</v>
      </c>
    </row>
    <row r="6" spans="1:6">
      <c r="A6" s="70">
        <v>2.1</v>
      </c>
      <c r="B6" s="132" t="s">
        <v>861</v>
      </c>
      <c r="C6" s="166">
        <v>178305901.80000001</v>
      </c>
    </row>
    <row r="7" spans="1:6" s="2" customFormat="1" ht="27.6" outlineLevel="1">
      <c r="A7" s="131">
        <v>2.2000000000000002</v>
      </c>
      <c r="B7" s="127" t="s">
        <v>862</v>
      </c>
      <c r="C7" s="167">
        <v>269556228</v>
      </c>
    </row>
    <row r="8" spans="1:6" s="2" customFormat="1" ht="27.6">
      <c r="A8" s="131">
        <v>3</v>
      </c>
      <c r="B8" s="128" t="s">
        <v>728</v>
      </c>
      <c r="C8" s="168">
        <f>SUM(C5:C7)</f>
        <v>3487024438.7940102</v>
      </c>
    </row>
    <row r="9" spans="1:6">
      <c r="A9" s="70">
        <v>4</v>
      </c>
      <c r="B9" s="135" t="s">
        <v>170</v>
      </c>
      <c r="C9" s="166"/>
    </row>
    <row r="10" spans="1:6" s="2" customFormat="1" ht="27.6" outlineLevel="1">
      <c r="A10" s="131">
        <v>5.0999999999999996</v>
      </c>
      <c r="B10" s="127" t="s">
        <v>176</v>
      </c>
      <c r="C10" s="167">
        <v>-121234126</v>
      </c>
    </row>
    <row r="11" spans="1:6" s="2" customFormat="1" ht="27.6" outlineLevel="1">
      <c r="A11" s="131">
        <v>5.2</v>
      </c>
      <c r="B11" s="127" t="s">
        <v>177</v>
      </c>
      <c r="C11" s="167">
        <v>-264165103.44</v>
      </c>
    </row>
    <row r="12" spans="1:6" s="2" customFormat="1">
      <c r="A12" s="131">
        <v>6</v>
      </c>
      <c r="B12" s="133" t="s">
        <v>439</v>
      </c>
      <c r="C12" s="167"/>
    </row>
    <row r="13" spans="1:6" s="2" customFormat="1" ht="15" thickBot="1">
      <c r="A13" s="134">
        <v>7</v>
      </c>
      <c r="B13" s="129" t="s">
        <v>171</v>
      </c>
      <c r="C13" s="169">
        <f>SUM(C8:C12)</f>
        <v>3101625209.3540101</v>
      </c>
    </row>
    <row r="15" spans="1:6" ht="27.6">
      <c r="B15" s="16" t="s">
        <v>440</v>
      </c>
    </row>
    <row r="17" spans="2:9" s="1" customFormat="1">
      <c r="B17" s="30"/>
      <c r="C17"/>
      <c r="D17"/>
      <c r="E17"/>
      <c r="F17"/>
      <c r="G17"/>
      <c r="H17"/>
      <c r="I17"/>
    </row>
    <row r="18" spans="2:9" s="1" customFormat="1">
      <c r="B18" s="27"/>
      <c r="C18"/>
      <c r="D18"/>
      <c r="E18"/>
      <c r="F18"/>
      <c r="G18"/>
      <c r="H18"/>
      <c r="I18"/>
    </row>
    <row r="19" spans="2:9" s="1" customFormat="1">
      <c r="B19" s="27"/>
      <c r="C19"/>
      <c r="D19"/>
      <c r="E19"/>
      <c r="F19"/>
      <c r="G19"/>
      <c r="H19"/>
      <c r="I19"/>
    </row>
    <row r="20" spans="2:9" s="1" customFormat="1">
      <c r="B20" s="29"/>
      <c r="C20"/>
      <c r="D20"/>
      <c r="E20"/>
      <c r="F20"/>
      <c r="G20"/>
      <c r="H20"/>
      <c r="I20"/>
    </row>
    <row r="21" spans="2:9" s="1" customFormat="1">
      <c r="B21" s="28"/>
      <c r="C21"/>
      <c r="D21"/>
      <c r="E21"/>
      <c r="F21"/>
      <c r="G21"/>
      <c r="H21"/>
      <c r="I21"/>
    </row>
    <row r="22" spans="2:9" s="1" customFormat="1">
      <c r="B22" s="29"/>
      <c r="C22"/>
      <c r="D22"/>
      <c r="E22"/>
      <c r="F22"/>
      <c r="G22"/>
      <c r="H22"/>
      <c r="I22"/>
    </row>
    <row r="23" spans="2:9" s="1" customFormat="1">
      <c r="B23" s="28"/>
      <c r="C23"/>
      <c r="D23"/>
      <c r="E23"/>
      <c r="F23"/>
      <c r="G23"/>
      <c r="H23"/>
      <c r="I23"/>
    </row>
    <row r="24" spans="2:9" s="1" customFormat="1">
      <c r="B24" s="28"/>
      <c r="C24"/>
      <c r="D24"/>
      <c r="E24"/>
      <c r="F24"/>
      <c r="G24"/>
      <c r="H24"/>
      <c r="I24"/>
    </row>
    <row r="25" spans="2:9" s="1" customFormat="1">
      <c r="B25" s="28"/>
      <c r="C25"/>
      <c r="D25"/>
      <c r="E25"/>
      <c r="F25"/>
      <c r="G25"/>
      <c r="H25"/>
      <c r="I25"/>
    </row>
    <row r="26" spans="2:9" s="1" customFormat="1">
      <c r="B26" s="28"/>
      <c r="C26"/>
      <c r="D26"/>
      <c r="E26"/>
      <c r="F26"/>
      <c r="G26"/>
      <c r="H26"/>
      <c r="I26"/>
    </row>
    <row r="27" spans="2:9" s="1" customFormat="1">
      <c r="B27" s="28"/>
      <c r="C27"/>
      <c r="D27"/>
      <c r="E27"/>
      <c r="F27"/>
      <c r="G27"/>
      <c r="H27"/>
      <c r="I27"/>
    </row>
    <row r="28" spans="2:9" s="1" customFormat="1">
      <c r="B28" s="29"/>
      <c r="C28"/>
      <c r="D28"/>
      <c r="E28"/>
      <c r="F28"/>
      <c r="G28"/>
      <c r="H28"/>
      <c r="I28"/>
    </row>
    <row r="29" spans="2:9" s="1" customFormat="1">
      <c r="B29" s="29"/>
      <c r="C29"/>
      <c r="D29"/>
      <c r="E29"/>
      <c r="F29"/>
      <c r="G29"/>
      <c r="H29"/>
      <c r="I29"/>
    </row>
    <row r="30" spans="2:9" s="1" customFormat="1">
      <c r="B30" s="29"/>
      <c r="C30"/>
      <c r="D30"/>
      <c r="E30"/>
      <c r="F30"/>
      <c r="G30"/>
      <c r="H30"/>
      <c r="I30"/>
    </row>
    <row r="31" spans="2:9" s="1" customFormat="1">
      <c r="B31" s="29"/>
      <c r="C31"/>
      <c r="D31"/>
      <c r="E31"/>
      <c r="F31"/>
      <c r="G31"/>
      <c r="H31"/>
      <c r="I31"/>
    </row>
    <row r="32" spans="2:9" s="1" customFormat="1">
      <c r="B32" s="29"/>
      <c r="C32"/>
      <c r="D32"/>
      <c r="E32"/>
      <c r="F32"/>
      <c r="G32"/>
      <c r="H32"/>
      <c r="I32"/>
    </row>
    <row r="33" spans="2:9" s="1" customFormat="1">
      <c r="B33" s="29"/>
      <c r="C33"/>
      <c r="D33"/>
      <c r="E33"/>
      <c r="F33"/>
      <c r="G33"/>
      <c r="H33"/>
      <c r="I33"/>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2" tint="-9.9978637043366805E-2"/>
  </sheetPr>
  <dimension ref="A1:F56"/>
  <sheetViews>
    <sheetView zoomScaleNormal="100" workbookViewId="0">
      <pane xSplit="1" ySplit="5" topLeftCell="B38" activePane="bottomRight" state="frozen"/>
      <selection pane="topRight" activeCell="B1" sqref="B1"/>
      <selection pane="bottomLeft" activeCell="A5" sqref="A5"/>
      <selection pane="bottomRight" activeCell="C45" sqref="C45"/>
    </sheetView>
  </sheetViews>
  <sheetFormatPr defaultRowHeight="14.4"/>
  <cols>
    <col min="1" max="1" width="9.5546875" style="1" bestFit="1" customWidth="1"/>
    <col min="2" max="2" width="132.44140625" style="1" customWidth="1"/>
    <col min="3" max="3" width="18.44140625" style="1" customWidth="1"/>
  </cols>
  <sheetData>
    <row r="1" spans="1:6">
      <c r="A1" s="12" t="s">
        <v>109</v>
      </c>
      <c r="B1" s="11" t="str">
        <f>Info!C2</f>
        <v>კრედო</v>
      </c>
      <c r="D1" s="1"/>
      <c r="E1" s="1"/>
      <c r="F1" s="1"/>
    </row>
    <row r="2" spans="1:6" s="12" customFormat="1" ht="15.75" customHeight="1">
      <c r="A2" s="12" t="s">
        <v>110</v>
      </c>
      <c r="B2" s="335">
        <f>'1. key ratios'!B2</f>
        <v>45657</v>
      </c>
    </row>
    <row r="3" spans="1:6" s="12" customFormat="1" ht="15.75" customHeight="1"/>
    <row r="4" spans="1:6" ht="15" thickBot="1">
      <c r="A4" s="1" t="s">
        <v>258</v>
      </c>
      <c r="B4" s="22" t="s">
        <v>86</v>
      </c>
    </row>
    <row r="5" spans="1:6">
      <c r="A5" s="77" t="s">
        <v>26</v>
      </c>
      <c r="B5" s="78"/>
      <c r="C5" s="79" t="s">
        <v>27</v>
      </c>
    </row>
    <row r="6" spans="1:6">
      <c r="A6" s="80">
        <v>1</v>
      </c>
      <c r="B6" s="42" t="s">
        <v>28</v>
      </c>
      <c r="C6" s="170">
        <f>SUM(C7:C11)</f>
        <v>377860363.52999997</v>
      </c>
    </row>
    <row r="7" spans="1:6">
      <c r="A7" s="80">
        <v>2</v>
      </c>
      <c r="B7" s="39" t="s">
        <v>29</v>
      </c>
      <c r="C7" s="171">
        <v>5239960</v>
      </c>
    </row>
    <row r="8" spans="1:6">
      <c r="A8" s="80">
        <v>3</v>
      </c>
      <c r="B8" s="34" t="s">
        <v>30</v>
      </c>
      <c r="C8" s="171">
        <v>39150769.530000001</v>
      </c>
    </row>
    <row r="9" spans="1:6">
      <c r="A9" s="80">
        <v>4</v>
      </c>
      <c r="B9" s="34" t="s">
        <v>31</v>
      </c>
      <c r="C9" s="171"/>
    </row>
    <row r="10" spans="1:6">
      <c r="A10" s="80">
        <v>5</v>
      </c>
      <c r="B10" s="34" t="s">
        <v>32</v>
      </c>
      <c r="C10" s="171"/>
    </row>
    <row r="11" spans="1:6">
      <c r="A11" s="80">
        <v>6</v>
      </c>
      <c r="B11" s="40" t="s">
        <v>33</v>
      </c>
      <c r="C11" s="171">
        <v>333469634</v>
      </c>
    </row>
    <row r="12" spans="1:6" s="2" customFormat="1">
      <c r="A12" s="80">
        <v>7</v>
      </c>
      <c r="B12" s="42" t="s">
        <v>34</v>
      </c>
      <c r="C12" s="172">
        <f>SUM(C13:C28)</f>
        <v>29954496.670000006</v>
      </c>
    </row>
    <row r="13" spans="1:6" s="2" customFormat="1">
      <c r="A13" s="80">
        <v>8</v>
      </c>
      <c r="B13" s="41" t="s">
        <v>35</v>
      </c>
      <c r="C13" s="173"/>
    </row>
    <row r="14" spans="1:6" s="2" customFormat="1" ht="27.6">
      <c r="A14" s="80">
        <v>9</v>
      </c>
      <c r="B14" s="35" t="s">
        <v>36</v>
      </c>
      <c r="C14" s="173"/>
    </row>
    <row r="15" spans="1:6" s="2" customFormat="1">
      <c r="A15" s="80">
        <v>10</v>
      </c>
      <c r="B15" s="36" t="s">
        <v>37</v>
      </c>
      <c r="C15" s="173">
        <v>29954496.670000006</v>
      </c>
    </row>
    <row r="16" spans="1:6" s="2" customFormat="1">
      <c r="A16" s="80">
        <v>11</v>
      </c>
      <c r="B16" s="37" t="s">
        <v>38</v>
      </c>
      <c r="C16" s="173"/>
    </row>
    <row r="17" spans="1:3" s="2" customFormat="1">
      <c r="A17" s="80">
        <v>12</v>
      </c>
      <c r="B17" s="36" t="s">
        <v>39</v>
      </c>
      <c r="C17" s="173"/>
    </row>
    <row r="18" spans="1:3" s="2" customFormat="1">
      <c r="A18" s="80">
        <v>13</v>
      </c>
      <c r="B18" s="36" t="s">
        <v>40</v>
      </c>
      <c r="C18" s="173"/>
    </row>
    <row r="19" spans="1:3" s="2" customFormat="1">
      <c r="A19" s="80">
        <v>14</v>
      </c>
      <c r="B19" s="36" t="s">
        <v>41</v>
      </c>
      <c r="C19" s="173"/>
    </row>
    <row r="20" spans="1:3" s="2" customFormat="1" ht="27.6">
      <c r="A20" s="80">
        <v>15</v>
      </c>
      <c r="B20" s="36" t="s">
        <v>42</v>
      </c>
      <c r="C20" s="173"/>
    </row>
    <row r="21" spans="1:3" s="2" customFormat="1" ht="27.6">
      <c r="A21" s="80">
        <v>16</v>
      </c>
      <c r="B21" s="35" t="s">
        <v>43</v>
      </c>
      <c r="C21" s="173"/>
    </row>
    <row r="22" spans="1:3" s="2" customFormat="1">
      <c r="A22" s="80">
        <v>17</v>
      </c>
      <c r="B22" s="81" t="s">
        <v>44</v>
      </c>
      <c r="C22" s="173"/>
    </row>
    <row r="23" spans="1:3" s="2" customFormat="1">
      <c r="A23" s="80">
        <v>18</v>
      </c>
      <c r="B23" s="629" t="s">
        <v>726</v>
      </c>
      <c r="C23" s="394"/>
    </row>
    <row r="24" spans="1:3" s="2" customFormat="1" ht="27.6">
      <c r="A24" s="80">
        <v>19</v>
      </c>
      <c r="B24" s="35" t="s">
        <v>45</v>
      </c>
      <c r="C24" s="173"/>
    </row>
    <row r="25" spans="1:3" s="2" customFormat="1" ht="27.6">
      <c r="A25" s="80">
        <v>20</v>
      </c>
      <c r="B25" s="35" t="s">
        <v>46</v>
      </c>
      <c r="C25" s="173"/>
    </row>
    <row r="26" spans="1:3" s="2" customFormat="1" ht="27.6">
      <c r="A26" s="80">
        <v>21</v>
      </c>
      <c r="B26" s="37" t="s">
        <v>47</v>
      </c>
      <c r="C26" s="173"/>
    </row>
    <row r="27" spans="1:3" s="2" customFormat="1">
      <c r="A27" s="80">
        <v>22</v>
      </c>
      <c r="B27" s="37" t="s">
        <v>48</v>
      </c>
      <c r="C27" s="173"/>
    </row>
    <row r="28" spans="1:3" s="2" customFormat="1" ht="27.6">
      <c r="A28" s="80">
        <v>23</v>
      </c>
      <c r="B28" s="37" t="s">
        <v>49</v>
      </c>
      <c r="C28" s="173"/>
    </row>
    <row r="29" spans="1:3" s="2" customFormat="1">
      <c r="A29" s="80">
        <v>24</v>
      </c>
      <c r="B29" s="43" t="s">
        <v>23</v>
      </c>
      <c r="C29" s="172">
        <f>C6-C12</f>
        <v>347905866.85999995</v>
      </c>
    </row>
    <row r="30" spans="1:3" s="2" customFormat="1">
      <c r="A30" s="82"/>
      <c r="B30" s="38"/>
      <c r="C30" s="173"/>
    </row>
    <row r="31" spans="1:3" s="2" customFormat="1">
      <c r="A31" s="82">
        <v>25</v>
      </c>
      <c r="B31" s="43" t="s">
        <v>50</v>
      </c>
      <c r="C31" s="172">
        <f>C32+C35</f>
        <v>0</v>
      </c>
    </row>
    <row r="32" spans="1:3" s="2" customFormat="1">
      <c r="A32" s="82">
        <v>26</v>
      </c>
      <c r="B32" s="34" t="s">
        <v>51</v>
      </c>
      <c r="C32" s="174">
        <f>C33+C34</f>
        <v>0</v>
      </c>
    </row>
    <row r="33" spans="1:3" s="2" customFormat="1">
      <c r="A33" s="82">
        <v>27</v>
      </c>
      <c r="B33" s="113" t="s">
        <v>52</v>
      </c>
      <c r="C33" s="173"/>
    </row>
    <row r="34" spans="1:3" s="2" customFormat="1">
      <c r="A34" s="82">
        <v>28</v>
      </c>
      <c r="B34" s="113" t="s">
        <v>53</v>
      </c>
      <c r="C34" s="173"/>
    </row>
    <row r="35" spans="1:3" s="2" customFormat="1">
      <c r="A35" s="82">
        <v>29</v>
      </c>
      <c r="B35" s="34" t="s">
        <v>54</v>
      </c>
      <c r="C35" s="173"/>
    </row>
    <row r="36" spans="1:3" s="2" customFormat="1">
      <c r="A36" s="82">
        <v>30</v>
      </c>
      <c r="B36" s="43" t="s">
        <v>55</v>
      </c>
      <c r="C36" s="172">
        <f>SUM(C37:C41)</f>
        <v>0</v>
      </c>
    </row>
    <row r="37" spans="1:3" s="2" customFormat="1">
      <c r="A37" s="82">
        <v>31</v>
      </c>
      <c r="B37" s="35" t="s">
        <v>56</v>
      </c>
      <c r="C37" s="173"/>
    </row>
    <row r="38" spans="1:3" s="2" customFormat="1">
      <c r="A38" s="82">
        <v>32</v>
      </c>
      <c r="B38" s="36" t="s">
        <v>57</v>
      </c>
      <c r="C38" s="173"/>
    </row>
    <row r="39" spans="1:3" s="2" customFormat="1" ht="27.6">
      <c r="A39" s="82">
        <v>33</v>
      </c>
      <c r="B39" s="35" t="s">
        <v>58</v>
      </c>
      <c r="C39" s="173"/>
    </row>
    <row r="40" spans="1:3" s="2" customFormat="1" ht="27.6">
      <c r="A40" s="82">
        <v>34</v>
      </c>
      <c r="B40" s="35" t="s">
        <v>46</v>
      </c>
      <c r="C40" s="173"/>
    </row>
    <row r="41" spans="1:3" s="2" customFormat="1" ht="27.6">
      <c r="A41" s="82">
        <v>35</v>
      </c>
      <c r="B41" s="37" t="s">
        <v>59</v>
      </c>
      <c r="C41" s="173"/>
    </row>
    <row r="42" spans="1:3" s="2" customFormat="1">
      <c r="A42" s="82">
        <v>36</v>
      </c>
      <c r="B42" s="43" t="s">
        <v>24</v>
      </c>
      <c r="C42" s="172">
        <f>C31-C36</f>
        <v>0</v>
      </c>
    </row>
    <row r="43" spans="1:3" s="2" customFormat="1">
      <c r="A43" s="82"/>
      <c r="B43" s="38"/>
      <c r="C43" s="173"/>
    </row>
    <row r="44" spans="1:3" s="2" customFormat="1">
      <c r="A44" s="82">
        <v>37</v>
      </c>
      <c r="B44" s="44" t="s">
        <v>60</v>
      </c>
      <c r="C44" s="172">
        <f>SUM(C45:C47)</f>
        <v>100977274.88</v>
      </c>
    </row>
    <row r="45" spans="1:3" s="2" customFormat="1">
      <c r="A45" s="82">
        <v>38</v>
      </c>
      <c r="B45" s="34" t="s">
        <v>61</v>
      </c>
      <c r="C45" s="173">
        <v>100977274.88</v>
      </c>
    </row>
    <row r="46" spans="1:3" s="2" customFormat="1">
      <c r="A46" s="82">
        <v>39</v>
      </c>
      <c r="B46" s="34" t="s">
        <v>62</v>
      </c>
      <c r="C46" s="173"/>
    </row>
    <row r="47" spans="1:3" s="2" customFormat="1">
      <c r="A47" s="82">
        <v>40</v>
      </c>
      <c r="B47" s="630" t="s">
        <v>725</v>
      </c>
      <c r="C47" s="173"/>
    </row>
    <row r="48" spans="1:3" s="2" customFormat="1">
      <c r="A48" s="82">
        <v>41</v>
      </c>
      <c r="B48" s="44" t="s">
        <v>63</v>
      </c>
      <c r="C48" s="172">
        <f>SUM(C49:C52)</f>
        <v>0</v>
      </c>
    </row>
    <row r="49" spans="1:3" s="2" customFormat="1">
      <c r="A49" s="82">
        <v>42</v>
      </c>
      <c r="B49" s="35" t="s">
        <v>64</v>
      </c>
      <c r="C49" s="173"/>
    </row>
    <row r="50" spans="1:3" s="2" customFormat="1">
      <c r="A50" s="82">
        <v>43</v>
      </c>
      <c r="B50" s="36" t="s">
        <v>65</v>
      </c>
      <c r="C50" s="173"/>
    </row>
    <row r="51" spans="1:3" s="2" customFormat="1" ht="27.6">
      <c r="A51" s="82">
        <v>44</v>
      </c>
      <c r="B51" s="35" t="s">
        <v>66</v>
      </c>
      <c r="C51" s="173"/>
    </row>
    <row r="52" spans="1:3" s="2" customFormat="1" ht="27.6">
      <c r="A52" s="82">
        <v>45</v>
      </c>
      <c r="B52" s="35" t="s">
        <v>46</v>
      </c>
      <c r="C52" s="173"/>
    </row>
    <row r="53" spans="1:3" s="2" customFormat="1" ht="15" thickBot="1">
      <c r="A53" s="82">
        <v>46</v>
      </c>
      <c r="B53" s="83" t="s">
        <v>25</v>
      </c>
      <c r="C53" s="175">
        <f>C44-C48</f>
        <v>100977274.88</v>
      </c>
    </row>
    <row r="56" spans="1:3">
      <c r="B56" s="1" t="s">
        <v>142</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ignoredErrors>
    <ignoredError sqref="C32" unlocked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3"/>
  <sheetViews>
    <sheetView zoomScale="80" zoomScaleNormal="80" workbookViewId="0">
      <selection activeCell="C15" sqref="C15:C17"/>
    </sheetView>
  </sheetViews>
  <sheetFormatPr defaultColWidth="9.21875" defaultRowHeight="13.8"/>
  <cols>
    <col min="1" max="1" width="10.77734375" style="1" bestFit="1" customWidth="1"/>
    <col min="2" max="2" width="59" style="1" customWidth="1"/>
    <col min="3" max="3" width="16.77734375" style="1" bestFit="1" customWidth="1"/>
    <col min="4" max="4" width="22.21875" style="1" customWidth="1"/>
    <col min="5" max="16384" width="9.21875" style="1"/>
  </cols>
  <sheetData>
    <row r="1" spans="1:4">
      <c r="A1" s="12" t="s">
        <v>109</v>
      </c>
      <c r="B1" s="11" t="str">
        <f>Info!C2</f>
        <v>კრედო</v>
      </c>
    </row>
    <row r="2" spans="1:4" s="12" customFormat="1" ht="15.75" customHeight="1">
      <c r="A2" s="12" t="s">
        <v>110</v>
      </c>
      <c r="B2" s="335">
        <f>'1. key ratios'!B2</f>
        <v>45657</v>
      </c>
    </row>
    <row r="3" spans="1:4" s="12" customFormat="1" ht="15.75" customHeight="1"/>
    <row r="4" spans="1:4" ht="14.4" thickBot="1">
      <c r="A4" s="1" t="s">
        <v>358</v>
      </c>
      <c r="B4" s="255" t="s">
        <v>359</v>
      </c>
    </row>
    <row r="5" spans="1:4" s="30" customFormat="1">
      <c r="A5" s="820" t="s">
        <v>360</v>
      </c>
      <c r="B5" s="821"/>
      <c r="C5" s="245" t="s">
        <v>361</v>
      </c>
      <c r="D5" s="246" t="s">
        <v>362</v>
      </c>
    </row>
    <row r="6" spans="1:4" s="256" customFormat="1">
      <c r="A6" s="247">
        <v>1</v>
      </c>
      <c r="B6" s="248" t="s">
        <v>363</v>
      </c>
      <c r="C6" s="248"/>
      <c r="D6" s="249"/>
    </row>
    <row r="7" spans="1:4" s="256" customFormat="1">
      <c r="A7" s="250" t="s">
        <v>364</v>
      </c>
      <c r="B7" s="251" t="s">
        <v>365</v>
      </c>
      <c r="C7" s="299">
        <v>4.4999999999999998E-2</v>
      </c>
      <c r="D7" s="682">
        <f>C7*'5. RWA'!$C$13</f>
        <v>117973898.25359607</v>
      </c>
    </row>
    <row r="8" spans="1:4" s="256" customFormat="1">
      <c r="A8" s="250" t="s">
        <v>366</v>
      </c>
      <c r="B8" s="251" t="s">
        <v>367</v>
      </c>
      <c r="C8" s="300">
        <v>0.06</v>
      </c>
      <c r="D8" s="682">
        <f>C8*'5. RWA'!$C$13</f>
        <v>157298531.00479478</v>
      </c>
    </row>
    <row r="9" spans="1:4" s="256" customFormat="1">
      <c r="A9" s="250" t="s">
        <v>368</v>
      </c>
      <c r="B9" s="251" t="s">
        <v>369</v>
      </c>
      <c r="C9" s="300">
        <v>0.08</v>
      </c>
      <c r="D9" s="682">
        <f>C9*'5. RWA'!$C$13</f>
        <v>209731374.6730597</v>
      </c>
    </row>
    <row r="10" spans="1:4" s="256" customFormat="1">
      <c r="A10" s="247" t="s">
        <v>370</v>
      </c>
      <c r="B10" s="248" t="s">
        <v>371</v>
      </c>
      <c r="C10" s="301"/>
      <c r="D10" s="683"/>
    </row>
    <row r="11" spans="1:4" s="257" customFormat="1">
      <c r="A11" s="252" t="s">
        <v>372</v>
      </c>
      <c r="B11" s="253" t="s">
        <v>434</v>
      </c>
      <c r="C11" s="302">
        <v>2.5000000000000001E-2</v>
      </c>
      <c r="D11" s="684">
        <f>C11*'5. RWA'!$C$13</f>
        <v>65541054.585331157</v>
      </c>
    </row>
    <row r="12" spans="1:4" s="257" customFormat="1">
      <c r="A12" s="252" t="s">
        <v>373</v>
      </c>
      <c r="B12" s="253" t="s">
        <v>374</v>
      </c>
      <c r="C12" s="302">
        <v>2.5000000000000001E-3</v>
      </c>
      <c r="D12" s="684">
        <f>C12*'5. RWA'!$C$13</f>
        <v>6554105.4585331157</v>
      </c>
    </row>
    <row r="13" spans="1:4" s="257" customFormat="1">
      <c r="A13" s="252" t="s">
        <v>375</v>
      </c>
      <c r="B13" s="253" t="s">
        <v>376</v>
      </c>
      <c r="C13" s="302"/>
      <c r="D13" s="684">
        <f>C13*'5. RWA'!$C$13</f>
        <v>0</v>
      </c>
    </row>
    <row r="14" spans="1:4" s="256" customFormat="1">
      <c r="A14" s="247" t="s">
        <v>377</v>
      </c>
      <c r="B14" s="248" t="s">
        <v>432</v>
      </c>
      <c r="C14" s="303"/>
      <c r="D14" s="683"/>
    </row>
    <row r="15" spans="1:4" s="256" customFormat="1">
      <c r="A15" s="267" t="s">
        <v>380</v>
      </c>
      <c r="B15" s="253" t="s">
        <v>433</v>
      </c>
      <c r="C15" s="302">
        <v>3.4578823639000347E-2</v>
      </c>
      <c r="D15" s="684">
        <f>C15*'5. RWA'!$C$13</f>
        <v>90653302.704810441</v>
      </c>
    </row>
    <row r="16" spans="1:4" s="256" customFormat="1">
      <c r="A16" s="267" t="s">
        <v>381</v>
      </c>
      <c r="B16" s="253" t="s">
        <v>383</v>
      </c>
      <c r="C16" s="302">
        <v>4.0515463245682955E-2</v>
      </c>
      <c r="D16" s="684">
        <f>C16*'5. RWA'!$C$13</f>
        <v>106217047.52541138</v>
      </c>
    </row>
    <row r="17" spans="1:4" s="256" customFormat="1">
      <c r="A17" s="267" t="s">
        <v>382</v>
      </c>
      <c r="B17" s="253" t="s">
        <v>430</v>
      </c>
      <c r="C17" s="302">
        <v>4.8326831149212705E-2</v>
      </c>
      <c r="D17" s="684">
        <f>C17*'5. RWA'!$C$13</f>
        <v>126695659.13146527</v>
      </c>
    </row>
    <row r="18" spans="1:4" s="30" customFormat="1">
      <c r="A18" s="822" t="s">
        <v>431</v>
      </c>
      <c r="B18" s="823"/>
      <c r="C18" s="304" t="s">
        <v>361</v>
      </c>
      <c r="D18" s="685" t="s">
        <v>362</v>
      </c>
    </row>
    <row r="19" spans="1:4" s="256" customFormat="1">
      <c r="A19" s="254">
        <v>4</v>
      </c>
      <c r="B19" s="253" t="s">
        <v>23</v>
      </c>
      <c r="C19" s="302">
        <f>C7+C11+C12+C13+C15</f>
        <v>0.10707882363900036</v>
      </c>
      <c r="D19" s="682">
        <f>C19*'5. RWA'!$C$13</f>
        <v>280722361.00227082</v>
      </c>
    </row>
    <row r="20" spans="1:4" s="256" customFormat="1">
      <c r="A20" s="254">
        <v>5</v>
      </c>
      <c r="B20" s="253" t="s">
        <v>87</v>
      </c>
      <c r="C20" s="302">
        <f>C8+C11+C12+C13+C16</f>
        <v>0.12801546324568294</v>
      </c>
      <c r="D20" s="682">
        <f>C20*'5. RWA'!$C$13</f>
        <v>335610738.57407039</v>
      </c>
    </row>
    <row r="21" spans="1:4" s="256" customFormat="1" ht="14.4" thickBot="1">
      <c r="A21" s="258" t="s">
        <v>378</v>
      </c>
      <c r="B21" s="259" t="s">
        <v>86</v>
      </c>
      <c r="C21" s="305">
        <f>C9+C11+C12+C13+C17</f>
        <v>0.15582683114921272</v>
      </c>
      <c r="D21" s="686">
        <f>C21*'5. RWA'!$C$13</f>
        <v>408522193.84838927</v>
      </c>
    </row>
    <row r="23" spans="1:4" ht="69">
      <c r="B23" s="16" t="s">
        <v>435</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E27"/>
  <sheetViews>
    <sheetView showGridLines="0" zoomScaleNormal="100" workbookViewId="0">
      <selection activeCell="D11" sqref="D11"/>
    </sheetView>
  </sheetViews>
  <sheetFormatPr defaultRowHeight="14.4"/>
  <cols>
    <col min="1" max="1" width="107.109375" bestFit="1" customWidth="1"/>
    <col min="2" max="2" width="50.88671875" bestFit="1" customWidth="1"/>
    <col min="3" max="3" width="28.109375" bestFit="1" customWidth="1"/>
    <col min="4" max="4" width="28.21875" customWidth="1"/>
    <col min="5" max="7" width="28.109375" customWidth="1"/>
  </cols>
  <sheetData>
    <row r="1" spans="1:2">
      <c r="A1" s="600" t="s">
        <v>109</v>
      </c>
      <c r="B1" s="11" t="str">
        <f>Info!C2</f>
        <v>კრედო</v>
      </c>
    </row>
    <row r="2" spans="1:2">
      <c r="A2" s="600" t="s">
        <v>110</v>
      </c>
      <c r="B2" s="335">
        <f>'1. key ratios'!B2</f>
        <v>45657</v>
      </c>
    </row>
    <row r="3" spans="1:2">
      <c r="A3" s="601" t="s">
        <v>982</v>
      </c>
      <c r="B3" s="596" t="s">
        <v>953</v>
      </c>
    </row>
    <row r="4" spans="1:2" ht="15" thickBot="1"/>
    <row r="5" spans="1:2">
      <c r="A5" s="606"/>
      <c r="B5" s="607" t="s">
        <v>954</v>
      </c>
    </row>
    <row r="6" spans="1:2">
      <c r="A6" s="602" t="s">
        <v>955</v>
      </c>
      <c r="B6" s="608">
        <f>SUM(B7,B11)</f>
        <v>448883141.73999995</v>
      </c>
    </row>
    <row r="7" spans="1:2" ht="15.6">
      <c r="A7" s="602" t="s">
        <v>988</v>
      </c>
      <c r="B7" s="608">
        <f>SUM(B8:B10)</f>
        <v>448883141.73999995</v>
      </c>
    </row>
    <row r="8" spans="1:2">
      <c r="A8" s="603" t="s">
        <v>956</v>
      </c>
      <c r="B8" s="609">
        <f>'9. Capital'!C29</f>
        <v>347905866.85999995</v>
      </c>
    </row>
    <row r="9" spans="1:2">
      <c r="A9" s="603" t="s">
        <v>957</v>
      </c>
      <c r="B9" s="609">
        <f>'9. Capital'!C42</f>
        <v>0</v>
      </c>
    </row>
    <row r="10" spans="1:2">
      <c r="A10" s="603" t="s">
        <v>958</v>
      </c>
      <c r="B10" s="609">
        <f>'9. Capital'!C53</f>
        <v>100977274.88</v>
      </c>
    </row>
    <row r="11" spans="1:2">
      <c r="A11" s="602" t="s">
        <v>959</v>
      </c>
      <c r="B11" s="608">
        <f>SUM(B12:B13)</f>
        <v>0</v>
      </c>
    </row>
    <row r="12" spans="1:2" ht="15.6">
      <c r="A12" s="603" t="s">
        <v>989</v>
      </c>
      <c r="B12" s="609"/>
    </row>
    <row r="13" spans="1:2" ht="15.6">
      <c r="A13" s="603" t="s">
        <v>990</v>
      </c>
      <c r="B13" s="609"/>
    </row>
    <row r="14" spans="1:2">
      <c r="A14" s="602" t="s">
        <v>960</v>
      </c>
      <c r="B14" s="608">
        <f>SUM(B15:B16)</f>
        <v>448883141.73999995</v>
      </c>
    </row>
    <row r="15" spans="1:2">
      <c r="A15" s="604" t="s">
        <v>961</v>
      </c>
      <c r="B15" s="609"/>
    </row>
    <row r="16" spans="1:2">
      <c r="A16" s="604" t="s">
        <v>86</v>
      </c>
      <c r="B16" s="609">
        <f>B7</f>
        <v>448883141.73999995</v>
      </c>
    </row>
    <row r="17" spans="1:5">
      <c r="A17" s="602" t="s">
        <v>962</v>
      </c>
      <c r="B17" s="608"/>
    </row>
    <row r="18" spans="1:5">
      <c r="A18" s="604" t="s">
        <v>963</v>
      </c>
      <c r="B18" s="609">
        <f>'5. RWA'!C13</f>
        <v>2621642183.4132462</v>
      </c>
    </row>
    <row r="19" spans="1:5">
      <c r="A19" s="604" t="s">
        <v>964</v>
      </c>
      <c r="B19" s="609">
        <f>'15.1. LR'!C36</f>
        <v>3161534203.3664165</v>
      </c>
    </row>
    <row r="20" spans="1:5">
      <c r="A20" s="602" t="s">
        <v>965</v>
      </c>
      <c r="B20" s="608"/>
    </row>
    <row r="21" spans="1:5">
      <c r="A21" s="605" t="s">
        <v>966</v>
      </c>
      <c r="B21" s="610">
        <f>IFERROR(B6/B18,0)</f>
        <v>0.17122212351480273</v>
      </c>
    </row>
    <row r="22" spans="1:5">
      <c r="A22" s="605" t="s">
        <v>967</v>
      </c>
      <c r="B22" s="610">
        <f>IFERROR(B6/B19,0)</f>
        <v>0.14198269348534237</v>
      </c>
    </row>
    <row r="23" spans="1:5" ht="15" thickBot="1">
      <c r="A23" s="611" t="s">
        <v>968</v>
      </c>
      <c r="B23" s="612">
        <f>IFERROR(B6/B14,0)</f>
        <v>1</v>
      </c>
    </row>
    <row r="24" spans="1:5" ht="16.5" customHeight="1">
      <c r="A24" s="599" t="s">
        <v>991</v>
      </c>
      <c r="B24" s="597"/>
      <c r="C24" s="597"/>
      <c r="D24" s="597"/>
      <c r="E24" s="597"/>
    </row>
    <row r="25" spans="1:5" ht="25.5" customHeight="1">
      <c r="A25" s="599" t="s">
        <v>992</v>
      </c>
    </row>
    <row r="26" spans="1:5" ht="57" customHeight="1">
      <c r="A26" s="599" t="s">
        <v>993</v>
      </c>
    </row>
    <row r="27" spans="1:5">
      <c r="A27" s="598"/>
    </row>
  </sheetData>
  <pageMargins left="0.7" right="0.7" top="0.75" bottom="0.75" header="0.3" footer="0.3"/>
  <pageSetup orientation="portrait" horizontalDpi="4294967292"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0"/>
  <sheetViews>
    <sheetView showGridLines="0" zoomScaleNormal="100" workbookViewId="0">
      <selection activeCell="A7" sqref="A7:A8"/>
    </sheetView>
  </sheetViews>
  <sheetFormatPr defaultRowHeight="14.4"/>
  <cols>
    <col min="1" max="1" width="82" customWidth="1"/>
    <col min="2" max="2" width="28.109375" bestFit="1" customWidth="1"/>
    <col min="3" max="3" width="28.21875" customWidth="1"/>
    <col min="4" max="6" width="28.109375" customWidth="1"/>
  </cols>
  <sheetData>
    <row r="1" spans="1:6">
      <c r="A1" s="600" t="s">
        <v>109</v>
      </c>
      <c r="B1" s="11" t="str">
        <f>Info!C2</f>
        <v>კრედო</v>
      </c>
      <c r="C1" s="1"/>
    </row>
    <row r="2" spans="1:6">
      <c r="A2" s="600" t="s">
        <v>110</v>
      </c>
      <c r="B2" s="335">
        <f>'1. key ratios'!B2</f>
        <v>45657</v>
      </c>
      <c r="C2" s="1"/>
    </row>
    <row r="3" spans="1:6">
      <c r="A3" s="601" t="s">
        <v>983</v>
      </c>
      <c r="B3" s="596" t="s">
        <v>953</v>
      </c>
      <c r="C3" s="1"/>
    </row>
    <row r="5" spans="1:6">
      <c r="A5" s="598"/>
    </row>
    <row r="6" spans="1:6" ht="15" thickBot="1">
      <c r="A6" s="613"/>
      <c r="B6" s="613"/>
      <c r="C6" s="613"/>
      <c r="D6" s="613"/>
      <c r="E6" s="613"/>
      <c r="F6" s="613"/>
    </row>
    <row r="7" spans="1:6">
      <c r="A7" s="824"/>
      <c r="B7" s="826" t="s">
        <v>969</v>
      </c>
      <c r="C7" s="826"/>
      <c r="D7" s="826"/>
      <c r="E7" s="826"/>
      <c r="F7" s="827" t="s">
        <v>970</v>
      </c>
    </row>
    <row r="8" spans="1:6" ht="27.6">
      <c r="A8" s="825"/>
      <c r="B8" s="614" t="s">
        <v>971</v>
      </c>
      <c r="C8" s="614" t="s">
        <v>972</v>
      </c>
      <c r="D8" s="614" t="s">
        <v>973</v>
      </c>
      <c r="E8" s="614" t="s">
        <v>974</v>
      </c>
      <c r="F8" s="828"/>
    </row>
    <row r="9" spans="1:6">
      <c r="A9" s="615" t="s">
        <v>975</v>
      </c>
      <c r="B9" s="616">
        <f>B13+B17</f>
        <v>0</v>
      </c>
      <c r="C9" s="616">
        <f t="shared" ref="C9:E9" si="0">C13+C17</f>
        <v>0</v>
      </c>
      <c r="D9" s="616">
        <f t="shared" si="0"/>
        <v>0</v>
      </c>
      <c r="E9" s="616">
        <f t="shared" si="0"/>
        <v>0</v>
      </c>
      <c r="F9" s="617">
        <f>F13+F17</f>
        <v>0</v>
      </c>
    </row>
    <row r="10" spans="1:6">
      <c r="A10" s="618" t="s">
        <v>976</v>
      </c>
      <c r="B10" s="619">
        <f t="shared" ref="B10:E12" si="1">B14+B18</f>
        <v>0</v>
      </c>
      <c r="C10" s="619">
        <f t="shared" si="1"/>
        <v>0</v>
      </c>
      <c r="D10" s="619">
        <f t="shared" si="1"/>
        <v>0</v>
      </c>
      <c r="E10" s="619">
        <f t="shared" si="1"/>
        <v>0</v>
      </c>
      <c r="F10" s="617">
        <f>SUM(B10:E10)</f>
        <v>0</v>
      </c>
    </row>
    <row r="11" spans="1:6">
      <c r="A11" s="618" t="s">
        <v>977</v>
      </c>
      <c r="B11" s="619">
        <f t="shared" si="1"/>
        <v>0</v>
      </c>
      <c r="C11" s="619">
        <f t="shared" si="1"/>
        <v>0</v>
      </c>
      <c r="D11" s="619">
        <f t="shared" si="1"/>
        <v>0</v>
      </c>
      <c r="E11" s="619">
        <f t="shared" si="1"/>
        <v>0</v>
      </c>
      <c r="F11" s="617">
        <f t="shared" ref="F11:F12" si="2">SUM(B11:E11)</f>
        <v>0</v>
      </c>
    </row>
    <row r="12" spans="1:6">
      <c r="A12" s="620" t="s">
        <v>978</v>
      </c>
      <c r="B12" s="619">
        <f t="shared" si="1"/>
        <v>0</v>
      </c>
      <c r="C12" s="619">
        <f t="shared" si="1"/>
        <v>0</v>
      </c>
      <c r="D12" s="619">
        <f t="shared" si="1"/>
        <v>0</v>
      </c>
      <c r="E12" s="619">
        <f t="shared" si="1"/>
        <v>0</v>
      </c>
      <c r="F12" s="617">
        <f t="shared" si="2"/>
        <v>0</v>
      </c>
    </row>
    <row r="13" spans="1:6">
      <c r="A13" s="621" t="s">
        <v>979</v>
      </c>
      <c r="B13" s="622"/>
      <c r="C13" s="622"/>
      <c r="D13" s="622"/>
      <c r="E13" s="622"/>
      <c r="F13" s="623"/>
    </row>
    <row r="14" spans="1:6">
      <c r="A14" s="618" t="s">
        <v>976</v>
      </c>
      <c r="B14" s="624"/>
      <c r="C14" s="624"/>
      <c r="D14" s="624"/>
      <c r="E14" s="624"/>
      <c r="F14" s="625"/>
    </row>
    <row r="15" spans="1:6">
      <c r="A15" s="618" t="s">
        <v>977</v>
      </c>
      <c r="B15" s="624"/>
      <c r="C15" s="624"/>
      <c r="D15" s="624"/>
      <c r="E15" s="624"/>
      <c r="F15" s="625"/>
    </row>
    <row r="16" spans="1:6">
      <c r="A16" s="620" t="s">
        <v>978</v>
      </c>
      <c r="B16" s="624"/>
      <c r="C16" s="624"/>
      <c r="D16" s="624"/>
      <c r="E16" s="624"/>
      <c r="F16" s="625"/>
    </row>
    <row r="17" spans="1:6">
      <c r="A17" s="621" t="s">
        <v>959</v>
      </c>
      <c r="B17" s="622"/>
      <c r="C17" s="622"/>
      <c r="D17" s="622"/>
      <c r="E17" s="622"/>
      <c r="F17" s="625"/>
    </row>
    <row r="18" spans="1:6">
      <c r="A18" s="618" t="s">
        <v>976</v>
      </c>
      <c r="B18" s="624"/>
      <c r="C18" s="624"/>
      <c r="D18" s="624"/>
      <c r="E18" s="624"/>
      <c r="F18" s="625"/>
    </row>
    <row r="19" spans="1:6">
      <c r="A19" s="618" t="s">
        <v>977</v>
      </c>
      <c r="B19" s="624"/>
      <c r="C19" s="624"/>
      <c r="D19" s="624"/>
      <c r="E19" s="624"/>
      <c r="F19" s="625"/>
    </row>
    <row r="20" spans="1:6" ht="15" thickBot="1">
      <c r="A20" s="626" t="s">
        <v>978</v>
      </c>
      <c r="B20" s="627"/>
      <c r="C20" s="627"/>
      <c r="D20" s="627"/>
      <c r="E20" s="627"/>
      <c r="F20" s="628"/>
    </row>
  </sheetData>
  <mergeCells count="3">
    <mergeCell ref="A7:A8"/>
    <mergeCell ref="B7:E7"/>
    <mergeCell ref="F7:F8"/>
  </mergeCells>
  <pageMargins left="0.7" right="0.7" top="0.75" bottom="0.75" header="0.3" footer="0.3"/>
  <pageSetup orientation="portrait" horizontalDpi="4294967292"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2" tint="-9.9978637043366805E-2"/>
  </sheetPr>
  <dimension ref="A1:F68"/>
  <sheetViews>
    <sheetView zoomScale="80" zoomScaleNormal="80" workbookViewId="0">
      <pane xSplit="1" ySplit="5" topLeftCell="B40" activePane="bottomRight" state="frozen"/>
      <selection pane="topRight" activeCell="B1" sqref="B1"/>
      <selection pane="bottomLeft" activeCell="A5" sqref="A5"/>
      <selection pane="bottomRight" activeCell="D26" sqref="D26"/>
    </sheetView>
  </sheetViews>
  <sheetFormatPr defaultRowHeight="14.4"/>
  <cols>
    <col min="1" max="1" width="10.77734375" style="31" customWidth="1"/>
    <col min="2" max="2" width="91.77734375" style="31" customWidth="1"/>
    <col min="3" max="3" width="53.21875" style="31" customWidth="1"/>
    <col min="4" max="4" width="32.21875" style="31" customWidth="1"/>
    <col min="5" max="5" width="9.44140625" customWidth="1"/>
  </cols>
  <sheetData>
    <row r="1" spans="1:6">
      <c r="A1" s="12" t="s">
        <v>109</v>
      </c>
      <c r="B1" s="13" t="str">
        <f>Info!C2</f>
        <v>კრედო</v>
      </c>
      <c r="E1" s="1"/>
      <c r="F1" s="1"/>
    </row>
    <row r="2" spans="1:6" s="12" customFormat="1" ht="15.75" customHeight="1">
      <c r="A2" s="12" t="s">
        <v>110</v>
      </c>
      <c r="B2" s="335">
        <f>'1. key ratios'!B2</f>
        <v>45657</v>
      </c>
    </row>
    <row r="3" spans="1:6" s="12" customFormat="1" ht="15.75" customHeight="1">
      <c r="A3" s="19"/>
    </row>
    <row r="4" spans="1:6" s="12" customFormat="1" ht="15.75" customHeight="1" thickBot="1">
      <c r="A4" s="12" t="s">
        <v>259</v>
      </c>
      <c r="B4" s="136" t="s">
        <v>173</v>
      </c>
      <c r="D4" s="138" t="s">
        <v>88</v>
      </c>
    </row>
    <row r="5" spans="1:6" ht="27.6">
      <c r="A5" s="89" t="s">
        <v>26</v>
      </c>
      <c r="B5" s="90" t="s">
        <v>145</v>
      </c>
      <c r="C5" s="91" t="s">
        <v>858</v>
      </c>
      <c r="D5" s="137" t="s">
        <v>174</v>
      </c>
    </row>
    <row r="6" spans="1:6">
      <c r="A6" s="436">
        <v>1</v>
      </c>
      <c r="B6" s="397" t="s">
        <v>843</v>
      </c>
      <c r="C6" s="691">
        <f>SUM(C7:C9)</f>
        <v>387769774.25640655</v>
      </c>
      <c r="D6" s="84"/>
      <c r="E6" s="4"/>
    </row>
    <row r="7" spans="1:6">
      <c r="A7" s="436">
        <v>1.1000000000000001</v>
      </c>
      <c r="B7" s="398" t="s">
        <v>97</v>
      </c>
      <c r="C7" s="692">
        <v>108924484.53</v>
      </c>
      <c r="D7" s="85"/>
      <c r="E7" s="4"/>
    </row>
    <row r="8" spans="1:6">
      <c r="A8" s="436">
        <v>1.2</v>
      </c>
      <c r="B8" s="398" t="s">
        <v>98</v>
      </c>
      <c r="C8" s="692">
        <v>184108026.08000001</v>
      </c>
      <c r="D8" s="85"/>
      <c r="E8" s="4"/>
    </row>
    <row r="9" spans="1:6">
      <c r="A9" s="436">
        <v>1.3</v>
      </c>
      <c r="B9" s="398" t="s">
        <v>99</v>
      </c>
      <c r="C9" s="692">
        <v>94737263.646406531</v>
      </c>
      <c r="D9" s="85"/>
      <c r="E9" s="4"/>
    </row>
    <row r="10" spans="1:6">
      <c r="A10" s="436">
        <v>2</v>
      </c>
      <c r="B10" s="399" t="s">
        <v>730</v>
      </c>
      <c r="C10" s="693">
        <v>566676.57999999996</v>
      </c>
      <c r="D10" s="85"/>
      <c r="E10" s="4"/>
    </row>
    <row r="11" spans="1:6">
      <c r="A11" s="436">
        <v>2.1</v>
      </c>
      <c r="B11" s="400" t="s">
        <v>731</v>
      </c>
      <c r="C11" s="694">
        <v>566676.57999999996</v>
      </c>
      <c r="D11" s="86"/>
      <c r="E11" s="5"/>
    </row>
    <row r="12" spans="1:6" ht="23.55" customHeight="1">
      <c r="A12" s="436">
        <v>3</v>
      </c>
      <c r="B12" s="401" t="s">
        <v>732</v>
      </c>
      <c r="C12" s="695"/>
      <c r="D12" s="86"/>
      <c r="E12" s="5"/>
    </row>
    <row r="13" spans="1:6" ht="22.95" customHeight="1">
      <c r="A13" s="436">
        <v>4</v>
      </c>
      <c r="B13" s="402" t="s">
        <v>733</v>
      </c>
      <c r="C13" s="695"/>
      <c r="D13" s="86"/>
      <c r="E13" s="5"/>
    </row>
    <row r="14" spans="1:6">
      <c r="A14" s="436">
        <v>5</v>
      </c>
      <c r="B14" s="402" t="s">
        <v>734</v>
      </c>
      <c r="C14" s="695">
        <f>SUM(C15:C17)</f>
        <v>0</v>
      </c>
      <c r="D14" s="86"/>
      <c r="E14" s="5"/>
    </row>
    <row r="15" spans="1:6">
      <c r="A15" s="436">
        <v>5.0999999999999996</v>
      </c>
      <c r="B15" s="403" t="s">
        <v>735</v>
      </c>
      <c r="C15" s="692"/>
      <c r="D15" s="86"/>
      <c r="E15" s="4"/>
    </row>
    <row r="16" spans="1:6">
      <c r="A16" s="436">
        <v>5.2</v>
      </c>
      <c r="B16" s="403" t="s">
        <v>570</v>
      </c>
      <c r="C16" s="692"/>
      <c r="D16" s="85"/>
      <c r="E16" s="4"/>
    </row>
    <row r="17" spans="1:5">
      <c r="A17" s="436">
        <v>5.3</v>
      </c>
      <c r="B17" s="403" t="s">
        <v>736</v>
      </c>
      <c r="C17" s="692"/>
      <c r="D17" s="85"/>
      <c r="E17" s="4"/>
    </row>
    <row r="18" spans="1:5">
      <c r="A18" s="436">
        <v>6</v>
      </c>
      <c r="B18" s="401" t="s">
        <v>737</v>
      </c>
      <c r="C18" s="693">
        <f>SUM(C19:C20)</f>
        <v>2547406147.7876034</v>
      </c>
      <c r="D18" s="85"/>
      <c r="E18" s="4"/>
    </row>
    <row r="19" spans="1:5">
      <c r="A19" s="436">
        <v>6.1</v>
      </c>
      <c r="B19" s="403" t="s">
        <v>570</v>
      </c>
      <c r="C19" s="694">
        <v>57522454.370000005</v>
      </c>
      <c r="D19" s="85"/>
      <c r="E19" s="4"/>
    </row>
    <row r="20" spans="1:5">
      <c r="A20" s="436">
        <v>6.2</v>
      </c>
      <c r="B20" s="403" t="s">
        <v>736</v>
      </c>
      <c r="C20" s="694">
        <v>2489883693.4176035</v>
      </c>
      <c r="D20" s="85"/>
      <c r="E20" s="4"/>
    </row>
    <row r="21" spans="1:5">
      <c r="A21" s="436">
        <v>7</v>
      </c>
      <c r="B21" s="404" t="s">
        <v>738</v>
      </c>
      <c r="C21" s="695">
        <v>2463673.85</v>
      </c>
      <c r="D21" s="85"/>
      <c r="E21" s="4"/>
    </row>
    <row r="22" spans="1:5">
      <c r="A22" s="436">
        <v>8</v>
      </c>
      <c r="B22" s="405" t="s">
        <v>739</v>
      </c>
      <c r="C22" s="693"/>
      <c r="D22" s="85"/>
      <c r="E22" s="4"/>
    </row>
    <row r="23" spans="1:5">
      <c r="A23" s="436">
        <v>9</v>
      </c>
      <c r="B23" s="402" t="s">
        <v>740</v>
      </c>
      <c r="C23" s="693">
        <f>SUM(C24:C25)</f>
        <v>50821188.330000006</v>
      </c>
      <c r="D23" s="463"/>
      <c r="E23" s="4"/>
    </row>
    <row r="24" spans="1:5">
      <c r="A24" s="436">
        <v>9.1</v>
      </c>
      <c r="B24" s="406" t="s">
        <v>741</v>
      </c>
      <c r="C24" s="696">
        <v>50821188.330000006</v>
      </c>
      <c r="D24" s="87"/>
      <c r="E24" s="4"/>
    </row>
    <row r="25" spans="1:5">
      <c r="A25" s="436">
        <v>9.1999999999999993</v>
      </c>
      <c r="B25" s="406" t="s">
        <v>742</v>
      </c>
      <c r="C25" s="697"/>
      <c r="D25" s="462"/>
      <c r="E25" s="3"/>
    </row>
    <row r="26" spans="1:5">
      <c r="A26" s="436">
        <v>10</v>
      </c>
      <c r="B26" s="402" t="s">
        <v>37</v>
      </c>
      <c r="C26" s="698">
        <f>SUM(C27:C28)</f>
        <v>29954496.670000006</v>
      </c>
      <c r="D26" s="593" t="s">
        <v>1001</v>
      </c>
      <c r="E26" s="4"/>
    </row>
    <row r="27" spans="1:5">
      <c r="A27" s="436">
        <v>10.1</v>
      </c>
      <c r="B27" s="406" t="s">
        <v>743</v>
      </c>
      <c r="C27" s="692"/>
      <c r="D27" s="85"/>
      <c r="E27" s="4"/>
    </row>
    <row r="28" spans="1:5">
      <c r="A28" s="436">
        <v>10.199999999999999</v>
      </c>
      <c r="B28" s="406" t="s">
        <v>744</v>
      </c>
      <c r="C28" s="692">
        <v>29954496.670000006</v>
      </c>
      <c r="D28" s="85"/>
      <c r="E28" s="4"/>
    </row>
    <row r="29" spans="1:5">
      <c r="A29" s="436">
        <v>11</v>
      </c>
      <c r="B29" s="402" t="s">
        <v>745</v>
      </c>
      <c r="C29" s="693">
        <f>SUM(C30:C31)</f>
        <v>0</v>
      </c>
      <c r="D29" s="85"/>
      <c r="E29" s="4"/>
    </row>
    <row r="30" spans="1:5">
      <c r="A30" s="436">
        <v>11.1</v>
      </c>
      <c r="B30" s="406" t="s">
        <v>746</v>
      </c>
      <c r="C30" s="692"/>
      <c r="D30" s="85"/>
      <c r="E30" s="4"/>
    </row>
    <row r="31" spans="1:5">
      <c r="A31" s="436">
        <v>11.2</v>
      </c>
      <c r="B31" s="406" t="s">
        <v>747</v>
      </c>
      <c r="C31" s="692"/>
      <c r="D31" s="85"/>
      <c r="E31" s="4"/>
    </row>
    <row r="32" spans="1:5">
      <c r="A32" s="436">
        <v>13</v>
      </c>
      <c r="B32" s="402" t="s">
        <v>100</v>
      </c>
      <c r="C32" s="693">
        <v>50134848.190000013</v>
      </c>
      <c r="D32" s="85"/>
      <c r="E32" s="4"/>
    </row>
    <row r="33" spans="1:5">
      <c r="A33" s="436">
        <v>13.1</v>
      </c>
      <c r="B33" s="407" t="s">
        <v>748</v>
      </c>
      <c r="C33" s="692">
        <v>19110000.68</v>
      </c>
      <c r="D33" s="85"/>
      <c r="E33" s="4"/>
    </row>
    <row r="34" spans="1:5">
      <c r="A34" s="436">
        <v>13.2</v>
      </c>
      <c r="B34" s="407" t="s">
        <v>749</v>
      </c>
      <c r="C34" s="696"/>
      <c r="D34" s="87"/>
      <c r="E34" s="4"/>
    </row>
    <row r="35" spans="1:5">
      <c r="A35" s="436">
        <v>14</v>
      </c>
      <c r="B35" s="408" t="s">
        <v>750</v>
      </c>
      <c r="C35" s="699">
        <f>SUM(C6,C10,C12,C13,C14,C18,C21,C22,C23,C26,C29,C32)</f>
        <v>3069116805.66401</v>
      </c>
      <c r="D35" s="87"/>
      <c r="E35" s="4"/>
    </row>
    <row r="36" spans="1:5">
      <c r="A36" s="436"/>
      <c r="B36" s="409" t="s">
        <v>105</v>
      </c>
      <c r="C36" s="700"/>
      <c r="D36" s="88"/>
      <c r="E36" s="4"/>
    </row>
    <row r="37" spans="1:5">
      <c r="A37" s="436">
        <v>15</v>
      </c>
      <c r="B37" s="410" t="s">
        <v>751</v>
      </c>
      <c r="C37" s="697">
        <v>1571658.95</v>
      </c>
      <c r="D37" s="462"/>
      <c r="E37" s="3"/>
    </row>
    <row r="38" spans="1:5">
      <c r="A38" s="436">
        <v>15.1</v>
      </c>
      <c r="B38" s="411" t="s">
        <v>731</v>
      </c>
      <c r="C38" s="692">
        <v>1571658.95</v>
      </c>
      <c r="D38" s="85"/>
      <c r="E38" s="4"/>
    </row>
    <row r="39" spans="1:5" ht="20.399999999999999">
      <c r="A39" s="436">
        <v>16</v>
      </c>
      <c r="B39" s="404" t="s">
        <v>752</v>
      </c>
      <c r="C39" s="693"/>
      <c r="D39" s="85"/>
      <c r="E39" s="4"/>
    </row>
    <row r="40" spans="1:5">
      <c r="A40" s="436">
        <v>17</v>
      </c>
      <c r="B40" s="404" t="s">
        <v>753</v>
      </c>
      <c r="C40" s="693">
        <f>SUM(C41:C44)</f>
        <v>2477506840.0019159</v>
      </c>
      <c r="D40" s="85"/>
      <c r="E40" s="4"/>
    </row>
    <row r="41" spans="1:5">
      <c r="A41" s="436">
        <v>17.100000000000001</v>
      </c>
      <c r="B41" s="412" t="s">
        <v>754</v>
      </c>
      <c r="C41" s="692">
        <v>1253745251.2419162</v>
      </c>
      <c r="D41" s="85"/>
      <c r="E41" s="4"/>
    </row>
    <row r="42" spans="1:5">
      <c r="A42" s="454">
        <v>17.2</v>
      </c>
      <c r="B42" s="455" t="s">
        <v>101</v>
      </c>
      <c r="C42" s="696">
        <v>1200419786.5599999</v>
      </c>
      <c r="D42" s="87"/>
      <c r="E42" s="4"/>
    </row>
    <row r="43" spans="1:5">
      <c r="A43" s="436">
        <v>17.3</v>
      </c>
      <c r="B43" s="456" t="s">
        <v>755</v>
      </c>
      <c r="C43" s="690"/>
      <c r="D43" s="457"/>
      <c r="E43" s="4"/>
    </row>
    <row r="44" spans="1:5">
      <c r="A44" s="436">
        <v>17.399999999999999</v>
      </c>
      <c r="B44" s="456" t="s">
        <v>756</v>
      </c>
      <c r="C44" s="690">
        <v>23341802.199999999</v>
      </c>
      <c r="D44" s="457"/>
      <c r="E44" s="4"/>
    </row>
    <row r="45" spans="1:5">
      <c r="A45" s="436">
        <v>18</v>
      </c>
      <c r="B45" s="420" t="s">
        <v>757</v>
      </c>
      <c r="C45" s="689">
        <v>282933.88</v>
      </c>
      <c r="D45" s="457"/>
      <c r="E45" s="3"/>
    </row>
    <row r="46" spans="1:5">
      <c r="A46" s="436">
        <v>19</v>
      </c>
      <c r="B46" s="420" t="s">
        <v>758</v>
      </c>
      <c r="C46" s="689">
        <f>SUM(C47:C48)</f>
        <v>12231943.359999999</v>
      </c>
      <c r="D46" s="458"/>
    </row>
    <row r="47" spans="1:5">
      <c r="A47" s="436">
        <v>19.100000000000001</v>
      </c>
      <c r="B47" s="459" t="s">
        <v>759</v>
      </c>
      <c r="C47" s="690">
        <v>6375645.3999999985</v>
      </c>
      <c r="D47" s="458"/>
    </row>
    <row r="48" spans="1:5">
      <c r="A48" s="436">
        <v>19.2</v>
      </c>
      <c r="B48" s="459" t="s">
        <v>760</v>
      </c>
      <c r="C48" s="690">
        <v>5856297.96</v>
      </c>
      <c r="D48" s="458"/>
    </row>
    <row r="49" spans="1:4">
      <c r="A49" s="436">
        <v>20</v>
      </c>
      <c r="B49" s="416" t="s">
        <v>102</v>
      </c>
      <c r="C49" s="688">
        <v>152596154.16999999</v>
      </c>
      <c r="D49" s="593" t="s">
        <v>1002</v>
      </c>
    </row>
    <row r="50" spans="1:4">
      <c r="A50" s="436">
        <v>21</v>
      </c>
      <c r="B50" s="417" t="s">
        <v>90</v>
      </c>
      <c r="C50" s="688">
        <v>47066911.580000006</v>
      </c>
      <c r="D50" s="458"/>
    </row>
    <row r="51" spans="1:4">
      <c r="A51" s="436">
        <v>21.1</v>
      </c>
      <c r="B51" s="413" t="s">
        <v>761</v>
      </c>
      <c r="C51" s="687"/>
      <c r="D51" s="458"/>
    </row>
    <row r="52" spans="1:4">
      <c r="A52" s="436">
        <v>22</v>
      </c>
      <c r="B52" s="416" t="s">
        <v>762</v>
      </c>
      <c r="C52" s="688">
        <f>SUM(C37,C39,C40,C45,C46,C49,C50)</f>
        <v>2691256441.941916</v>
      </c>
      <c r="D52" s="458"/>
    </row>
    <row r="53" spans="1:4">
      <c r="A53" s="436"/>
      <c r="B53" s="418" t="s">
        <v>763</v>
      </c>
      <c r="C53" s="701"/>
      <c r="D53" s="458"/>
    </row>
    <row r="54" spans="1:4">
      <c r="A54" s="436">
        <v>23</v>
      </c>
      <c r="B54" s="416" t="s">
        <v>106</v>
      </c>
      <c r="C54" s="689">
        <v>5239960</v>
      </c>
      <c r="D54" s="593" t="s">
        <v>1003</v>
      </c>
    </row>
    <row r="55" spans="1:4">
      <c r="A55" s="436">
        <v>24</v>
      </c>
      <c r="B55" s="416" t="s">
        <v>764</v>
      </c>
      <c r="C55" s="689"/>
      <c r="D55" s="458"/>
    </row>
    <row r="56" spans="1:4">
      <c r="A56" s="436">
        <v>25</v>
      </c>
      <c r="B56" s="416" t="s">
        <v>103</v>
      </c>
      <c r="C56" s="689">
        <v>39150769.530000001</v>
      </c>
      <c r="D56" s="593" t="s">
        <v>1004</v>
      </c>
    </row>
    <row r="57" spans="1:4">
      <c r="A57" s="436">
        <v>26</v>
      </c>
      <c r="B57" s="420" t="s">
        <v>765</v>
      </c>
      <c r="C57" s="689"/>
      <c r="D57" s="458"/>
    </row>
    <row r="58" spans="1:4">
      <c r="A58" s="436">
        <v>27</v>
      </c>
      <c r="B58" s="420" t="s">
        <v>766</v>
      </c>
      <c r="C58" s="689">
        <f>SUM(C59:C60)</f>
        <v>0</v>
      </c>
      <c r="D58" s="458"/>
    </row>
    <row r="59" spans="1:4">
      <c r="A59" s="436">
        <v>27.1</v>
      </c>
      <c r="B59" s="459" t="s">
        <v>767</v>
      </c>
      <c r="C59" s="690"/>
      <c r="D59" s="458"/>
    </row>
    <row r="60" spans="1:4">
      <c r="A60" s="436">
        <v>27.2</v>
      </c>
      <c r="B60" s="456" t="s">
        <v>768</v>
      </c>
      <c r="C60" s="690"/>
      <c r="D60" s="458"/>
    </row>
    <row r="61" spans="1:4">
      <c r="A61" s="436">
        <v>28</v>
      </c>
      <c r="B61" s="417" t="s">
        <v>769</v>
      </c>
      <c r="C61" s="689"/>
      <c r="D61" s="458"/>
    </row>
    <row r="62" spans="1:4">
      <c r="A62" s="436">
        <v>29</v>
      </c>
      <c r="B62" s="420" t="s">
        <v>770</v>
      </c>
      <c r="C62" s="689">
        <f>SUM(C63:C65)</f>
        <v>0</v>
      </c>
      <c r="D62" s="458"/>
    </row>
    <row r="63" spans="1:4">
      <c r="A63" s="436">
        <v>29.1</v>
      </c>
      <c r="B63" s="460" t="s">
        <v>771</v>
      </c>
      <c r="C63" s="690"/>
      <c r="D63" s="458"/>
    </row>
    <row r="64" spans="1:4" ht="24" customHeight="1">
      <c r="A64" s="436">
        <v>29.2</v>
      </c>
      <c r="B64" s="459" t="s">
        <v>772</v>
      </c>
      <c r="C64" s="690"/>
      <c r="D64" s="458"/>
    </row>
    <row r="65" spans="1:4" ht="22.05" customHeight="1">
      <c r="A65" s="436">
        <v>29.3</v>
      </c>
      <c r="B65" s="461" t="s">
        <v>773</v>
      </c>
      <c r="C65" s="690"/>
      <c r="D65" s="458"/>
    </row>
    <row r="66" spans="1:4">
      <c r="A66" s="436">
        <v>30</v>
      </c>
      <c r="B66" s="420" t="s">
        <v>104</v>
      </c>
      <c r="C66" s="689">
        <v>333469634.86449999</v>
      </c>
      <c r="D66" s="593" t="s">
        <v>1005</v>
      </c>
    </row>
    <row r="67" spans="1:4">
      <c r="A67" s="436">
        <v>31</v>
      </c>
      <c r="B67" s="419" t="s">
        <v>774</v>
      </c>
      <c r="C67" s="689">
        <f>SUM(C54,C55,C56,C57,C58,C61,C62,C66)</f>
        <v>377860364.39450002</v>
      </c>
      <c r="D67" s="458"/>
    </row>
    <row r="68" spans="1:4">
      <c r="A68" s="436">
        <v>32</v>
      </c>
      <c r="B68" s="420" t="s">
        <v>775</v>
      </c>
      <c r="C68" s="689">
        <f>SUM(C52,C67)</f>
        <v>3069116806.3364162</v>
      </c>
      <c r="D68" s="458"/>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2" tint="-9.9978637043366805E-2"/>
  </sheetPr>
  <dimension ref="A1:U26"/>
  <sheetViews>
    <sheetView zoomScale="80" zoomScaleNormal="80" workbookViewId="0">
      <pane xSplit="2" ySplit="7" topLeftCell="H8" activePane="bottomRight" state="frozen"/>
      <selection pane="topRight" activeCell="C1" sqref="C1"/>
      <selection pane="bottomLeft" activeCell="A8" sqref="A8"/>
      <selection pane="bottomRight" activeCell="C8" sqref="C8:R21"/>
    </sheetView>
  </sheetViews>
  <sheetFormatPr defaultColWidth="9.21875" defaultRowHeight="13.8"/>
  <cols>
    <col min="1" max="1" width="10.5546875" style="1" bestFit="1" customWidth="1"/>
    <col min="2" max="2" width="70.21875" style="1" customWidth="1"/>
    <col min="3" max="3" width="12.33203125" style="1" customWidth="1"/>
    <col min="4" max="4" width="13.33203125" style="1" bestFit="1" customWidth="1"/>
    <col min="5" max="5" width="13.5546875" style="1" bestFit="1" customWidth="1"/>
    <col min="6" max="6" width="13.33203125" style="1" bestFit="1" customWidth="1"/>
    <col min="7" max="7" width="14.5546875" style="1" bestFit="1" customWidth="1"/>
    <col min="8" max="8" width="13.33203125" style="1" bestFit="1" customWidth="1"/>
    <col min="9" max="9" width="13.5546875" style="1" bestFit="1" customWidth="1"/>
    <col min="10" max="10" width="13.33203125" style="1" bestFit="1" customWidth="1"/>
    <col min="11" max="11" width="16" style="1" bestFit="1" customWidth="1"/>
    <col min="12" max="12" width="13.5546875" style="1" bestFit="1" customWidth="1"/>
    <col min="13" max="13" width="14.5546875" style="1" bestFit="1" customWidth="1"/>
    <col min="14" max="14" width="13.33203125" style="1" bestFit="1" customWidth="1"/>
    <col min="15" max="15" width="10" style="1" bestFit="1" customWidth="1"/>
    <col min="16" max="16" width="13.33203125" style="1" bestFit="1" customWidth="1"/>
    <col min="17" max="17" width="12.5546875" style="1" customWidth="1"/>
    <col min="18" max="18" width="13.33203125" style="1" bestFit="1" customWidth="1"/>
    <col min="19" max="19" width="17.5546875" style="1" customWidth="1"/>
    <col min="20" max="20" width="12.33203125" style="8" bestFit="1" customWidth="1"/>
    <col min="21" max="16384" width="9.21875" style="8"/>
  </cols>
  <sheetData>
    <row r="1" spans="1:21">
      <c r="A1" s="1" t="s">
        <v>109</v>
      </c>
      <c r="B1" s="1" t="str">
        <f>Info!C2</f>
        <v>კრედო</v>
      </c>
    </row>
    <row r="2" spans="1:21">
      <c r="A2" s="1" t="s">
        <v>110</v>
      </c>
      <c r="B2" s="335">
        <f>'1. key ratios'!B2</f>
        <v>45657</v>
      </c>
    </row>
    <row r="4" spans="1:21" ht="42" thickBot="1">
      <c r="A4" s="30" t="s">
        <v>260</v>
      </c>
      <c r="B4" s="199" t="s">
        <v>295</v>
      </c>
    </row>
    <row r="5" spans="1:21">
      <c r="A5" s="74"/>
      <c r="B5" s="76"/>
      <c r="C5" s="68" t="s">
        <v>0</v>
      </c>
      <c r="D5" s="68" t="s">
        <v>1</v>
      </c>
      <c r="E5" s="68" t="s">
        <v>2</v>
      </c>
      <c r="F5" s="68" t="s">
        <v>3</v>
      </c>
      <c r="G5" s="68" t="s">
        <v>4</v>
      </c>
      <c r="H5" s="68" t="s">
        <v>6</v>
      </c>
      <c r="I5" s="68" t="s">
        <v>146</v>
      </c>
      <c r="J5" s="68" t="s">
        <v>147</v>
      </c>
      <c r="K5" s="68" t="s">
        <v>148</v>
      </c>
      <c r="L5" s="68" t="s">
        <v>149</v>
      </c>
      <c r="M5" s="68" t="s">
        <v>150</v>
      </c>
      <c r="N5" s="68" t="s">
        <v>151</v>
      </c>
      <c r="O5" s="68" t="s">
        <v>282</v>
      </c>
      <c r="P5" s="68" t="s">
        <v>283</v>
      </c>
      <c r="Q5" s="68" t="s">
        <v>284</v>
      </c>
      <c r="R5" s="192" t="s">
        <v>285</v>
      </c>
      <c r="S5" s="69" t="s">
        <v>286</v>
      </c>
    </row>
    <row r="6" spans="1:21" ht="46.5" customHeight="1">
      <c r="A6" s="92"/>
      <c r="B6" s="833" t="s">
        <v>287</v>
      </c>
      <c r="C6" s="831">
        <v>0</v>
      </c>
      <c r="D6" s="832"/>
      <c r="E6" s="831">
        <v>0.2</v>
      </c>
      <c r="F6" s="832"/>
      <c r="G6" s="831">
        <v>0.35</v>
      </c>
      <c r="H6" s="832"/>
      <c r="I6" s="831">
        <v>0.5</v>
      </c>
      <c r="J6" s="832"/>
      <c r="K6" s="831">
        <v>0.75</v>
      </c>
      <c r="L6" s="832"/>
      <c r="M6" s="831">
        <v>1</v>
      </c>
      <c r="N6" s="832"/>
      <c r="O6" s="831">
        <v>1.5</v>
      </c>
      <c r="P6" s="832"/>
      <c r="Q6" s="831">
        <v>2.5</v>
      </c>
      <c r="R6" s="832"/>
      <c r="S6" s="829" t="s">
        <v>157</v>
      </c>
    </row>
    <row r="7" spans="1:21">
      <c r="A7" s="92"/>
      <c r="B7" s="834"/>
      <c r="C7" s="198" t="s">
        <v>280</v>
      </c>
      <c r="D7" s="198" t="s">
        <v>281</v>
      </c>
      <c r="E7" s="198" t="s">
        <v>280</v>
      </c>
      <c r="F7" s="198" t="s">
        <v>281</v>
      </c>
      <c r="G7" s="198" t="s">
        <v>280</v>
      </c>
      <c r="H7" s="198" t="s">
        <v>281</v>
      </c>
      <c r="I7" s="198" t="s">
        <v>280</v>
      </c>
      <c r="J7" s="198" t="s">
        <v>281</v>
      </c>
      <c r="K7" s="198" t="s">
        <v>280</v>
      </c>
      <c r="L7" s="198" t="s">
        <v>281</v>
      </c>
      <c r="M7" s="198" t="s">
        <v>280</v>
      </c>
      <c r="N7" s="198" t="s">
        <v>281</v>
      </c>
      <c r="O7" s="198" t="s">
        <v>280</v>
      </c>
      <c r="P7" s="198" t="s">
        <v>281</v>
      </c>
      <c r="Q7" s="198" t="s">
        <v>280</v>
      </c>
      <c r="R7" s="198" t="s">
        <v>281</v>
      </c>
      <c r="S7" s="830"/>
    </row>
    <row r="8" spans="1:21">
      <c r="A8" s="72">
        <v>1</v>
      </c>
      <c r="B8" s="112" t="s">
        <v>135</v>
      </c>
      <c r="C8" s="176">
        <f>129987638.277972+57522455</f>
        <v>187510093.27797198</v>
      </c>
      <c r="D8" s="176"/>
      <c r="E8" s="176"/>
      <c r="F8" s="193"/>
      <c r="G8" s="176"/>
      <c r="H8" s="176"/>
      <c r="I8" s="176"/>
      <c r="J8" s="176"/>
      <c r="K8" s="176"/>
      <c r="L8" s="176"/>
      <c r="M8" s="176">
        <v>54120388</v>
      </c>
      <c r="N8" s="176"/>
      <c r="O8" s="176"/>
      <c r="P8" s="176"/>
      <c r="Q8" s="176"/>
      <c r="R8" s="193"/>
      <c r="S8" s="202">
        <f>$C$6*SUM(C8:D8)+$E$6*SUM(E8:F8)+$G$6*SUM(G8:H8)+$I$6*SUM(I8:J8)+$K$6*SUM(K8:L8)+$M$6*SUM(M8:N8)+$O$6*SUM(O8:P8)+$Q$6*SUM(Q8:R8)</f>
        <v>54120388</v>
      </c>
      <c r="T8" s="704"/>
      <c r="U8" s="705"/>
    </row>
    <row r="9" spans="1:21">
      <c r="A9" s="72">
        <v>2</v>
      </c>
      <c r="B9" s="112" t="s">
        <v>136</v>
      </c>
      <c r="C9" s="176">
        <v>0</v>
      </c>
      <c r="D9" s="176"/>
      <c r="E9" s="176"/>
      <c r="F9" s="176"/>
      <c r="G9" s="176"/>
      <c r="H9" s="176"/>
      <c r="I9" s="176"/>
      <c r="J9" s="176"/>
      <c r="K9" s="176"/>
      <c r="L9" s="176"/>
      <c r="M9" s="176"/>
      <c r="N9" s="176"/>
      <c r="O9" s="176"/>
      <c r="P9" s="176"/>
      <c r="Q9" s="176"/>
      <c r="R9" s="193"/>
      <c r="S9" s="202">
        <f t="shared" ref="S9:S21" si="0">$C$6*SUM(C9:D9)+$E$6*SUM(E9:F9)+$G$6*SUM(G9:H9)+$I$6*SUM(I9:J9)+$K$6*SUM(K9:L9)+$M$6*SUM(M9:N9)+$O$6*SUM(O9:P9)+$Q$6*SUM(Q9:R9)</f>
        <v>0</v>
      </c>
      <c r="T9" s="704"/>
      <c r="U9" s="705"/>
    </row>
    <row r="10" spans="1:21">
      <c r="A10" s="72">
        <v>3</v>
      </c>
      <c r="B10" s="112" t="s">
        <v>137</v>
      </c>
      <c r="C10" s="176"/>
      <c r="D10" s="176"/>
      <c r="E10" s="176"/>
      <c r="F10" s="176"/>
      <c r="G10" s="176"/>
      <c r="H10" s="176"/>
      <c r="I10" s="176"/>
      <c r="J10" s="176"/>
      <c r="K10" s="176"/>
      <c r="L10" s="176"/>
      <c r="M10" s="176"/>
      <c r="N10" s="176"/>
      <c r="O10" s="176"/>
      <c r="P10" s="176"/>
      <c r="Q10" s="176"/>
      <c r="R10" s="193"/>
      <c r="S10" s="202">
        <f t="shared" si="0"/>
        <v>0</v>
      </c>
      <c r="T10" s="704"/>
      <c r="U10" s="705"/>
    </row>
    <row r="11" spans="1:21">
      <c r="A11" s="72">
        <v>4</v>
      </c>
      <c r="B11" s="112" t="s">
        <v>138</v>
      </c>
      <c r="C11" s="176"/>
      <c r="D11" s="176"/>
      <c r="E11" s="176"/>
      <c r="F11" s="176"/>
      <c r="G11" s="176"/>
      <c r="H11" s="176"/>
      <c r="I11" s="176"/>
      <c r="J11" s="176"/>
      <c r="K11" s="176"/>
      <c r="L11" s="176"/>
      <c r="M11" s="176"/>
      <c r="N11" s="176"/>
      <c r="O11" s="176"/>
      <c r="P11" s="176"/>
      <c r="Q11" s="176"/>
      <c r="R11" s="193"/>
      <c r="S11" s="202">
        <f t="shared" si="0"/>
        <v>0</v>
      </c>
      <c r="T11" s="704"/>
      <c r="U11" s="705"/>
    </row>
    <row r="12" spans="1:21">
      <c r="A12" s="72">
        <v>5</v>
      </c>
      <c r="B12" s="112" t="s">
        <v>946</v>
      </c>
      <c r="C12" s="176">
        <v>0</v>
      </c>
      <c r="D12" s="176"/>
      <c r="E12" s="176"/>
      <c r="F12" s="176"/>
      <c r="G12" s="176"/>
      <c r="H12" s="176"/>
      <c r="I12" s="176"/>
      <c r="J12" s="176"/>
      <c r="K12" s="176"/>
      <c r="L12" s="176"/>
      <c r="M12" s="176"/>
      <c r="N12" s="176"/>
      <c r="O12" s="176"/>
      <c r="P12" s="176"/>
      <c r="Q12" s="176"/>
      <c r="R12" s="193"/>
      <c r="S12" s="202">
        <f t="shared" si="0"/>
        <v>0</v>
      </c>
      <c r="T12" s="704"/>
      <c r="U12" s="705"/>
    </row>
    <row r="13" spans="1:21">
      <c r="A13" s="72">
        <v>6</v>
      </c>
      <c r="B13" s="112" t="s">
        <v>139</v>
      </c>
      <c r="C13" s="176"/>
      <c r="D13" s="176"/>
      <c r="E13" s="176">
        <v>71600451</v>
      </c>
      <c r="F13" s="176"/>
      <c r="G13" s="176"/>
      <c r="H13" s="176"/>
      <c r="I13" s="176">
        <v>22856103</v>
      </c>
      <c r="J13" s="176"/>
      <c r="K13" s="176"/>
      <c r="L13" s="176"/>
      <c r="M13" s="176">
        <v>267046</v>
      </c>
      <c r="N13" s="176"/>
      <c r="O13" s="176">
        <v>13663</v>
      </c>
      <c r="P13" s="176"/>
      <c r="Q13" s="176"/>
      <c r="R13" s="193"/>
      <c r="S13" s="202">
        <f t="shared" si="0"/>
        <v>26035682.200000003</v>
      </c>
      <c r="T13" s="704"/>
      <c r="U13" s="705"/>
    </row>
    <row r="14" spans="1:21">
      <c r="A14" s="72">
        <v>7</v>
      </c>
      <c r="B14" s="112" t="s">
        <v>72</v>
      </c>
      <c r="C14" s="176"/>
      <c r="D14" s="176"/>
      <c r="E14" s="176"/>
      <c r="F14" s="176"/>
      <c r="G14" s="176"/>
      <c r="H14" s="176"/>
      <c r="I14" s="176"/>
      <c r="J14" s="176"/>
      <c r="K14" s="176"/>
      <c r="L14" s="176"/>
      <c r="M14" s="176">
        <v>71231232.898262873</v>
      </c>
      <c r="N14" s="176">
        <v>8578949</v>
      </c>
      <c r="O14" s="176"/>
      <c r="P14" s="176"/>
      <c r="Q14" s="176"/>
      <c r="R14" s="193"/>
      <c r="S14" s="202">
        <f t="shared" si="0"/>
        <v>79810181.898262873</v>
      </c>
      <c r="T14" s="704"/>
      <c r="U14" s="705"/>
    </row>
    <row r="15" spans="1:21">
      <c r="A15" s="72">
        <v>8</v>
      </c>
      <c r="B15" s="112" t="s">
        <v>73</v>
      </c>
      <c r="C15" s="176"/>
      <c r="D15" s="176"/>
      <c r="E15" s="176"/>
      <c r="F15" s="176"/>
      <c r="G15" s="176"/>
      <c r="H15" s="176"/>
      <c r="I15" s="176" t="s">
        <v>5</v>
      </c>
      <c r="J15" s="176"/>
      <c r="K15" s="176">
        <v>2260076675.3752074</v>
      </c>
      <c r="L15" s="176">
        <v>48492827</v>
      </c>
      <c r="M15" s="176"/>
      <c r="N15" s="176"/>
      <c r="O15" s="176"/>
      <c r="P15" s="176"/>
      <c r="Q15" s="176"/>
      <c r="R15" s="193"/>
      <c r="S15" s="202">
        <f t="shared" si="0"/>
        <v>1731427126.7814054</v>
      </c>
      <c r="T15" s="704"/>
      <c r="U15" s="705"/>
    </row>
    <row r="16" spans="1:21">
      <c r="A16" s="72">
        <v>9</v>
      </c>
      <c r="B16" s="112" t="s">
        <v>947</v>
      </c>
      <c r="C16" s="176">
        <v>0</v>
      </c>
      <c r="D16" s="176"/>
      <c r="E16" s="176"/>
      <c r="F16" s="176"/>
      <c r="G16" s="176">
        <v>154064500.46546111</v>
      </c>
      <c r="H16" s="176"/>
      <c r="I16" s="176"/>
      <c r="J16" s="176"/>
      <c r="K16" s="176"/>
      <c r="L16" s="176"/>
      <c r="M16" s="176"/>
      <c r="N16" s="176"/>
      <c r="O16" s="176"/>
      <c r="P16" s="176"/>
      <c r="Q16" s="176"/>
      <c r="R16" s="193"/>
      <c r="S16" s="202">
        <f t="shared" si="0"/>
        <v>53922575.162911385</v>
      </c>
      <c r="T16" s="704"/>
      <c r="U16" s="705"/>
    </row>
    <row r="17" spans="1:21">
      <c r="A17" s="72">
        <v>10</v>
      </c>
      <c r="B17" s="112" t="s">
        <v>68</v>
      </c>
      <c r="C17" s="176"/>
      <c r="D17" s="176"/>
      <c r="E17" s="176"/>
      <c r="F17" s="176"/>
      <c r="G17" s="176"/>
      <c r="H17" s="176"/>
      <c r="I17" s="176">
        <v>341507.5142826392</v>
      </c>
      <c r="J17" s="176"/>
      <c r="K17" s="176"/>
      <c r="L17" s="176"/>
      <c r="M17" s="176">
        <v>4169777.2558293194</v>
      </c>
      <c r="N17" s="176"/>
      <c r="O17" s="176"/>
      <c r="P17" s="176"/>
      <c r="Q17" s="176"/>
      <c r="R17" s="193"/>
      <c r="S17" s="202">
        <f t="shared" si="0"/>
        <v>4340531.0129706394</v>
      </c>
      <c r="T17" s="704"/>
      <c r="U17" s="705"/>
    </row>
    <row r="18" spans="1:21">
      <c r="A18" s="72">
        <v>11</v>
      </c>
      <c r="B18" s="112" t="s">
        <v>69</v>
      </c>
      <c r="C18" s="176"/>
      <c r="D18" s="176"/>
      <c r="E18" s="176"/>
      <c r="F18" s="176"/>
      <c r="G18" s="176"/>
      <c r="H18" s="176"/>
      <c r="I18" s="176"/>
      <c r="J18" s="176"/>
      <c r="K18" s="176"/>
      <c r="L18" s="176"/>
      <c r="M18" s="176"/>
      <c r="N18" s="176"/>
      <c r="O18" s="176"/>
      <c r="P18" s="176"/>
      <c r="Q18" s="176"/>
      <c r="R18" s="193"/>
      <c r="S18" s="202">
        <f t="shared" si="0"/>
        <v>0</v>
      </c>
      <c r="T18" s="704"/>
      <c r="U18" s="705"/>
    </row>
    <row r="19" spans="1:21">
      <c r="A19" s="72">
        <v>12</v>
      </c>
      <c r="B19" s="112" t="s">
        <v>70</v>
      </c>
      <c r="C19" s="176"/>
      <c r="D19" s="176"/>
      <c r="E19" s="176"/>
      <c r="F19" s="176"/>
      <c r="G19" s="176"/>
      <c r="H19" s="176"/>
      <c r="I19" s="176"/>
      <c r="J19" s="176"/>
      <c r="K19" s="176"/>
      <c r="L19" s="176"/>
      <c r="M19" s="176"/>
      <c r="N19" s="176"/>
      <c r="O19" s="176"/>
      <c r="P19" s="176"/>
      <c r="Q19" s="176"/>
      <c r="R19" s="193"/>
      <c r="S19" s="202">
        <f t="shared" si="0"/>
        <v>0</v>
      </c>
      <c r="T19" s="704"/>
      <c r="U19" s="705"/>
    </row>
    <row r="20" spans="1:21">
      <c r="A20" s="72">
        <v>13</v>
      </c>
      <c r="B20" s="112" t="s">
        <v>71</v>
      </c>
      <c r="C20" s="176"/>
      <c r="D20" s="176"/>
      <c r="E20" s="176"/>
      <c r="F20" s="176"/>
      <c r="G20" s="176"/>
      <c r="H20" s="176"/>
      <c r="I20" s="176"/>
      <c r="J20" s="176"/>
      <c r="K20" s="176"/>
      <c r="L20" s="176"/>
      <c r="M20" s="176"/>
      <c r="N20" s="176"/>
      <c r="O20" s="176"/>
      <c r="P20" s="176"/>
      <c r="Q20" s="176"/>
      <c r="R20" s="193"/>
      <c r="S20" s="202">
        <f t="shared" si="0"/>
        <v>0</v>
      </c>
      <c r="T20" s="704"/>
      <c r="U20" s="705"/>
    </row>
    <row r="21" spans="1:21">
      <c r="A21" s="72">
        <v>14</v>
      </c>
      <c r="B21" s="112" t="s">
        <v>155</v>
      </c>
      <c r="C21" s="176">
        <v>108924484.53</v>
      </c>
      <c r="D21" s="176"/>
      <c r="E21" s="176"/>
      <c r="F21" s="176"/>
      <c r="G21" s="176"/>
      <c r="H21" s="176"/>
      <c r="I21" s="176"/>
      <c r="J21" s="176"/>
      <c r="K21" s="176"/>
      <c r="L21" s="176"/>
      <c r="M21" s="176">
        <v>101522713.10000002</v>
      </c>
      <c r="N21" s="176"/>
      <c r="O21" s="176"/>
      <c r="P21" s="176"/>
      <c r="Q21" s="176">
        <v>2463673.85</v>
      </c>
      <c r="R21" s="193"/>
      <c r="S21" s="202">
        <f t="shared" si="0"/>
        <v>107681897.72500002</v>
      </c>
      <c r="T21" s="704"/>
      <c r="U21" s="705"/>
    </row>
    <row r="22" spans="1:21" ht="14.4" thickBot="1">
      <c r="A22" s="55"/>
      <c r="B22" s="96" t="s">
        <v>67</v>
      </c>
      <c r="C22" s="177">
        <f>SUM(C8:C21)</f>
        <v>296434577.80797195</v>
      </c>
      <c r="D22" s="177">
        <f t="shared" ref="D22:S22" si="1">SUM(D8:D21)</f>
        <v>0</v>
      </c>
      <c r="E22" s="177">
        <f t="shared" si="1"/>
        <v>71600451</v>
      </c>
      <c r="F22" s="177">
        <f t="shared" si="1"/>
        <v>0</v>
      </c>
      <c r="G22" s="177">
        <f t="shared" si="1"/>
        <v>154064500.46546111</v>
      </c>
      <c r="H22" s="177">
        <f t="shared" si="1"/>
        <v>0</v>
      </c>
      <c r="I22" s="177">
        <f t="shared" si="1"/>
        <v>23197610.51428264</v>
      </c>
      <c r="J22" s="177">
        <f t="shared" si="1"/>
        <v>0</v>
      </c>
      <c r="K22" s="177">
        <f t="shared" si="1"/>
        <v>2260076675.3752074</v>
      </c>
      <c r="L22" s="177">
        <f t="shared" si="1"/>
        <v>48492827</v>
      </c>
      <c r="M22" s="177">
        <f t="shared" si="1"/>
        <v>231311157.25409222</v>
      </c>
      <c r="N22" s="177">
        <f t="shared" si="1"/>
        <v>8578949</v>
      </c>
      <c r="O22" s="177">
        <f t="shared" si="1"/>
        <v>13663</v>
      </c>
      <c r="P22" s="177">
        <f t="shared" si="1"/>
        <v>0</v>
      </c>
      <c r="Q22" s="177">
        <f t="shared" si="1"/>
        <v>2463673.85</v>
      </c>
      <c r="R22" s="177">
        <f t="shared" si="1"/>
        <v>0</v>
      </c>
      <c r="S22" s="706">
        <f t="shared" si="1"/>
        <v>2057338382.7805505</v>
      </c>
    </row>
    <row r="23" spans="1:21">
      <c r="S23" s="702"/>
    </row>
    <row r="24" spans="1:21">
      <c r="C24" s="702"/>
      <c r="D24" s="702"/>
      <c r="E24" s="702"/>
      <c r="F24" s="702"/>
      <c r="G24" s="702"/>
      <c r="H24" s="702"/>
      <c r="I24" s="702"/>
      <c r="J24" s="702"/>
      <c r="K24" s="702"/>
      <c r="L24" s="702"/>
      <c r="M24" s="702"/>
      <c r="N24" s="702"/>
      <c r="O24" s="702"/>
      <c r="P24" s="702"/>
      <c r="Q24" s="702"/>
      <c r="R24" s="702"/>
      <c r="S24" s="702"/>
    </row>
    <row r="26" spans="1:21">
      <c r="C26" s="703"/>
      <c r="D26" s="703"/>
      <c r="E26" s="703"/>
      <c r="F26" s="703"/>
      <c r="G26" s="703"/>
      <c r="H26" s="703"/>
      <c r="I26" s="703"/>
      <c r="J26" s="703"/>
      <c r="K26" s="703"/>
      <c r="L26" s="703"/>
      <c r="M26" s="703"/>
      <c r="N26" s="703"/>
      <c r="O26" s="703"/>
      <c r="P26" s="703"/>
      <c r="Q26" s="703"/>
      <c r="R26" s="703"/>
      <c r="S26" s="703"/>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2" tint="-9.9978637043366805E-2"/>
  </sheetPr>
  <dimension ref="A1:V28"/>
  <sheetViews>
    <sheetView zoomScale="80" zoomScaleNormal="80" workbookViewId="0">
      <pane xSplit="2" ySplit="6" topLeftCell="C7" activePane="bottomRight" state="frozen"/>
      <selection pane="topRight" activeCell="C1" sqref="C1"/>
      <selection pane="bottomLeft" activeCell="A6" sqref="A6"/>
      <selection pane="bottomRight" activeCell="D14" sqref="D14"/>
    </sheetView>
  </sheetViews>
  <sheetFormatPr defaultColWidth="9.21875" defaultRowHeight="13.8"/>
  <cols>
    <col min="1" max="1" width="10.5546875" style="1" bestFit="1" customWidth="1"/>
    <col min="2" max="2" width="97" style="1" bestFit="1" customWidth="1"/>
    <col min="3" max="3" width="19" style="1" customWidth="1"/>
    <col min="4" max="4" width="19.5546875" style="1" customWidth="1"/>
    <col min="5" max="5" width="31.21875" style="1" customWidth="1"/>
    <col min="6" max="6" width="29.21875" style="1" customWidth="1"/>
    <col min="7" max="7" width="28.5546875" style="1" customWidth="1"/>
    <col min="8" max="8" width="26.44140625" style="1" customWidth="1"/>
    <col min="9" max="9" width="23.77734375" style="1" customWidth="1"/>
    <col min="10" max="10" width="21.5546875" style="1" customWidth="1"/>
    <col min="11" max="11" width="15.77734375" style="1" customWidth="1"/>
    <col min="12" max="12" width="13.21875" style="1" customWidth="1"/>
    <col min="13" max="13" width="20.77734375" style="1" customWidth="1"/>
    <col min="14" max="14" width="19.21875" style="1" customWidth="1"/>
    <col min="15" max="15" width="18.44140625" style="1" customWidth="1"/>
    <col min="16" max="16" width="19" style="1" customWidth="1"/>
    <col min="17" max="17" width="20.21875" style="1" customWidth="1"/>
    <col min="18" max="18" width="18" style="1" customWidth="1"/>
    <col min="19" max="19" width="36" style="1" customWidth="1"/>
    <col min="20" max="20" width="19.44140625" style="1" customWidth="1"/>
    <col min="21" max="21" width="19.21875" style="1" customWidth="1"/>
    <col min="22" max="22" width="20" style="1" customWidth="1"/>
    <col min="23" max="16384" width="9.21875" style="8"/>
  </cols>
  <sheetData>
    <row r="1" spans="1:22">
      <c r="A1" s="1" t="s">
        <v>109</v>
      </c>
      <c r="B1" s="1" t="str">
        <f>Info!C2</f>
        <v>კრედო</v>
      </c>
    </row>
    <row r="2" spans="1:22">
      <c r="A2" s="1" t="s">
        <v>110</v>
      </c>
      <c r="B2" s="335">
        <f>'1. key ratios'!B2</f>
        <v>45657</v>
      </c>
    </row>
    <row r="4" spans="1:22" ht="28.2" thickBot="1">
      <c r="A4" s="1" t="s">
        <v>261</v>
      </c>
      <c r="B4" s="199" t="s">
        <v>296</v>
      </c>
      <c r="V4" s="138" t="s">
        <v>88</v>
      </c>
    </row>
    <row r="5" spans="1:22">
      <c r="A5" s="53"/>
      <c r="B5" s="54"/>
      <c r="C5" s="835" t="s">
        <v>117</v>
      </c>
      <c r="D5" s="836"/>
      <c r="E5" s="836"/>
      <c r="F5" s="836"/>
      <c r="G5" s="836"/>
      <c r="H5" s="836"/>
      <c r="I5" s="836"/>
      <c r="J5" s="836"/>
      <c r="K5" s="836"/>
      <c r="L5" s="837"/>
      <c r="M5" s="835" t="s">
        <v>118</v>
      </c>
      <c r="N5" s="836"/>
      <c r="O5" s="836"/>
      <c r="P5" s="836"/>
      <c r="Q5" s="836"/>
      <c r="R5" s="836"/>
      <c r="S5" s="837"/>
      <c r="T5" s="840" t="s">
        <v>294</v>
      </c>
      <c r="U5" s="840" t="s">
        <v>293</v>
      </c>
      <c r="V5" s="838" t="s">
        <v>119</v>
      </c>
    </row>
    <row r="6" spans="1:22" s="30" customFormat="1" ht="138">
      <c r="A6" s="70"/>
      <c r="B6" s="114"/>
      <c r="C6" s="51" t="s">
        <v>120</v>
      </c>
      <c r="D6" s="50" t="s">
        <v>121</v>
      </c>
      <c r="E6" s="48" t="s">
        <v>122</v>
      </c>
      <c r="F6" s="48" t="s">
        <v>288</v>
      </c>
      <c r="G6" s="50" t="s">
        <v>123</v>
      </c>
      <c r="H6" s="50" t="s">
        <v>124</v>
      </c>
      <c r="I6" s="50" t="s">
        <v>125</v>
      </c>
      <c r="J6" s="50" t="s">
        <v>154</v>
      </c>
      <c r="K6" s="50" t="s">
        <v>126</v>
      </c>
      <c r="L6" s="52" t="s">
        <v>127</v>
      </c>
      <c r="M6" s="51" t="s">
        <v>128</v>
      </c>
      <c r="N6" s="50" t="s">
        <v>129</v>
      </c>
      <c r="O6" s="50" t="s">
        <v>130</v>
      </c>
      <c r="P6" s="50" t="s">
        <v>131</v>
      </c>
      <c r="Q6" s="50" t="s">
        <v>132</v>
      </c>
      <c r="R6" s="50" t="s">
        <v>133</v>
      </c>
      <c r="S6" s="52" t="s">
        <v>134</v>
      </c>
      <c r="T6" s="841"/>
      <c r="U6" s="841"/>
      <c r="V6" s="839"/>
    </row>
    <row r="7" spans="1:22">
      <c r="A7" s="95">
        <v>1</v>
      </c>
      <c r="B7" s="112" t="s">
        <v>135</v>
      </c>
      <c r="C7" s="178"/>
      <c r="D7" s="176"/>
      <c r="E7" s="176"/>
      <c r="F7" s="176"/>
      <c r="G7" s="176"/>
      <c r="H7" s="176"/>
      <c r="I7" s="176"/>
      <c r="J7" s="176"/>
      <c r="K7" s="176"/>
      <c r="L7" s="179"/>
      <c r="M7" s="178"/>
      <c r="N7" s="176"/>
      <c r="O7" s="176"/>
      <c r="P7" s="176"/>
      <c r="Q7" s="176"/>
      <c r="R7" s="176"/>
      <c r="S7" s="179"/>
      <c r="T7" s="196"/>
      <c r="U7" s="195"/>
      <c r="V7" s="180">
        <f>SUM(C7:S7)</f>
        <v>0</v>
      </c>
    </row>
    <row r="8" spans="1:22">
      <c r="A8" s="95">
        <v>2</v>
      </c>
      <c r="B8" s="112" t="s">
        <v>136</v>
      </c>
      <c r="C8" s="178"/>
      <c r="D8" s="176"/>
      <c r="E8" s="176"/>
      <c r="F8" s="176"/>
      <c r="G8" s="176"/>
      <c r="H8" s="176"/>
      <c r="I8" s="176"/>
      <c r="J8" s="176"/>
      <c r="K8" s="176"/>
      <c r="L8" s="179"/>
      <c r="M8" s="178"/>
      <c r="N8" s="176"/>
      <c r="O8" s="176"/>
      <c r="P8" s="176"/>
      <c r="Q8" s="176"/>
      <c r="R8" s="176"/>
      <c r="S8" s="179"/>
      <c r="T8" s="195"/>
      <c r="U8" s="195"/>
      <c r="V8" s="180">
        <f t="shared" ref="V8:V20" si="0">SUM(C8:S8)</f>
        <v>0</v>
      </c>
    </row>
    <row r="9" spans="1:22">
      <c r="A9" s="95">
        <v>3</v>
      </c>
      <c r="B9" s="112" t="s">
        <v>137</v>
      </c>
      <c r="C9" s="178"/>
      <c r="D9" s="176"/>
      <c r="E9" s="176"/>
      <c r="F9" s="176"/>
      <c r="G9" s="176"/>
      <c r="H9" s="176"/>
      <c r="I9" s="176"/>
      <c r="J9" s="176"/>
      <c r="K9" s="176"/>
      <c r="L9" s="179"/>
      <c r="M9" s="178"/>
      <c r="N9" s="176"/>
      <c r="O9" s="176"/>
      <c r="P9" s="176"/>
      <c r="Q9" s="176"/>
      <c r="R9" s="176"/>
      <c r="S9" s="179"/>
      <c r="T9" s="195"/>
      <c r="U9" s="195"/>
      <c r="V9" s="180">
        <f>SUM(C9:S9)</f>
        <v>0</v>
      </c>
    </row>
    <row r="10" spans="1:22">
      <c r="A10" s="95">
        <v>4</v>
      </c>
      <c r="B10" s="112" t="s">
        <v>138</v>
      </c>
      <c r="C10" s="178"/>
      <c r="D10" s="176"/>
      <c r="E10" s="176"/>
      <c r="F10" s="176"/>
      <c r="G10" s="176"/>
      <c r="H10" s="176"/>
      <c r="I10" s="176"/>
      <c r="J10" s="176"/>
      <c r="K10" s="176"/>
      <c r="L10" s="179"/>
      <c r="M10" s="178"/>
      <c r="N10" s="176"/>
      <c r="O10" s="176"/>
      <c r="P10" s="176"/>
      <c r="Q10" s="176"/>
      <c r="R10" s="176"/>
      <c r="S10" s="179"/>
      <c r="T10" s="195"/>
      <c r="U10" s="195"/>
      <c r="V10" s="180">
        <f t="shared" si="0"/>
        <v>0</v>
      </c>
    </row>
    <row r="11" spans="1:22">
      <c r="A11" s="95">
        <v>5</v>
      </c>
      <c r="B11" s="112" t="s">
        <v>946</v>
      </c>
      <c r="C11" s="178"/>
      <c r="D11" s="176"/>
      <c r="E11" s="176"/>
      <c r="F11" s="176"/>
      <c r="G11" s="176"/>
      <c r="H11" s="176"/>
      <c r="I11" s="176"/>
      <c r="J11" s="176"/>
      <c r="K11" s="176"/>
      <c r="L11" s="179"/>
      <c r="M11" s="178"/>
      <c r="N11" s="176"/>
      <c r="O11" s="176"/>
      <c r="P11" s="176"/>
      <c r="Q11" s="176"/>
      <c r="R11" s="176"/>
      <c r="S11" s="179"/>
      <c r="T11" s="195"/>
      <c r="U11" s="195"/>
      <c r="V11" s="180">
        <f t="shared" si="0"/>
        <v>0</v>
      </c>
    </row>
    <row r="12" spans="1:22">
      <c r="A12" s="95">
        <v>6</v>
      </c>
      <c r="B12" s="112" t="s">
        <v>139</v>
      </c>
      <c r="C12" s="178"/>
      <c r="D12" s="176"/>
      <c r="E12" s="176"/>
      <c r="F12" s="176"/>
      <c r="G12" s="176"/>
      <c r="H12" s="176"/>
      <c r="I12" s="176"/>
      <c r="J12" s="176"/>
      <c r="K12" s="176"/>
      <c r="L12" s="179"/>
      <c r="M12" s="178"/>
      <c r="N12" s="176"/>
      <c r="O12" s="176"/>
      <c r="P12" s="176"/>
      <c r="Q12" s="176"/>
      <c r="R12" s="176"/>
      <c r="S12" s="179"/>
      <c r="T12" s="195"/>
      <c r="U12" s="195"/>
      <c r="V12" s="180">
        <f t="shared" si="0"/>
        <v>0</v>
      </c>
    </row>
    <row r="13" spans="1:22">
      <c r="A13" s="95">
        <v>7</v>
      </c>
      <c r="B13" s="112" t="s">
        <v>72</v>
      </c>
      <c r="C13" s="178"/>
      <c r="D13" s="176"/>
      <c r="E13" s="176"/>
      <c r="F13" s="176"/>
      <c r="G13" s="176"/>
      <c r="H13" s="176"/>
      <c r="I13" s="176"/>
      <c r="J13" s="176"/>
      <c r="K13" s="176"/>
      <c r="L13" s="179"/>
      <c r="M13" s="178"/>
      <c r="N13" s="176"/>
      <c r="O13" s="176"/>
      <c r="P13" s="176"/>
      <c r="Q13" s="176"/>
      <c r="R13" s="176"/>
      <c r="S13" s="179"/>
      <c r="T13" s="195"/>
      <c r="U13" s="195"/>
      <c r="V13" s="180">
        <f t="shared" si="0"/>
        <v>0</v>
      </c>
    </row>
    <row r="14" spans="1:22">
      <c r="A14" s="95">
        <v>8</v>
      </c>
      <c r="B14" s="112" t="s">
        <v>73</v>
      </c>
      <c r="C14" s="178"/>
      <c r="D14" s="176">
        <v>6376015.3662445508</v>
      </c>
      <c r="E14" s="176"/>
      <c r="F14" s="176"/>
      <c r="G14" s="176"/>
      <c r="H14" s="176"/>
      <c r="I14" s="176"/>
      <c r="J14" s="176"/>
      <c r="K14" s="176"/>
      <c r="L14" s="179"/>
      <c r="M14" s="178"/>
      <c r="N14" s="176"/>
      <c r="O14" s="176"/>
      <c r="P14" s="176"/>
      <c r="Q14" s="176"/>
      <c r="R14" s="176"/>
      <c r="S14" s="179"/>
      <c r="T14" s="195"/>
      <c r="U14" s="195"/>
      <c r="V14" s="180">
        <f t="shared" si="0"/>
        <v>6376015.3662445508</v>
      </c>
    </row>
    <row r="15" spans="1:22">
      <c r="A15" s="95">
        <v>9</v>
      </c>
      <c r="B15" s="112" t="s">
        <v>947</v>
      </c>
      <c r="C15" s="178"/>
      <c r="D15" s="176"/>
      <c r="E15" s="176"/>
      <c r="F15" s="176"/>
      <c r="G15" s="176"/>
      <c r="H15" s="176"/>
      <c r="I15" s="176"/>
      <c r="J15" s="176"/>
      <c r="K15" s="176"/>
      <c r="L15" s="179"/>
      <c r="M15" s="178"/>
      <c r="N15" s="176"/>
      <c r="O15" s="176"/>
      <c r="P15" s="176"/>
      <c r="Q15" s="176"/>
      <c r="R15" s="176"/>
      <c r="S15" s="179"/>
      <c r="T15" s="195"/>
      <c r="U15" s="195"/>
      <c r="V15" s="180">
        <f t="shared" si="0"/>
        <v>0</v>
      </c>
    </row>
    <row r="16" spans="1:22">
      <c r="A16" s="95">
        <v>10</v>
      </c>
      <c r="B16" s="112" t="s">
        <v>68</v>
      </c>
      <c r="C16" s="178"/>
      <c r="D16" s="176"/>
      <c r="E16" s="176"/>
      <c r="F16" s="176"/>
      <c r="G16" s="176"/>
      <c r="H16" s="176"/>
      <c r="I16" s="176"/>
      <c r="J16" s="176"/>
      <c r="K16" s="176"/>
      <c r="L16" s="179"/>
      <c r="M16" s="178"/>
      <c r="N16" s="176"/>
      <c r="O16" s="176"/>
      <c r="P16" s="176"/>
      <c r="Q16" s="176"/>
      <c r="R16" s="176"/>
      <c r="S16" s="179"/>
      <c r="T16" s="195"/>
      <c r="U16" s="195"/>
      <c r="V16" s="180">
        <f t="shared" si="0"/>
        <v>0</v>
      </c>
    </row>
    <row r="17" spans="1:22">
      <c r="A17" s="95">
        <v>11</v>
      </c>
      <c r="B17" s="112" t="s">
        <v>69</v>
      </c>
      <c r="C17" s="178"/>
      <c r="D17" s="176"/>
      <c r="E17" s="176"/>
      <c r="F17" s="176"/>
      <c r="G17" s="176"/>
      <c r="H17" s="176"/>
      <c r="I17" s="176"/>
      <c r="J17" s="176"/>
      <c r="K17" s="176"/>
      <c r="L17" s="179"/>
      <c r="M17" s="178"/>
      <c r="N17" s="176"/>
      <c r="O17" s="176"/>
      <c r="P17" s="176"/>
      <c r="Q17" s="176"/>
      <c r="R17" s="176"/>
      <c r="S17" s="179"/>
      <c r="T17" s="195"/>
      <c r="U17" s="195"/>
      <c r="V17" s="180">
        <f t="shared" si="0"/>
        <v>0</v>
      </c>
    </row>
    <row r="18" spans="1:22">
      <c r="A18" s="95">
        <v>12</v>
      </c>
      <c r="B18" s="112" t="s">
        <v>70</v>
      </c>
      <c r="C18" s="178"/>
      <c r="D18" s="176"/>
      <c r="E18" s="176"/>
      <c r="F18" s="176"/>
      <c r="G18" s="176"/>
      <c r="H18" s="176"/>
      <c r="I18" s="176"/>
      <c r="J18" s="176"/>
      <c r="K18" s="176"/>
      <c r="L18" s="179"/>
      <c r="M18" s="178"/>
      <c r="N18" s="176"/>
      <c r="O18" s="176"/>
      <c r="P18" s="176"/>
      <c r="Q18" s="176"/>
      <c r="R18" s="176"/>
      <c r="S18" s="179"/>
      <c r="T18" s="195"/>
      <c r="U18" s="195"/>
      <c r="V18" s="180">
        <f t="shared" si="0"/>
        <v>0</v>
      </c>
    </row>
    <row r="19" spans="1:22">
      <c r="A19" s="95">
        <v>13</v>
      </c>
      <c r="B19" s="112" t="s">
        <v>71</v>
      </c>
      <c r="C19" s="178"/>
      <c r="D19" s="176"/>
      <c r="E19" s="176"/>
      <c r="F19" s="176"/>
      <c r="G19" s="176"/>
      <c r="H19" s="176"/>
      <c r="I19" s="176"/>
      <c r="J19" s="176"/>
      <c r="K19" s="176"/>
      <c r="L19" s="179"/>
      <c r="M19" s="178"/>
      <c r="N19" s="176"/>
      <c r="O19" s="176"/>
      <c r="P19" s="176"/>
      <c r="Q19" s="176"/>
      <c r="R19" s="176"/>
      <c r="S19" s="179"/>
      <c r="T19" s="195"/>
      <c r="U19" s="195"/>
      <c r="V19" s="180">
        <f t="shared" si="0"/>
        <v>0</v>
      </c>
    </row>
    <row r="20" spans="1:22">
      <c r="A20" s="95">
        <v>14</v>
      </c>
      <c r="B20" s="112" t="s">
        <v>155</v>
      </c>
      <c r="C20" s="178"/>
      <c r="D20" s="176"/>
      <c r="E20" s="176"/>
      <c r="F20" s="176"/>
      <c r="G20" s="176"/>
      <c r="H20" s="176"/>
      <c r="I20" s="176"/>
      <c r="J20" s="176"/>
      <c r="K20" s="176"/>
      <c r="L20" s="179"/>
      <c r="M20" s="178"/>
      <c r="N20" s="176"/>
      <c r="O20" s="176"/>
      <c r="P20" s="176"/>
      <c r="Q20" s="176"/>
      <c r="R20" s="176"/>
      <c r="S20" s="179"/>
      <c r="T20" s="195"/>
      <c r="U20" s="195"/>
      <c r="V20" s="180">
        <f t="shared" si="0"/>
        <v>0</v>
      </c>
    </row>
    <row r="21" spans="1:22" ht="14.4" thickBot="1">
      <c r="A21" s="55"/>
      <c r="B21" s="56" t="s">
        <v>67</v>
      </c>
      <c r="C21" s="181">
        <f>SUM(C7:C20)</f>
        <v>0</v>
      </c>
      <c r="D21" s="177">
        <f t="shared" ref="D21:V21" si="1">SUM(D7:D20)</f>
        <v>6376015.3662445508</v>
      </c>
      <c r="E21" s="177">
        <f t="shared" si="1"/>
        <v>0</v>
      </c>
      <c r="F21" s="177">
        <f t="shared" si="1"/>
        <v>0</v>
      </c>
      <c r="G21" s="177">
        <f t="shared" si="1"/>
        <v>0</v>
      </c>
      <c r="H21" s="177">
        <f t="shared" si="1"/>
        <v>0</v>
      </c>
      <c r="I21" s="177">
        <f t="shared" si="1"/>
        <v>0</v>
      </c>
      <c r="J21" s="177">
        <f t="shared" si="1"/>
        <v>0</v>
      </c>
      <c r="K21" s="177">
        <f t="shared" si="1"/>
        <v>0</v>
      </c>
      <c r="L21" s="182">
        <f t="shared" si="1"/>
        <v>0</v>
      </c>
      <c r="M21" s="181">
        <f t="shared" si="1"/>
        <v>0</v>
      </c>
      <c r="N21" s="177">
        <f t="shared" si="1"/>
        <v>0</v>
      </c>
      <c r="O21" s="177">
        <f t="shared" si="1"/>
        <v>0</v>
      </c>
      <c r="P21" s="177">
        <f t="shared" si="1"/>
        <v>0</v>
      </c>
      <c r="Q21" s="177">
        <f t="shared" si="1"/>
        <v>0</v>
      </c>
      <c r="R21" s="177">
        <f t="shared" si="1"/>
        <v>0</v>
      </c>
      <c r="S21" s="182">
        <f t="shared" si="1"/>
        <v>0</v>
      </c>
      <c r="T21" s="182">
        <f>SUM(T7:T20)</f>
        <v>0</v>
      </c>
      <c r="U21" s="182">
        <f t="shared" si="1"/>
        <v>0</v>
      </c>
      <c r="V21" s="183">
        <f t="shared" si="1"/>
        <v>6376015.3662445508</v>
      </c>
    </row>
    <row r="24" spans="1:22">
      <c r="C24" s="33"/>
      <c r="D24" s="33"/>
      <c r="E24" s="33"/>
    </row>
    <row r="25" spans="1:22">
      <c r="A25" s="29"/>
      <c r="B25" s="29"/>
      <c r="D25" s="33"/>
      <c r="E25" s="33"/>
    </row>
    <row r="26" spans="1:22">
      <c r="A26" s="29"/>
      <c r="B26" s="49"/>
      <c r="D26" s="33"/>
      <c r="E26" s="33"/>
    </row>
    <row r="27" spans="1:22">
      <c r="A27" s="29"/>
      <c r="B27" s="29"/>
      <c r="D27" s="33"/>
      <c r="E27" s="33"/>
    </row>
    <row r="28" spans="1:22">
      <c r="A28" s="29"/>
      <c r="B28" s="49"/>
      <c r="D28" s="33"/>
      <c r="E28" s="33"/>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2" tint="-9.9978637043366805E-2"/>
  </sheetPr>
  <dimension ref="A1:N28"/>
  <sheetViews>
    <sheetView zoomScale="80" zoomScaleNormal="80" workbookViewId="0">
      <pane xSplit="1" ySplit="7" topLeftCell="B8" activePane="bottomRight" state="frozen"/>
      <selection activeCell="L18" sqref="L18"/>
      <selection pane="topRight" activeCell="L18" sqref="L18"/>
      <selection pane="bottomLeft" activeCell="L18" sqref="L18"/>
      <selection pane="bottomRight" activeCell="J19" sqref="J19"/>
    </sheetView>
  </sheetViews>
  <sheetFormatPr defaultColWidth="9.21875" defaultRowHeight="13.8"/>
  <cols>
    <col min="1" max="1" width="10.5546875" style="1" bestFit="1" customWidth="1"/>
    <col min="2" max="2" width="101.77734375" style="1" customWidth="1"/>
    <col min="3" max="3" width="13.77734375" style="1" customWidth="1"/>
    <col min="4" max="4" width="14.77734375" style="1" bestFit="1" customWidth="1"/>
    <col min="5" max="5" width="17.77734375" style="1" customWidth="1"/>
    <col min="6" max="6" width="15.77734375" style="1" customWidth="1"/>
    <col min="7" max="7" width="17.44140625" style="1" customWidth="1"/>
    <col min="8" max="8" width="15.21875" style="1" customWidth="1"/>
    <col min="9" max="9" width="11.6640625" style="8" bestFit="1" customWidth="1"/>
    <col min="10" max="10" width="9.88671875" style="8" bestFit="1" customWidth="1"/>
    <col min="11" max="11" width="9.33203125" style="8" bestFit="1" customWidth="1"/>
    <col min="12" max="12" width="11.109375" style="8" bestFit="1" customWidth="1"/>
    <col min="13" max="13" width="11.33203125" style="8" bestFit="1" customWidth="1"/>
    <col min="14" max="14" width="9.33203125" style="8" bestFit="1" customWidth="1"/>
    <col min="15" max="16384" width="9.21875" style="8"/>
  </cols>
  <sheetData>
    <row r="1" spans="1:14">
      <c r="A1" s="1" t="s">
        <v>109</v>
      </c>
      <c r="B1" s="1" t="str">
        <f>Info!C2</f>
        <v>კრედო</v>
      </c>
    </row>
    <row r="2" spans="1:14">
      <c r="A2" s="1" t="s">
        <v>110</v>
      </c>
      <c r="B2" s="335">
        <f>'1. key ratios'!B2</f>
        <v>45657</v>
      </c>
    </row>
    <row r="4" spans="1:14" ht="14.4" thickBot="1">
      <c r="A4" s="1" t="s">
        <v>262</v>
      </c>
      <c r="B4" s="22" t="s">
        <v>297</v>
      </c>
    </row>
    <row r="5" spans="1:14">
      <c r="A5" s="53"/>
      <c r="B5" s="93"/>
      <c r="C5" s="97" t="s">
        <v>0</v>
      </c>
      <c r="D5" s="97" t="s">
        <v>1</v>
      </c>
      <c r="E5" s="97" t="s">
        <v>2</v>
      </c>
      <c r="F5" s="97" t="s">
        <v>3</v>
      </c>
      <c r="G5" s="194" t="s">
        <v>4</v>
      </c>
      <c r="H5" s="98" t="s">
        <v>6</v>
      </c>
      <c r="I5" s="17"/>
    </row>
    <row r="6" spans="1:14" ht="15" customHeight="1">
      <c r="A6" s="92"/>
      <c r="B6" s="15"/>
      <c r="C6" s="833" t="s">
        <v>289</v>
      </c>
      <c r="D6" s="844" t="s">
        <v>310</v>
      </c>
      <c r="E6" s="845"/>
      <c r="F6" s="833" t="s">
        <v>316</v>
      </c>
      <c r="G6" s="833" t="s">
        <v>317</v>
      </c>
      <c r="H6" s="842" t="s">
        <v>291</v>
      </c>
      <c r="I6" s="17"/>
    </row>
    <row r="7" spans="1:14" ht="69">
      <c r="A7" s="92"/>
      <c r="B7" s="15"/>
      <c r="C7" s="834"/>
      <c r="D7" s="197" t="s">
        <v>292</v>
      </c>
      <c r="E7" s="197" t="s">
        <v>290</v>
      </c>
      <c r="F7" s="834"/>
      <c r="G7" s="834"/>
      <c r="H7" s="843"/>
      <c r="I7" s="17"/>
    </row>
    <row r="8" spans="1:14">
      <c r="A8" s="45">
        <v>1</v>
      </c>
      <c r="B8" s="112" t="s">
        <v>135</v>
      </c>
      <c r="C8" s="176">
        <v>241630480.45000002</v>
      </c>
      <c r="D8" s="176"/>
      <c r="E8" s="176"/>
      <c r="F8" s="176">
        <v>54120387.800000004</v>
      </c>
      <c r="G8" s="193">
        <v>54120387.800000004</v>
      </c>
      <c r="H8" s="200">
        <f>IFERROR(G8/(C8+E8),0)</f>
        <v>0.22397997015612026</v>
      </c>
      <c r="I8" s="704"/>
      <c r="J8" s="704"/>
      <c r="K8" s="704"/>
      <c r="L8" s="704"/>
      <c r="M8" s="704"/>
      <c r="N8" s="707"/>
    </row>
    <row r="9" spans="1:14" ht="15" customHeight="1">
      <c r="A9" s="45">
        <v>2</v>
      </c>
      <c r="B9" s="112" t="s">
        <v>136</v>
      </c>
      <c r="C9" s="176"/>
      <c r="D9" s="176"/>
      <c r="E9" s="176"/>
      <c r="F9" s="176"/>
      <c r="G9" s="193"/>
      <c r="H9" s="200" t="str">
        <f>IFERROR(G9/(C9+E9),"")</f>
        <v/>
      </c>
      <c r="I9" s="704"/>
      <c r="J9" s="704"/>
      <c r="K9" s="704"/>
      <c r="L9" s="704"/>
      <c r="M9" s="704"/>
      <c r="N9" s="707"/>
    </row>
    <row r="10" spans="1:14">
      <c r="A10" s="45">
        <v>3</v>
      </c>
      <c r="B10" s="112" t="s">
        <v>137</v>
      </c>
      <c r="C10" s="176"/>
      <c r="D10" s="176"/>
      <c r="E10" s="176"/>
      <c r="F10" s="176"/>
      <c r="G10" s="193"/>
      <c r="H10" s="200" t="str">
        <f t="shared" ref="H10:H21" si="0">IFERROR(G10/(C10+E10),"")</f>
        <v/>
      </c>
      <c r="I10" s="704"/>
      <c r="J10" s="704"/>
      <c r="K10" s="704"/>
      <c r="L10" s="704"/>
      <c r="M10" s="704"/>
      <c r="N10" s="707"/>
    </row>
    <row r="11" spans="1:14">
      <c r="A11" s="45">
        <v>4</v>
      </c>
      <c r="B11" s="112" t="s">
        <v>138</v>
      </c>
      <c r="C11" s="176"/>
      <c r="D11" s="176"/>
      <c r="E11" s="176"/>
      <c r="F11" s="176"/>
      <c r="G11" s="193"/>
      <c r="H11" s="200" t="str">
        <f t="shared" si="0"/>
        <v/>
      </c>
      <c r="I11" s="704"/>
      <c r="J11" s="704"/>
      <c r="K11" s="704"/>
      <c r="L11" s="704"/>
      <c r="M11" s="704"/>
      <c r="N11" s="707"/>
    </row>
    <row r="12" spans="1:14">
      <c r="A12" s="45">
        <v>5</v>
      </c>
      <c r="B12" s="112" t="s">
        <v>946</v>
      </c>
      <c r="C12" s="176"/>
      <c r="D12" s="176"/>
      <c r="E12" s="176"/>
      <c r="F12" s="176"/>
      <c r="G12" s="193"/>
      <c r="H12" s="200" t="str">
        <f t="shared" si="0"/>
        <v/>
      </c>
      <c r="I12" s="704"/>
      <c r="J12" s="704"/>
      <c r="K12" s="704"/>
      <c r="L12" s="704"/>
      <c r="M12" s="704"/>
      <c r="N12" s="707"/>
    </row>
    <row r="13" spans="1:14">
      <c r="A13" s="45">
        <v>6</v>
      </c>
      <c r="B13" s="112" t="s">
        <v>139</v>
      </c>
      <c r="C13" s="176">
        <v>94737263.650000006</v>
      </c>
      <c r="D13" s="176"/>
      <c r="E13" s="176"/>
      <c r="F13" s="176">
        <v>26035682.200000003</v>
      </c>
      <c r="G13" s="193">
        <v>26035682.200000003</v>
      </c>
      <c r="H13" s="200">
        <f t="shared" si="0"/>
        <v>0.27481986703972111</v>
      </c>
      <c r="I13" s="704"/>
      <c r="J13" s="704"/>
      <c r="K13" s="704"/>
      <c r="L13" s="704"/>
      <c r="M13" s="704"/>
      <c r="N13" s="707"/>
    </row>
    <row r="14" spans="1:14">
      <c r="A14" s="45">
        <v>7</v>
      </c>
      <c r="B14" s="112" t="s">
        <v>72</v>
      </c>
      <c r="C14" s="176">
        <v>71231232.898262873</v>
      </c>
      <c r="D14" s="176">
        <f>16487858+670000</f>
        <v>17157858</v>
      </c>
      <c r="E14" s="176">
        <v>8578949.1500000004</v>
      </c>
      <c r="F14" s="176">
        <f>C14+E14</f>
        <v>79810182.048262879</v>
      </c>
      <c r="G14" s="176">
        <v>79810182.048262879</v>
      </c>
      <c r="H14" s="200">
        <f t="shared" si="0"/>
        <v>1</v>
      </c>
      <c r="I14" s="704"/>
      <c r="J14" s="704"/>
      <c r="K14" s="704"/>
      <c r="L14" s="704"/>
      <c r="M14" s="704"/>
      <c r="N14" s="707"/>
    </row>
    <row r="15" spans="1:14">
      <c r="A15" s="45">
        <v>8</v>
      </c>
      <c r="B15" s="112" t="s">
        <v>73</v>
      </c>
      <c r="C15" s="176">
        <v>2260076675.3752074</v>
      </c>
      <c r="D15" s="176">
        <v>161148043.80000001</v>
      </c>
      <c r="E15" s="176">
        <v>48492827</v>
      </c>
      <c r="F15" s="176">
        <f>(C15+E15)*0.75</f>
        <v>1731427126.7814054</v>
      </c>
      <c r="G15" s="193">
        <v>1725051111.4151609</v>
      </c>
      <c r="H15" s="200">
        <f t="shared" si="0"/>
        <v>0.74723810985128036</v>
      </c>
      <c r="I15" s="704"/>
      <c r="J15" s="704"/>
      <c r="K15" s="704"/>
      <c r="L15" s="704"/>
      <c r="M15" s="704"/>
      <c r="N15" s="707"/>
    </row>
    <row r="16" spans="1:14">
      <c r="A16" s="45">
        <v>9</v>
      </c>
      <c r="B16" s="112" t="s">
        <v>947</v>
      </c>
      <c r="C16" s="176">
        <v>154064500.46546111</v>
      </c>
      <c r="D16" s="176"/>
      <c r="E16" s="176"/>
      <c r="F16" s="176">
        <v>53922575.162911385</v>
      </c>
      <c r="G16" s="193">
        <v>53922575.162911385</v>
      </c>
      <c r="H16" s="200">
        <f t="shared" si="0"/>
        <v>0.35</v>
      </c>
      <c r="I16" s="704"/>
      <c r="J16" s="704"/>
      <c r="K16" s="704"/>
      <c r="L16" s="704"/>
      <c r="M16" s="704"/>
      <c r="N16" s="707"/>
    </row>
    <row r="17" spans="1:14">
      <c r="A17" s="45">
        <v>10</v>
      </c>
      <c r="B17" s="112" t="s">
        <v>68</v>
      </c>
      <c r="C17" s="176">
        <v>4511285</v>
      </c>
      <c r="D17" s="176"/>
      <c r="E17" s="176"/>
      <c r="F17" s="176">
        <v>4340531.0129706394</v>
      </c>
      <c r="G17" s="193">
        <v>4340531.0129706394</v>
      </c>
      <c r="H17" s="200">
        <f t="shared" si="0"/>
        <v>0.96214958996619349</v>
      </c>
      <c r="I17" s="704"/>
      <c r="J17" s="704"/>
      <c r="K17" s="704"/>
      <c r="L17" s="704"/>
      <c r="M17" s="704"/>
      <c r="N17" s="707"/>
    </row>
    <row r="18" spans="1:14">
      <c r="A18" s="45">
        <v>11</v>
      </c>
      <c r="B18" s="112" t="s">
        <v>69</v>
      </c>
      <c r="C18" s="176"/>
      <c r="D18" s="176"/>
      <c r="E18" s="176"/>
      <c r="F18" s="176"/>
      <c r="G18" s="193"/>
      <c r="H18" s="200" t="str">
        <f t="shared" si="0"/>
        <v/>
      </c>
      <c r="I18" s="704"/>
      <c r="J18" s="704"/>
      <c r="K18" s="704"/>
      <c r="L18" s="704"/>
      <c r="M18" s="704"/>
      <c r="N18" s="707"/>
    </row>
    <row r="19" spans="1:14">
      <c r="A19" s="45">
        <v>12</v>
      </c>
      <c r="B19" s="112" t="s">
        <v>70</v>
      </c>
      <c r="C19" s="176"/>
      <c r="D19" s="176"/>
      <c r="E19" s="176"/>
      <c r="F19" s="176"/>
      <c r="G19" s="193"/>
      <c r="H19" s="200" t="str">
        <f t="shared" si="0"/>
        <v/>
      </c>
      <c r="I19" s="704"/>
      <c r="J19" s="704"/>
      <c r="K19" s="704"/>
      <c r="L19" s="704"/>
      <c r="M19" s="704"/>
      <c r="N19" s="707"/>
    </row>
    <row r="20" spans="1:14">
      <c r="A20" s="45">
        <v>13</v>
      </c>
      <c r="B20" s="112" t="s">
        <v>71</v>
      </c>
      <c r="C20" s="176"/>
      <c r="D20" s="176"/>
      <c r="E20" s="176"/>
      <c r="F20" s="176"/>
      <c r="G20" s="193"/>
      <c r="H20" s="200" t="str">
        <f t="shared" si="0"/>
        <v/>
      </c>
      <c r="I20" s="704"/>
      <c r="J20" s="704"/>
      <c r="K20" s="704"/>
      <c r="L20" s="704"/>
      <c r="M20" s="704"/>
      <c r="N20" s="707"/>
    </row>
    <row r="21" spans="1:14">
      <c r="A21" s="45">
        <v>14</v>
      </c>
      <c r="B21" s="112" t="s">
        <v>155</v>
      </c>
      <c r="C21" s="176">
        <v>212910871</v>
      </c>
      <c r="D21" s="176"/>
      <c r="E21" s="176"/>
      <c r="F21" s="176">
        <v>107681897.72500002</v>
      </c>
      <c r="G21" s="193">
        <v>107681897.72500002</v>
      </c>
      <c r="H21" s="200">
        <f t="shared" si="0"/>
        <v>0.50576044905194162</v>
      </c>
      <c r="I21" s="704"/>
      <c r="J21" s="704"/>
      <c r="K21" s="704"/>
      <c r="L21" s="704"/>
      <c r="M21" s="704"/>
      <c r="N21" s="707"/>
    </row>
    <row r="22" spans="1:14" ht="14.4" thickBot="1">
      <c r="A22" s="94"/>
      <c r="B22" s="99" t="s">
        <v>67</v>
      </c>
      <c r="C22" s="177">
        <f>SUM(C8:C21)</f>
        <v>3039162308.8389316</v>
      </c>
      <c r="D22" s="177">
        <f>SUM(D8:D21)</f>
        <v>178305901.80000001</v>
      </c>
      <c r="E22" s="177">
        <f>SUM(E8:E21)</f>
        <v>57071776.149999999</v>
      </c>
      <c r="F22" s="177">
        <f>SUM(F8:F21)</f>
        <v>2057338382.7305503</v>
      </c>
      <c r="G22" s="177">
        <f>SUM(G8:G21)</f>
        <v>2050962367.364306</v>
      </c>
      <c r="H22" s="201">
        <f>G22/(C22+E22)</f>
        <v>0.66240546130143052</v>
      </c>
    </row>
    <row r="24" spans="1:14">
      <c r="C24" s="702"/>
      <c r="D24" s="702"/>
      <c r="E24" s="702"/>
      <c r="F24" s="702"/>
      <c r="G24" s="702"/>
      <c r="H24" s="702"/>
    </row>
    <row r="25" spans="1:14">
      <c r="F25" s="780"/>
    </row>
    <row r="26" spans="1:14">
      <c r="C26" s="703"/>
      <c r="D26" s="703"/>
      <c r="E26" s="703"/>
      <c r="F26" s="703"/>
      <c r="G26" s="703"/>
      <c r="H26" s="703"/>
    </row>
    <row r="28" spans="1:14" ht="10.5" customHeight="1"/>
  </sheetData>
  <mergeCells count="5">
    <mergeCell ref="C6:C7"/>
    <mergeCell ref="F6:F7"/>
    <mergeCell ref="G6:G7"/>
    <mergeCell ref="H6:H7"/>
    <mergeCell ref="D6:E6"/>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K28"/>
  <sheetViews>
    <sheetView zoomScale="80" zoomScaleNormal="80" workbookViewId="0">
      <pane xSplit="2" ySplit="6" topLeftCell="C7" activePane="bottomRight" state="frozen"/>
      <selection pane="topRight" activeCell="C1" sqref="C1"/>
      <selection pane="bottomLeft" activeCell="A6" sqref="A6"/>
      <selection pane="bottomRight" activeCell="F23" sqref="F23:K25"/>
    </sheetView>
  </sheetViews>
  <sheetFormatPr defaultColWidth="9.21875" defaultRowHeight="13.8"/>
  <cols>
    <col min="1" max="1" width="10.5546875" style="1" bestFit="1" customWidth="1"/>
    <col min="2" max="2" width="104.21875" style="1" customWidth="1"/>
    <col min="3" max="11" width="12.77734375" style="1" customWidth="1"/>
    <col min="12" max="16384" width="9.21875" style="1"/>
  </cols>
  <sheetData>
    <row r="1" spans="1:11">
      <c r="A1" s="1" t="s">
        <v>109</v>
      </c>
      <c r="B1" s="1" t="str">
        <f>Info!C2</f>
        <v>კრედო</v>
      </c>
    </row>
    <row r="2" spans="1:11">
      <c r="A2" s="1" t="s">
        <v>110</v>
      </c>
      <c r="B2" s="335">
        <f>'1. key ratios'!B2</f>
        <v>45657</v>
      </c>
    </row>
    <row r="4" spans="1:11" ht="14.4" thickBot="1">
      <c r="A4" s="1" t="s">
        <v>353</v>
      </c>
      <c r="B4" s="22" t="s">
        <v>352</v>
      </c>
    </row>
    <row r="5" spans="1:11" ht="30" customHeight="1">
      <c r="A5" s="849"/>
      <c r="B5" s="850"/>
      <c r="C5" s="847" t="s">
        <v>385</v>
      </c>
      <c r="D5" s="847"/>
      <c r="E5" s="847"/>
      <c r="F5" s="847" t="s">
        <v>386</v>
      </c>
      <c r="G5" s="847"/>
      <c r="H5" s="847"/>
      <c r="I5" s="847" t="s">
        <v>387</v>
      </c>
      <c r="J5" s="847"/>
      <c r="K5" s="848"/>
    </row>
    <row r="6" spans="1:11">
      <c r="A6" s="226"/>
      <c r="B6" s="227"/>
      <c r="C6" s="228" t="s">
        <v>27</v>
      </c>
      <c r="D6" s="228" t="s">
        <v>91</v>
      </c>
      <c r="E6" s="228" t="s">
        <v>67</v>
      </c>
      <c r="F6" s="228" t="s">
        <v>27</v>
      </c>
      <c r="G6" s="228" t="s">
        <v>91</v>
      </c>
      <c r="H6" s="228" t="s">
        <v>67</v>
      </c>
      <c r="I6" s="228" t="s">
        <v>27</v>
      </c>
      <c r="J6" s="228" t="s">
        <v>91</v>
      </c>
      <c r="K6" s="230" t="s">
        <v>67</v>
      </c>
    </row>
    <row r="7" spans="1:11">
      <c r="A7" s="231" t="s">
        <v>323</v>
      </c>
      <c r="B7" s="225"/>
      <c r="C7" s="225"/>
      <c r="D7" s="225"/>
      <c r="E7" s="225"/>
      <c r="F7" s="225"/>
      <c r="G7" s="225"/>
      <c r="H7" s="225"/>
      <c r="I7" s="225"/>
      <c r="J7" s="225"/>
      <c r="K7" s="232"/>
    </row>
    <row r="8" spans="1:11">
      <c r="A8" s="224">
        <v>1</v>
      </c>
      <c r="B8" s="208" t="s">
        <v>323</v>
      </c>
      <c r="C8" s="206"/>
      <c r="D8" s="206"/>
      <c r="E8" s="206"/>
      <c r="F8" s="712">
        <v>206595975.68793395</v>
      </c>
      <c r="G8" s="712">
        <v>177636353.93517607</v>
      </c>
      <c r="H8" s="711">
        <f t="shared" ref="H8:H15" si="0">F8+G8</f>
        <v>384232329.62311006</v>
      </c>
      <c r="I8" s="712">
        <v>115012786.73326005</v>
      </c>
      <c r="J8" s="712">
        <v>84811737.103980497</v>
      </c>
      <c r="K8" s="711">
        <f t="shared" ref="K8:K15" si="1">I8+J8</f>
        <v>199824523.83724055</v>
      </c>
    </row>
    <row r="9" spans="1:11">
      <c r="A9" s="231" t="s">
        <v>324</v>
      </c>
      <c r="B9" s="225"/>
      <c r="C9" s="225"/>
      <c r="D9" s="225"/>
      <c r="E9" s="225"/>
      <c r="F9" s="713"/>
      <c r="G9" s="713"/>
      <c r="H9" s="225"/>
      <c r="I9" s="713"/>
      <c r="J9" s="713"/>
      <c r="K9" s="232"/>
    </row>
    <row r="10" spans="1:11">
      <c r="A10" s="233">
        <v>2</v>
      </c>
      <c r="B10" s="209" t="s">
        <v>325</v>
      </c>
      <c r="C10" s="351">
        <v>408297790.15489131</v>
      </c>
      <c r="D10" s="708">
        <v>336801729.0005303</v>
      </c>
      <c r="E10" s="711">
        <f>C10+D10</f>
        <v>745099519.15542161</v>
      </c>
      <c r="F10" s="708">
        <v>74481687.868331015</v>
      </c>
      <c r="G10" s="708">
        <v>99854038.090561345</v>
      </c>
      <c r="H10" s="711">
        <f t="shared" si="0"/>
        <v>174335725.95889235</v>
      </c>
      <c r="I10" s="708">
        <v>20918175.251011956</v>
      </c>
      <c r="J10" s="708">
        <v>28270430.259528294</v>
      </c>
      <c r="K10" s="711">
        <f t="shared" si="1"/>
        <v>49188605.510540247</v>
      </c>
    </row>
    <row r="11" spans="1:11">
      <c r="A11" s="233">
        <v>3</v>
      </c>
      <c r="B11" s="209" t="s">
        <v>326</v>
      </c>
      <c r="C11" s="351">
        <v>1558929086.6674562</v>
      </c>
      <c r="D11" s="708">
        <v>506642603.10025454</v>
      </c>
      <c r="E11" s="711">
        <f t="shared" ref="E11:E15" si="2">C11+D11</f>
        <v>2065571689.7677107</v>
      </c>
      <c r="F11" s="708">
        <v>70989628.273445711</v>
      </c>
      <c r="G11" s="708">
        <v>12683330.909488287</v>
      </c>
      <c r="H11" s="711">
        <f t="shared" si="0"/>
        <v>83672959.182934001</v>
      </c>
      <c r="I11" s="708">
        <v>60617757.309418499</v>
      </c>
      <c r="J11" s="708">
        <v>12182350.66733785</v>
      </c>
      <c r="K11" s="711">
        <f t="shared" si="1"/>
        <v>72800107.976756349</v>
      </c>
    </row>
    <row r="12" spans="1:11">
      <c r="A12" s="233">
        <v>4</v>
      </c>
      <c r="B12" s="209" t="s">
        <v>327</v>
      </c>
      <c r="C12" s="351">
        <v>23103260.869565219</v>
      </c>
      <c r="D12" s="708">
        <v>0</v>
      </c>
      <c r="E12" s="711">
        <f t="shared" si="2"/>
        <v>23103260.869565219</v>
      </c>
      <c r="F12" s="708"/>
      <c r="G12" s="708"/>
      <c r="H12" s="711">
        <f t="shared" si="0"/>
        <v>0</v>
      </c>
      <c r="I12" s="708"/>
      <c r="J12" s="708"/>
      <c r="K12" s="711">
        <f t="shared" si="1"/>
        <v>0</v>
      </c>
    </row>
    <row r="13" spans="1:11">
      <c r="A13" s="233">
        <v>5</v>
      </c>
      <c r="B13" s="209" t="s">
        <v>328</v>
      </c>
      <c r="C13" s="351">
        <v>121082578.82576089</v>
      </c>
      <c r="D13" s="708">
        <v>30636464.688029133</v>
      </c>
      <c r="E13" s="711">
        <f t="shared" si="2"/>
        <v>151719043.51379001</v>
      </c>
      <c r="F13" s="708">
        <v>23664447.718415223</v>
      </c>
      <c r="G13" s="708">
        <v>7162071.4592052214</v>
      </c>
      <c r="H13" s="711">
        <f t="shared" si="0"/>
        <v>30826519.177620444</v>
      </c>
      <c r="I13" s="708">
        <v>5976339.8736684779</v>
      </c>
      <c r="J13" s="708">
        <v>2825565.0493878266</v>
      </c>
      <c r="K13" s="711">
        <f t="shared" si="1"/>
        <v>8801904.9230563045</v>
      </c>
    </row>
    <row r="14" spans="1:11">
      <c r="A14" s="233">
        <v>6</v>
      </c>
      <c r="B14" s="209" t="s">
        <v>343</v>
      </c>
      <c r="C14" s="351"/>
      <c r="D14" s="708"/>
      <c r="E14" s="711">
        <f t="shared" si="2"/>
        <v>0</v>
      </c>
      <c r="F14" s="708"/>
      <c r="G14" s="708"/>
      <c r="H14" s="711">
        <f t="shared" si="0"/>
        <v>0</v>
      </c>
      <c r="I14" s="708"/>
      <c r="J14" s="708"/>
      <c r="K14" s="711">
        <f t="shared" si="1"/>
        <v>0</v>
      </c>
    </row>
    <row r="15" spans="1:11">
      <c r="A15" s="233">
        <v>7</v>
      </c>
      <c r="B15" s="209" t="s">
        <v>330</v>
      </c>
      <c r="C15" s="351">
        <v>9307248.8780434784</v>
      </c>
      <c r="D15" s="708">
        <v>3156679.4617391294</v>
      </c>
      <c r="E15" s="711">
        <f t="shared" si="2"/>
        <v>12463928.339782607</v>
      </c>
      <c r="F15" s="708">
        <v>9307248.8780434784</v>
      </c>
      <c r="G15" s="708">
        <v>3156679.4617391294</v>
      </c>
      <c r="H15" s="711">
        <f t="shared" si="0"/>
        <v>12463928.339782607</v>
      </c>
      <c r="I15" s="708">
        <v>9188758.1823913045</v>
      </c>
      <c r="J15" s="708">
        <v>3127576.7752173902</v>
      </c>
      <c r="K15" s="711">
        <f t="shared" si="1"/>
        <v>12316334.957608694</v>
      </c>
    </row>
    <row r="16" spans="1:11">
      <c r="A16" s="233">
        <v>8</v>
      </c>
      <c r="B16" s="211" t="s">
        <v>331</v>
      </c>
      <c r="C16" s="710">
        <f>SUM(C10:C15)</f>
        <v>2120719965.3957169</v>
      </c>
      <c r="D16" s="710">
        <f t="shared" ref="D16:E16" si="3">SUM(D10:D15)</f>
        <v>877237476.25055313</v>
      </c>
      <c r="E16" s="710">
        <f t="shared" si="3"/>
        <v>2997957441.6462703</v>
      </c>
      <c r="F16" s="710">
        <f t="shared" ref="F16" si="4">SUM(F10:F15)</f>
        <v>178443012.73823544</v>
      </c>
      <c r="G16" s="710">
        <f t="shared" ref="G16" si="5">SUM(G10:G15)</f>
        <v>122856119.92099398</v>
      </c>
      <c r="H16" s="710">
        <f t="shared" ref="H16" si="6">SUM(H10:H15)</f>
        <v>301299132.6592294</v>
      </c>
      <c r="I16" s="710">
        <f t="shared" ref="I16" si="7">SUM(I10:I15)</f>
        <v>96701030.61649023</v>
      </c>
      <c r="J16" s="710">
        <f t="shared" ref="J16" si="8">SUM(J10:J15)</f>
        <v>46405922.751471363</v>
      </c>
      <c r="K16" s="710">
        <f t="shared" ref="K16" si="9">SUM(K10:K15)</f>
        <v>143106953.36796159</v>
      </c>
    </row>
    <row r="17" spans="1:11">
      <c r="A17" s="231" t="s">
        <v>332</v>
      </c>
      <c r="B17" s="225"/>
      <c r="C17" s="225"/>
      <c r="D17" s="225"/>
      <c r="E17" s="225"/>
      <c r="F17" s="225"/>
      <c r="G17" s="225"/>
      <c r="H17" s="225"/>
      <c r="I17" s="225"/>
      <c r="J17" s="225"/>
      <c r="K17" s="232"/>
    </row>
    <row r="18" spans="1:11">
      <c r="A18" s="233">
        <v>9</v>
      </c>
      <c r="B18" s="209" t="s">
        <v>333</v>
      </c>
      <c r="C18" s="351">
        <v>0</v>
      </c>
      <c r="D18" s="708">
        <v>0</v>
      </c>
      <c r="E18" s="709">
        <f>C18+D18</f>
        <v>0</v>
      </c>
      <c r="F18" s="210"/>
      <c r="G18" s="210"/>
      <c r="H18" s="711">
        <f>F18+G18</f>
        <v>0</v>
      </c>
      <c r="I18" s="210"/>
      <c r="J18" s="210"/>
      <c r="K18" s="711">
        <f>I18+J18</f>
        <v>0</v>
      </c>
    </row>
    <row r="19" spans="1:11">
      <c r="A19" s="233">
        <v>10</v>
      </c>
      <c r="B19" s="209" t="s">
        <v>334</v>
      </c>
      <c r="C19" s="351">
        <v>2056824870.1586065</v>
      </c>
      <c r="D19" s="708">
        <v>237685916.74722201</v>
      </c>
      <c r="E19" s="711">
        <f t="shared" ref="E19:E20" si="10">C19+D19</f>
        <v>2294510786.9058285</v>
      </c>
      <c r="F19" s="708">
        <v>53268032.112979166</v>
      </c>
      <c r="G19" s="708">
        <v>1526419.6128646682</v>
      </c>
      <c r="H19" s="711">
        <f t="shared" ref="H19:H20" si="11">F19+G19</f>
        <v>54794451.725843832</v>
      </c>
      <c r="I19" s="708">
        <v>145210620.10016164</v>
      </c>
      <c r="J19" s="708">
        <v>93568011.415382922</v>
      </c>
      <c r="K19" s="711">
        <f t="shared" ref="K19:K20" si="12">I19+J19</f>
        <v>238778631.51554456</v>
      </c>
    </row>
    <row r="20" spans="1:11">
      <c r="A20" s="233">
        <v>11</v>
      </c>
      <c r="B20" s="209" t="s">
        <v>335</v>
      </c>
      <c r="C20" s="351">
        <v>1095630.9130434783</v>
      </c>
      <c r="D20" s="708">
        <v>393.02043260870317</v>
      </c>
      <c r="E20" s="711">
        <f t="shared" si="10"/>
        <v>1096023.9334760869</v>
      </c>
      <c r="F20" s="708">
        <v>1095630.9130434783</v>
      </c>
      <c r="G20" s="708">
        <v>393.02043260870317</v>
      </c>
      <c r="H20" s="711">
        <f t="shared" si="11"/>
        <v>1096023.9334760869</v>
      </c>
      <c r="I20" s="708">
        <v>1095354.6521739131</v>
      </c>
      <c r="J20" s="708">
        <v>393.02043260870317</v>
      </c>
      <c r="K20" s="711">
        <f t="shared" si="12"/>
        <v>1095747.6726065218</v>
      </c>
    </row>
    <row r="21" spans="1:11" ht="14.4" thickBot="1">
      <c r="A21" s="146">
        <v>12</v>
      </c>
      <c r="B21" s="234" t="s">
        <v>336</v>
      </c>
      <c r="C21" s="714">
        <f>SUM(C18:C20)</f>
        <v>2057920501.07165</v>
      </c>
      <c r="D21" s="714">
        <f t="shared" ref="D21:K21" si="13">SUM(D18:D20)</f>
        <v>237686309.76765463</v>
      </c>
      <c r="E21" s="715">
        <f t="shared" si="13"/>
        <v>2295606810.8393044</v>
      </c>
      <c r="F21" s="714">
        <f t="shared" si="13"/>
        <v>54363663.026022643</v>
      </c>
      <c r="G21" s="714">
        <f t="shared" si="13"/>
        <v>1526812.6332972769</v>
      </c>
      <c r="H21" s="715">
        <f t="shared" si="13"/>
        <v>55890475.659319922</v>
      </c>
      <c r="I21" s="714">
        <f t="shared" si="13"/>
        <v>146305974.75233555</v>
      </c>
      <c r="J21" s="714">
        <f t="shared" si="13"/>
        <v>93568404.435815528</v>
      </c>
      <c r="K21" s="715">
        <f t="shared" si="13"/>
        <v>239874379.18815109</v>
      </c>
    </row>
    <row r="22" spans="1:11" ht="38.25" customHeight="1" thickBot="1">
      <c r="A22" s="222"/>
      <c r="B22" s="223"/>
      <c r="C22" s="223"/>
      <c r="D22" s="223"/>
      <c r="E22" s="223"/>
      <c r="F22" s="846" t="s">
        <v>337</v>
      </c>
      <c r="G22" s="847"/>
      <c r="H22" s="847"/>
      <c r="I22" s="846" t="s">
        <v>338</v>
      </c>
      <c r="J22" s="847"/>
      <c r="K22" s="848"/>
    </row>
    <row r="23" spans="1:11">
      <c r="A23" s="215">
        <v>13</v>
      </c>
      <c r="B23" s="212" t="s">
        <v>323</v>
      </c>
      <c r="C23" s="221"/>
      <c r="D23" s="221"/>
      <c r="E23" s="221"/>
      <c r="F23" s="716">
        <f>F8</f>
        <v>206595975.68793395</v>
      </c>
      <c r="G23" s="716">
        <f>G8</f>
        <v>177636353.93517607</v>
      </c>
      <c r="H23" s="717">
        <f>F23+G23</f>
        <v>384232329.62311006</v>
      </c>
      <c r="I23" s="716">
        <f>I8</f>
        <v>115012786.73326005</v>
      </c>
      <c r="J23" s="716">
        <f>J8</f>
        <v>84811737.103980497</v>
      </c>
      <c r="K23" s="724">
        <f>I23+J23</f>
        <v>199824523.83724055</v>
      </c>
    </row>
    <row r="24" spans="1:11" ht="14.4" thickBot="1">
      <c r="A24" s="216">
        <v>14</v>
      </c>
      <c r="B24" s="213" t="s">
        <v>339</v>
      </c>
      <c r="C24" s="235"/>
      <c r="D24" s="219"/>
      <c r="E24" s="220"/>
      <c r="F24" s="718">
        <f>MAX(F16-F21,F16*0.25)</f>
        <v>124079349.7122128</v>
      </c>
      <c r="G24" s="718">
        <f t="shared" ref="G24:H24" si="14">MAX(G16-G21,G16*0.25)</f>
        <v>121329307.2876967</v>
      </c>
      <c r="H24" s="720">
        <f t="shared" si="14"/>
        <v>245408656.99990946</v>
      </c>
      <c r="I24" s="718">
        <f>MAX(I16-I21,I16*0.25)</f>
        <v>24175257.654122557</v>
      </c>
      <c r="J24" s="718">
        <f t="shared" ref="J24:K24" si="15">MAX(J16-J21,J16*0.25)</f>
        <v>11601480.687867841</v>
      </c>
      <c r="K24" s="722">
        <f t="shared" si="15"/>
        <v>35776738.341990396</v>
      </c>
    </row>
    <row r="25" spans="1:11" ht="14.4" thickBot="1">
      <c r="A25" s="217">
        <v>15</v>
      </c>
      <c r="B25" s="214" t="s">
        <v>340</v>
      </c>
      <c r="C25" s="218"/>
      <c r="D25" s="218"/>
      <c r="E25" s="218"/>
      <c r="F25" s="719">
        <f t="shared" ref="F25:K25" si="16">F23/F24</f>
        <v>1.6650310963678372</v>
      </c>
      <c r="G25" s="719">
        <f t="shared" si="16"/>
        <v>1.4640844648850075</v>
      </c>
      <c r="H25" s="721">
        <f t="shared" si="16"/>
        <v>1.5656836817425386</v>
      </c>
      <c r="I25" s="719">
        <f t="shared" si="16"/>
        <v>4.7574585710215649</v>
      </c>
      <c r="J25" s="719">
        <f t="shared" si="16"/>
        <v>7.3104235041887122</v>
      </c>
      <c r="K25" s="723">
        <f t="shared" si="16"/>
        <v>5.5853197663553011</v>
      </c>
    </row>
    <row r="28" spans="1:11" ht="41.4">
      <c r="B28" s="16" t="s">
        <v>384</v>
      </c>
    </row>
  </sheetData>
  <mergeCells count="6">
    <mergeCell ref="F22:H22"/>
    <mergeCell ref="I22:K22"/>
    <mergeCell ref="A5:B5"/>
    <mergeCell ref="C5:E5"/>
    <mergeCell ref="F5:H5"/>
    <mergeCell ref="I5:K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2" tint="-9.9978637043366805E-2"/>
  </sheetPr>
  <dimension ref="A1:N22"/>
  <sheetViews>
    <sheetView zoomScale="80" zoomScaleNormal="80" workbookViewId="0">
      <pane xSplit="1" ySplit="5" topLeftCell="C6" activePane="bottomRight" state="frozen"/>
      <selection pane="topRight" activeCell="B1" sqref="B1"/>
      <selection pane="bottomLeft" activeCell="A5" sqref="A5"/>
      <selection pane="bottomRight" activeCell="C8" sqref="C8"/>
    </sheetView>
  </sheetViews>
  <sheetFormatPr defaultColWidth="9.21875" defaultRowHeight="13.8"/>
  <cols>
    <col min="1" max="1" width="10.5546875" style="31" bestFit="1" customWidth="1"/>
    <col min="2" max="2" width="95" style="31" customWidth="1"/>
    <col min="3" max="3" width="12.5546875" style="31" bestFit="1" customWidth="1"/>
    <col min="4" max="4" width="10" style="31" bestFit="1" customWidth="1"/>
    <col min="5" max="5" width="18.21875" style="31" bestFit="1" customWidth="1"/>
    <col min="6" max="13" width="10.77734375" style="31" customWidth="1"/>
    <col min="14" max="14" width="31" style="31" bestFit="1" customWidth="1"/>
    <col min="15" max="16384" width="9.21875" style="8"/>
  </cols>
  <sheetData>
    <row r="1" spans="1:14">
      <c r="A1" s="1" t="s">
        <v>109</v>
      </c>
      <c r="B1" s="31" t="str">
        <f>Info!C2</f>
        <v>კრედო</v>
      </c>
    </row>
    <row r="2" spans="1:14" ht="14.25" customHeight="1">
      <c r="A2" s="31" t="s">
        <v>110</v>
      </c>
      <c r="B2" s="335">
        <f>'1. key ratios'!B2</f>
        <v>45657</v>
      </c>
    </row>
    <row r="3" spans="1:14" ht="14.25" customHeight="1"/>
    <row r="4" spans="1:14" ht="14.4" thickBot="1">
      <c r="A4" s="1" t="s">
        <v>263</v>
      </c>
      <c r="B4" s="47" t="s">
        <v>75</v>
      </c>
    </row>
    <row r="5" spans="1:14" s="18" customFormat="1">
      <c r="A5" s="108"/>
      <c r="B5" s="109"/>
      <c r="C5" s="110" t="s">
        <v>0</v>
      </c>
      <c r="D5" s="110" t="s">
        <v>1</v>
      </c>
      <c r="E5" s="110" t="s">
        <v>2</v>
      </c>
      <c r="F5" s="110" t="s">
        <v>3</v>
      </c>
      <c r="G5" s="110" t="s">
        <v>4</v>
      </c>
      <c r="H5" s="110" t="s">
        <v>6</v>
      </c>
      <c r="I5" s="110" t="s">
        <v>146</v>
      </c>
      <c r="J5" s="110" t="s">
        <v>147</v>
      </c>
      <c r="K5" s="110" t="s">
        <v>148</v>
      </c>
      <c r="L5" s="110" t="s">
        <v>149</v>
      </c>
      <c r="M5" s="110" t="s">
        <v>150</v>
      </c>
      <c r="N5" s="111" t="s">
        <v>151</v>
      </c>
    </row>
    <row r="6" spans="1:14" ht="41.4">
      <c r="A6" s="100"/>
      <c r="B6" s="57"/>
      <c r="C6" s="58" t="s">
        <v>85</v>
      </c>
      <c r="D6" s="59" t="s">
        <v>74</v>
      </c>
      <c r="E6" s="60" t="s">
        <v>84</v>
      </c>
      <c r="F6" s="61">
        <v>0</v>
      </c>
      <c r="G6" s="61">
        <v>0.2</v>
      </c>
      <c r="H6" s="61">
        <v>0.35</v>
      </c>
      <c r="I6" s="61">
        <v>0.5</v>
      </c>
      <c r="J6" s="61">
        <v>0.75</v>
      </c>
      <c r="K6" s="61">
        <v>1</v>
      </c>
      <c r="L6" s="61">
        <v>1.5</v>
      </c>
      <c r="M6" s="61">
        <v>2.5</v>
      </c>
      <c r="N6" s="101" t="s">
        <v>75</v>
      </c>
    </row>
    <row r="7" spans="1:14">
      <c r="A7" s="102">
        <v>1</v>
      </c>
      <c r="B7" s="62" t="s">
        <v>76</v>
      </c>
      <c r="C7" s="184">
        <f>SUM(C8:C13)</f>
        <v>269556228</v>
      </c>
      <c r="D7" s="57"/>
      <c r="E7" s="187">
        <f t="shared" ref="E7:M7" si="0">SUM(E8:E13)</f>
        <v>5391124.5600000005</v>
      </c>
      <c r="F7" s="184">
        <f>SUM(F8:F13)</f>
        <v>0</v>
      </c>
      <c r="G7" s="184">
        <f t="shared" si="0"/>
        <v>0</v>
      </c>
      <c r="H7" s="184">
        <f t="shared" si="0"/>
        <v>0</v>
      </c>
      <c r="I7" s="184">
        <f t="shared" si="0"/>
        <v>0</v>
      </c>
      <c r="J7" s="184">
        <f t="shared" si="0"/>
        <v>0</v>
      </c>
      <c r="K7" s="184">
        <f t="shared" si="0"/>
        <v>5391124.5600000005</v>
      </c>
      <c r="L7" s="184">
        <f t="shared" si="0"/>
        <v>0</v>
      </c>
      <c r="M7" s="184">
        <f t="shared" si="0"/>
        <v>0</v>
      </c>
      <c r="N7" s="103">
        <f>SUM(N8:N13)</f>
        <v>5391124.5600000005</v>
      </c>
    </row>
    <row r="8" spans="1:14">
      <c r="A8" s="102">
        <v>1.1000000000000001</v>
      </c>
      <c r="B8" s="63" t="s">
        <v>77</v>
      </c>
      <c r="C8" s="185">
        <v>269556228</v>
      </c>
      <c r="D8" s="64">
        <v>0.02</v>
      </c>
      <c r="E8" s="187">
        <f>C8*D8</f>
        <v>5391124.5600000005</v>
      </c>
      <c r="F8" s="185"/>
      <c r="G8" s="185"/>
      <c r="H8" s="185"/>
      <c r="I8" s="185"/>
      <c r="J8" s="185"/>
      <c r="K8" s="185">
        <v>5391124.5600000005</v>
      </c>
      <c r="L8" s="185"/>
      <c r="M8" s="185"/>
      <c r="N8" s="103">
        <f>SUMPRODUCT($F$6:$M$6,F8:M8)</f>
        <v>5391124.5600000005</v>
      </c>
    </row>
    <row r="9" spans="1:14">
      <c r="A9" s="102">
        <v>1.2</v>
      </c>
      <c r="B9" s="63" t="s">
        <v>78</v>
      </c>
      <c r="C9" s="185">
        <v>0</v>
      </c>
      <c r="D9" s="64">
        <v>0.05</v>
      </c>
      <c r="E9" s="187">
        <f>C9*D9</f>
        <v>0</v>
      </c>
      <c r="F9" s="185"/>
      <c r="G9" s="185"/>
      <c r="H9" s="185"/>
      <c r="I9" s="185"/>
      <c r="J9" s="185"/>
      <c r="K9" s="185"/>
      <c r="L9" s="185"/>
      <c r="M9" s="185"/>
      <c r="N9" s="103">
        <f t="shared" ref="N9:N12" si="1">SUMPRODUCT($F$6:$M$6,F9:M9)</f>
        <v>0</v>
      </c>
    </row>
    <row r="10" spans="1:14">
      <c r="A10" s="102">
        <v>1.3</v>
      </c>
      <c r="B10" s="63" t="s">
        <v>79</v>
      </c>
      <c r="C10" s="185">
        <v>0</v>
      </c>
      <c r="D10" s="64">
        <v>0.08</v>
      </c>
      <c r="E10" s="187">
        <f>C10*D10</f>
        <v>0</v>
      </c>
      <c r="F10" s="185"/>
      <c r="G10" s="185"/>
      <c r="H10" s="185"/>
      <c r="I10" s="185"/>
      <c r="J10" s="185"/>
      <c r="K10" s="185"/>
      <c r="L10" s="185"/>
      <c r="M10" s="185"/>
      <c r="N10" s="103">
        <f>SUMPRODUCT($F$6:$M$6,F10:M10)</f>
        <v>0</v>
      </c>
    </row>
    <row r="11" spans="1:14">
      <c r="A11" s="102">
        <v>1.4</v>
      </c>
      <c r="B11" s="63" t="s">
        <v>80</v>
      </c>
      <c r="C11" s="185">
        <v>0</v>
      </c>
      <c r="D11" s="64">
        <v>0.11</v>
      </c>
      <c r="E11" s="187">
        <f>C11*D11</f>
        <v>0</v>
      </c>
      <c r="F11" s="185"/>
      <c r="G11" s="185"/>
      <c r="H11" s="185"/>
      <c r="I11" s="185"/>
      <c r="J11" s="185"/>
      <c r="K11" s="185"/>
      <c r="L11" s="185"/>
      <c r="M11" s="185"/>
      <c r="N11" s="103">
        <f t="shared" si="1"/>
        <v>0</v>
      </c>
    </row>
    <row r="12" spans="1:14">
      <c r="A12" s="102">
        <v>1.5</v>
      </c>
      <c r="B12" s="63" t="s">
        <v>81</v>
      </c>
      <c r="C12" s="185">
        <v>0</v>
      </c>
      <c r="D12" s="64">
        <v>0.14000000000000001</v>
      </c>
      <c r="E12" s="187">
        <f>C12*D12</f>
        <v>0</v>
      </c>
      <c r="F12" s="185"/>
      <c r="G12" s="185"/>
      <c r="H12" s="185"/>
      <c r="I12" s="185"/>
      <c r="J12" s="185"/>
      <c r="K12" s="185"/>
      <c r="L12" s="185"/>
      <c r="M12" s="185"/>
      <c r="N12" s="103">
        <f t="shared" si="1"/>
        <v>0</v>
      </c>
    </row>
    <row r="13" spans="1:14">
      <c r="A13" s="102">
        <v>1.6</v>
      </c>
      <c r="B13" s="65" t="s">
        <v>82</v>
      </c>
      <c r="C13" s="185">
        <v>0</v>
      </c>
      <c r="D13" s="66"/>
      <c r="E13" s="185"/>
      <c r="F13" s="185"/>
      <c r="G13" s="185"/>
      <c r="H13" s="185"/>
      <c r="I13" s="185"/>
      <c r="J13" s="185"/>
      <c r="K13" s="185"/>
      <c r="L13" s="185"/>
      <c r="M13" s="185"/>
      <c r="N13" s="103">
        <f>SUMPRODUCT($F$6:$M$6,F13:M13)</f>
        <v>0</v>
      </c>
    </row>
    <row r="14" spans="1:14">
      <c r="A14" s="102">
        <v>2</v>
      </c>
      <c r="B14" s="67" t="s">
        <v>83</v>
      </c>
      <c r="C14" s="184">
        <f>SUM(C15:C20)</f>
        <v>0</v>
      </c>
      <c r="D14" s="57"/>
      <c r="E14" s="187">
        <f t="shared" ref="E14:M14" si="2">SUM(E15:E20)</f>
        <v>0</v>
      </c>
      <c r="F14" s="185">
        <f t="shared" si="2"/>
        <v>0</v>
      </c>
      <c r="G14" s="185">
        <f t="shared" si="2"/>
        <v>0</v>
      </c>
      <c r="H14" s="185">
        <f t="shared" si="2"/>
        <v>0</v>
      </c>
      <c r="I14" s="185">
        <f t="shared" si="2"/>
        <v>0</v>
      </c>
      <c r="J14" s="185">
        <f t="shared" si="2"/>
        <v>0</v>
      </c>
      <c r="K14" s="185">
        <f t="shared" si="2"/>
        <v>0</v>
      </c>
      <c r="L14" s="185">
        <f t="shared" si="2"/>
        <v>0</v>
      </c>
      <c r="M14" s="185">
        <f t="shared" si="2"/>
        <v>0</v>
      </c>
      <c r="N14" s="103">
        <f>SUM(N15:N20)</f>
        <v>0</v>
      </c>
    </row>
    <row r="15" spans="1:14">
      <c r="A15" s="102">
        <v>2.1</v>
      </c>
      <c r="B15" s="65" t="s">
        <v>77</v>
      </c>
      <c r="C15" s="185"/>
      <c r="D15" s="64">
        <v>5.0000000000000001E-3</v>
      </c>
      <c r="E15" s="187">
        <f>C15*D15</f>
        <v>0</v>
      </c>
      <c r="F15" s="185"/>
      <c r="G15" s="185"/>
      <c r="H15" s="185"/>
      <c r="I15" s="185"/>
      <c r="J15" s="185"/>
      <c r="K15" s="185"/>
      <c r="L15" s="185"/>
      <c r="M15" s="185"/>
      <c r="N15" s="103">
        <f>SUMPRODUCT($F$6:$M$6,F15:M15)</f>
        <v>0</v>
      </c>
    </row>
    <row r="16" spans="1:14">
      <c r="A16" s="102">
        <v>2.2000000000000002</v>
      </c>
      <c r="B16" s="65" t="s">
        <v>78</v>
      </c>
      <c r="C16" s="185"/>
      <c r="D16" s="64">
        <v>0.01</v>
      </c>
      <c r="E16" s="187">
        <f>C16*D16</f>
        <v>0</v>
      </c>
      <c r="F16" s="185"/>
      <c r="G16" s="185"/>
      <c r="H16" s="185"/>
      <c r="I16" s="185"/>
      <c r="J16" s="185"/>
      <c r="K16" s="185"/>
      <c r="L16" s="185"/>
      <c r="M16" s="185"/>
      <c r="N16" s="103">
        <f t="shared" ref="N16:N20" si="3">SUMPRODUCT($F$6:$M$6,F16:M16)</f>
        <v>0</v>
      </c>
    </row>
    <row r="17" spans="1:14">
      <c r="A17" s="102">
        <v>2.2999999999999998</v>
      </c>
      <c r="B17" s="65" t="s">
        <v>79</v>
      </c>
      <c r="C17" s="185"/>
      <c r="D17" s="64">
        <v>0.02</v>
      </c>
      <c r="E17" s="187">
        <f>C17*D17</f>
        <v>0</v>
      </c>
      <c r="F17" s="185"/>
      <c r="G17" s="185"/>
      <c r="H17" s="185"/>
      <c r="I17" s="185"/>
      <c r="J17" s="185"/>
      <c r="K17" s="185"/>
      <c r="L17" s="185"/>
      <c r="M17" s="185"/>
      <c r="N17" s="103">
        <f t="shared" si="3"/>
        <v>0</v>
      </c>
    </row>
    <row r="18" spans="1:14">
      <c r="A18" s="102">
        <v>2.4</v>
      </c>
      <c r="B18" s="65" t="s">
        <v>80</v>
      </c>
      <c r="C18" s="185"/>
      <c r="D18" s="64">
        <v>0.03</v>
      </c>
      <c r="E18" s="187">
        <f>C18*D18</f>
        <v>0</v>
      </c>
      <c r="F18" s="185"/>
      <c r="G18" s="185"/>
      <c r="H18" s="185"/>
      <c r="I18" s="185"/>
      <c r="J18" s="185"/>
      <c r="K18" s="185"/>
      <c r="L18" s="185"/>
      <c r="M18" s="185"/>
      <c r="N18" s="103">
        <f t="shared" si="3"/>
        <v>0</v>
      </c>
    </row>
    <row r="19" spans="1:14">
      <c r="A19" s="102">
        <v>2.5</v>
      </c>
      <c r="B19" s="65" t="s">
        <v>81</v>
      </c>
      <c r="C19" s="185"/>
      <c r="D19" s="64">
        <v>0.04</v>
      </c>
      <c r="E19" s="187">
        <f>C19*D19</f>
        <v>0</v>
      </c>
      <c r="F19" s="185"/>
      <c r="G19" s="185"/>
      <c r="H19" s="185"/>
      <c r="I19" s="185"/>
      <c r="J19" s="185"/>
      <c r="K19" s="185"/>
      <c r="L19" s="185"/>
      <c r="M19" s="185"/>
      <c r="N19" s="103">
        <f t="shared" si="3"/>
        <v>0</v>
      </c>
    </row>
    <row r="20" spans="1:14">
      <c r="A20" s="102">
        <v>2.6</v>
      </c>
      <c r="B20" s="65" t="s">
        <v>82</v>
      </c>
      <c r="C20" s="185"/>
      <c r="D20" s="66"/>
      <c r="E20" s="188"/>
      <c r="F20" s="185"/>
      <c r="G20" s="185"/>
      <c r="H20" s="185"/>
      <c r="I20" s="185"/>
      <c r="J20" s="185"/>
      <c r="K20" s="185"/>
      <c r="L20" s="185"/>
      <c r="M20" s="185"/>
      <c r="N20" s="103">
        <f t="shared" si="3"/>
        <v>0</v>
      </c>
    </row>
    <row r="21" spans="1:14" ht="14.4" thickBot="1">
      <c r="A21" s="104">
        <v>3</v>
      </c>
      <c r="B21" s="105" t="s">
        <v>67</v>
      </c>
      <c r="C21" s="186">
        <f>C14+C7</f>
        <v>269556228</v>
      </c>
      <c r="D21" s="106"/>
      <c r="E21" s="189">
        <f>E14+E7</f>
        <v>5391124.5600000005</v>
      </c>
      <c r="F21" s="190">
        <f>F7+F14</f>
        <v>0</v>
      </c>
      <c r="G21" s="190">
        <f t="shared" ref="G21:L21" si="4">G7+G14</f>
        <v>0</v>
      </c>
      <c r="H21" s="190">
        <f t="shared" si="4"/>
        <v>0</v>
      </c>
      <c r="I21" s="190">
        <f t="shared" si="4"/>
        <v>0</v>
      </c>
      <c r="J21" s="190">
        <f t="shared" si="4"/>
        <v>0</v>
      </c>
      <c r="K21" s="190">
        <f t="shared" si="4"/>
        <v>5391124.5600000005</v>
      </c>
      <c r="L21" s="190">
        <f t="shared" si="4"/>
        <v>0</v>
      </c>
      <c r="M21" s="190">
        <f>M7+M14</f>
        <v>0</v>
      </c>
      <c r="N21" s="107">
        <f>N14+N7</f>
        <v>5391124.5600000005</v>
      </c>
    </row>
    <row r="22" spans="1:14">
      <c r="E22" s="191"/>
      <c r="F22" s="191"/>
      <c r="G22" s="191"/>
      <c r="H22" s="191"/>
      <c r="I22" s="191"/>
      <c r="J22" s="191"/>
      <c r="K22" s="191"/>
      <c r="L22" s="191"/>
      <c r="M22" s="191"/>
    </row>
  </sheetData>
  <conditionalFormatting sqref="E8:E12">
    <cfRule type="expression" dxfId="28" priority="2">
      <formula>(C8*D8)&lt;&gt;SUM(#REF!)</formula>
    </cfRule>
  </conditionalFormatting>
  <conditionalFormatting sqref="E15:E19">
    <cfRule type="expression" dxfId="27" priority="1">
      <formula>(C15*D15)&lt;&gt;SUM(#REF!)</formula>
    </cfRule>
  </conditionalFormatting>
  <conditionalFormatting sqref="E20">
    <cfRule type="expression" dxfId="26" priority="3">
      <formula>$E$88&lt;&gt;SUM(#REF!)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C43"/>
  <sheetViews>
    <sheetView topLeftCell="A16" zoomScale="90" zoomScaleNormal="90" workbookViewId="0">
      <selection activeCell="C35" sqref="C35"/>
    </sheetView>
  </sheetViews>
  <sheetFormatPr defaultRowHeight="14.4"/>
  <cols>
    <col min="1" max="1" width="11.44140625" customWidth="1"/>
    <col min="2" max="2" width="76.77734375" style="2" customWidth="1"/>
    <col min="3" max="3" width="22.77734375" customWidth="1"/>
  </cols>
  <sheetData>
    <row r="1" spans="1:3">
      <c r="A1" s="1" t="s">
        <v>109</v>
      </c>
      <c r="B1" t="str">
        <f>Info!C2</f>
        <v>კრედო</v>
      </c>
    </row>
    <row r="2" spans="1:3">
      <c r="A2" s="1" t="s">
        <v>110</v>
      </c>
      <c r="B2" s="335">
        <f>'1. key ratios'!B2</f>
        <v>45657</v>
      </c>
    </row>
    <row r="3" spans="1:3">
      <c r="A3" s="1"/>
      <c r="B3"/>
    </row>
    <row r="4" spans="1:3">
      <c r="A4" s="1" t="s">
        <v>429</v>
      </c>
      <c r="B4" t="s">
        <v>388</v>
      </c>
    </row>
    <row r="5" spans="1:3">
      <c r="A5" s="274"/>
      <c r="B5" s="274" t="s">
        <v>389</v>
      </c>
      <c r="C5" s="286"/>
    </row>
    <row r="6" spans="1:3">
      <c r="A6" s="275">
        <v>1</v>
      </c>
      <c r="B6" s="287" t="s">
        <v>441</v>
      </c>
      <c r="C6" s="288">
        <f>'2. SOFP'!E69</f>
        <v>3069116806.3364162</v>
      </c>
    </row>
    <row r="7" spans="1:3">
      <c r="A7" s="275">
        <v>2</v>
      </c>
      <c r="B7" s="287" t="s">
        <v>390</v>
      </c>
      <c r="C7" s="288">
        <f>'9. Capital'!C15</f>
        <v>29954496.670000006</v>
      </c>
    </row>
    <row r="8" spans="1:3">
      <c r="A8" s="276">
        <v>3</v>
      </c>
      <c r="B8" s="289" t="s">
        <v>391</v>
      </c>
      <c r="C8" s="290">
        <f>C6+C7</f>
        <v>3099071303.0064163</v>
      </c>
    </row>
    <row r="9" spans="1:3">
      <c r="A9" s="277"/>
      <c r="B9" s="277" t="s">
        <v>392</v>
      </c>
      <c r="C9" s="291"/>
    </row>
    <row r="10" spans="1:3">
      <c r="A10" s="278">
        <v>4</v>
      </c>
      <c r="B10" s="292" t="s">
        <v>393</v>
      </c>
      <c r="C10" s="288"/>
    </row>
    <row r="11" spans="1:3">
      <c r="A11" s="278">
        <v>5</v>
      </c>
      <c r="B11" s="293" t="s">
        <v>394</v>
      </c>
      <c r="C11" s="288"/>
    </row>
    <row r="12" spans="1:3">
      <c r="A12" s="278" t="s">
        <v>395</v>
      </c>
      <c r="B12" s="287" t="s">
        <v>396</v>
      </c>
      <c r="C12" s="290">
        <f>'15. CCR'!E21</f>
        <v>5391124.5600000005</v>
      </c>
    </row>
    <row r="13" spans="1:3">
      <c r="A13" s="279">
        <v>6</v>
      </c>
      <c r="B13" s="294" t="s">
        <v>397</v>
      </c>
      <c r="C13" s="288"/>
    </row>
    <row r="14" spans="1:3">
      <c r="A14" s="279">
        <v>7</v>
      </c>
      <c r="B14" s="295" t="s">
        <v>398</v>
      </c>
      <c r="C14" s="288"/>
    </row>
    <row r="15" spans="1:3">
      <c r="A15" s="280">
        <v>8</v>
      </c>
      <c r="B15" s="287" t="s">
        <v>399</v>
      </c>
      <c r="C15" s="288"/>
    </row>
    <row r="16" spans="1:3" ht="22.8">
      <c r="A16" s="279">
        <v>9</v>
      </c>
      <c r="B16" s="295" t="s">
        <v>400</v>
      </c>
      <c r="C16" s="288"/>
    </row>
    <row r="17" spans="1:3">
      <c r="A17" s="279">
        <v>10</v>
      </c>
      <c r="B17" s="295" t="s">
        <v>401</v>
      </c>
      <c r="C17" s="288"/>
    </row>
    <row r="18" spans="1:3">
      <c r="A18" s="281">
        <v>11</v>
      </c>
      <c r="B18" s="296" t="s">
        <v>402</v>
      </c>
      <c r="C18" s="290">
        <f>SUM(C10:C17)</f>
        <v>5391124.5600000005</v>
      </c>
    </row>
    <row r="19" spans="1:3">
      <c r="A19" s="277"/>
      <c r="B19" s="277" t="s">
        <v>403</v>
      </c>
      <c r="C19" s="297"/>
    </row>
    <row r="20" spans="1:3">
      <c r="A20" s="279">
        <v>12</v>
      </c>
      <c r="B20" s="292" t="s">
        <v>404</v>
      </c>
      <c r="C20" s="288"/>
    </row>
    <row r="21" spans="1:3">
      <c r="A21" s="279">
        <v>13</v>
      </c>
      <c r="B21" s="292" t="s">
        <v>405</v>
      </c>
      <c r="C21" s="288"/>
    </row>
    <row r="22" spans="1:3">
      <c r="A22" s="279">
        <v>14</v>
      </c>
      <c r="B22" s="292" t="s">
        <v>406</v>
      </c>
      <c r="C22" s="288"/>
    </row>
    <row r="23" spans="1:3" ht="22.8">
      <c r="A23" s="279" t="s">
        <v>407</v>
      </c>
      <c r="B23" s="292" t="s">
        <v>408</v>
      </c>
      <c r="C23" s="288"/>
    </row>
    <row r="24" spans="1:3">
      <c r="A24" s="279">
        <v>15</v>
      </c>
      <c r="B24" s="292" t="s">
        <v>409</v>
      </c>
      <c r="C24" s="288"/>
    </row>
    <row r="25" spans="1:3">
      <c r="A25" s="279" t="s">
        <v>410</v>
      </c>
      <c r="B25" s="287" t="s">
        <v>411</v>
      </c>
      <c r="C25" s="288"/>
    </row>
    <row r="26" spans="1:3">
      <c r="A26" s="281">
        <v>16</v>
      </c>
      <c r="B26" s="296" t="s">
        <v>412</v>
      </c>
      <c r="C26" s="290">
        <f>SUM(C20:C25)</f>
        <v>0</v>
      </c>
    </row>
    <row r="27" spans="1:3">
      <c r="A27" s="277"/>
      <c r="B27" s="277" t="s">
        <v>413</v>
      </c>
      <c r="C27" s="291"/>
    </row>
    <row r="28" spans="1:3">
      <c r="A28" s="278">
        <v>17</v>
      </c>
      <c r="B28" s="287" t="s">
        <v>414</v>
      </c>
      <c r="C28" s="288">
        <v>178305901.80000001</v>
      </c>
    </row>
    <row r="29" spans="1:3">
      <c r="A29" s="278">
        <v>18</v>
      </c>
      <c r="B29" s="287" t="s">
        <v>415</v>
      </c>
      <c r="C29" s="288">
        <v>-121234126</v>
      </c>
    </row>
    <row r="30" spans="1:3">
      <c r="A30" s="281">
        <v>19</v>
      </c>
      <c r="B30" s="296" t="s">
        <v>416</v>
      </c>
      <c r="C30" s="290">
        <f>C28+C29</f>
        <v>57071775.800000012</v>
      </c>
    </row>
    <row r="31" spans="1:3">
      <c r="A31" s="282"/>
      <c r="B31" s="277" t="s">
        <v>417</v>
      </c>
      <c r="C31" s="291"/>
    </row>
    <row r="32" spans="1:3">
      <c r="A32" s="278" t="s">
        <v>418</v>
      </c>
      <c r="B32" s="292" t="s">
        <v>419</v>
      </c>
      <c r="C32" s="298"/>
    </row>
    <row r="33" spans="1:3">
      <c r="A33" s="278" t="s">
        <v>420</v>
      </c>
      <c r="B33" s="293" t="s">
        <v>421</v>
      </c>
      <c r="C33" s="298"/>
    </row>
    <row r="34" spans="1:3">
      <c r="A34" s="277"/>
      <c r="B34" s="277" t="s">
        <v>422</v>
      </c>
      <c r="C34" s="291"/>
    </row>
    <row r="35" spans="1:3">
      <c r="A35" s="281">
        <v>20</v>
      </c>
      <c r="B35" s="296" t="s">
        <v>87</v>
      </c>
      <c r="C35" s="290">
        <f>'1. key ratios'!C9</f>
        <v>347905866.85999995</v>
      </c>
    </row>
    <row r="36" spans="1:3">
      <c r="A36" s="281">
        <v>21</v>
      </c>
      <c r="B36" s="296" t="s">
        <v>423</v>
      </c>
      <c r="C36" s="290">
        <f>C8+C18+C26+C30</f>
        <v>3161534203.3664165</v>
      </c>
    </row>
    <row r="37" spans="1:3">
      <c r="A37" s="283"/>
      <c r="B37" s="283" t="s">
        <v>388</v>
      </c>
      <c r="C37" s="291"/>
    </row>
    <row r="38" spans="1:3">
      <c r="A38" s="281">
        <v>22</v>
      </c>
      <c r="B38" s="296" t="s">
        <v>388</v>
      </c>
      <c r="C38" s="725">
        <f>IFERROR(C35/C36,0)</f>
        <v>0.11004336644201039</v>
      </c>
    </row>
    <row r="39" spans="1:3">
      <c r="A39" s="283"/>
      <c r="B39" s="283" t="s">
        <v>424</v>
      </c>
      <c r="C39" s="291"/>
    </row>
    <row r="40" spans="1:3">
      <c r="A40" s="284" t="s">
        <v>425</v>
      </c>
      <c r="B40" s="292" t="s">
        <v>426</v>
      </c>
      <c r="C40" s="298"/>
    </row>
    <row r="41" spans="1:3">
      <c r="A41" s="285" t="s">
        <v>427</v>
      </c>
      <c r="B41" s="293" t="s">
        <v>428</v>
      </c>
      <c r="C41" s="298"/>
    </row>
    <row r="43" spans="1:3">
      <c r="B43" s="307" t="s">
        <v>442</v>
      </c>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2" tint="-9.9978637043366805E-2"/>
  </sheetPr>
  <dimension ref="A1:J42"/>
  <sheetViews>
    <sheetView zoomScale="80" zoomScaleNormal="80" workbookViewId="0">
      <pane xSplit="2" ySplit="6" topLeftCell="C25" activePane="bottomRight" state="frozen"/>
      <selection pane="topRight" activeCell="C1" sqref="C1"/>
      <selection pane="bottomLeft" activeCell="A7" sqref="A7"/>
      <selection pane="bottomRight" activeCell="C8" sqref="C8:G39"/>
    </sheetView>
  </sheetViews>
  <sheetFormatPr defaultRowHeight="14.4"/>
  <cols>
    <col min="1" max="1" width="9.88671875" style="1" bestFit="1" customWidth="1"/>
    <col min="2" max="2" width="82.6640625" style="16" customWidth="1"/>
    <col min="3" max="7" width="17.5546875" style="1" customWidth="1"/>
    <col min="9" max="10" width="16.33203125" bestFit="1" customWidth="1"/>
  </cols>
  <sheetData>
    <row r="1" spans="1:10">
      <c r="A1" s="1" t="s">
        <v>109</v>
      </c>
      <c r="B1" s="1" t="str">
        <f>Info!C2</f>
        <v>კრედო</v>
      </c>
    </row>
    <row r="2" spans="1:10">
      <c r="A2" s="1" t="s">
        <v>110</v>
      </c>
      <c r="B2" s="335">
        <f>'1. key ratios'!B2</f>
        <v>45657</v>
      </c>
    </row>
    <row r="3" spans="1:10">
      <c r="B3" s="335"/>
    </row>
    <row r="4" spans="1:10" ht="15" thickBot="1">
      <c r="A4" s="1" t="s">
        <v>489</v>
      </c>
      <c r="B4" s="199" t="s">
        <v>454</v>
      </c>
    </row>
    <row r="5" spans="1:10">
      <c r="A5" s="336"/>
      <c r="B5" s="337"/>
      <c r="C5" s="851" t="s">
        <v>455</v>
      </c>
      <c r="D5" s="851"/>
      <c r="E5" s="851"/>
      <c r="F5" s="851"/>
      <c r="G5" s="852" t="s">
        <v>456</v>
      </c>
    </row>
    <row r="6" spans="1:10">
      <c r="A6" s="338"/>
      <c r="B6" s="339"/>
      <c r="C6" s="340" t="s">
        <v>457</v>
      </c>
      <c r="D6" s="340" t="s">
        <v>458</v>
      </c>
      <c r="E6" s="340" t="s">
        <v>459</v>
      </c>
      <c r="F6" s="340" t="s">
        <v>460</v>
      </c>
      <c r="G6" s="853"/>
    </row>
    <row r="7" spans="1:10">
      <c r="A7" s="341"/>
      <c r="B7" s="342" t="s">
        <v>461</v>
      </c>
      <c r="C7" s="343"/>
      <c r="D7" s="343"/>
      <c r="E7" s="343"/>
      <c r="F7" s="343"/>
      <c r="G7" s="344"/>
    </row>
    <row r="8" spans="1:10">
      <c r="A8" s="345">
        <v>1</v>
      </c>
      <c r="B8" s="346" t="s">
        <v>462</v>
      </c>
      <c r="C8" s="777">
        <f>SUM(C9:C10)</f>
        <v>347905866.85999995</v>
      </c>
      <c r="D8" s="777">
        <f>SUM(D9:D10)</f>
        <v>0</v>
      </c>
      <c r="E8" s="777">
        <f>SUM(E9:E10)</f>
        <v>0</v>
      </c>
      <c r="F8" s="777">
        <f>SUM(F9:F10)</f>
        <v>1093776647.74</v>
      </c>
      <c r="G8" s="354">
        <f>SUM(G9:G10)</f>
        <v>1441682514.5999999</v>
      </c>
      <c r="I8" s="773"/>
      <c r="J8" s="774"/>
    </row>
    <row r="9" spans="1:10">
      <c r="A9" s="345">
        <v>2</v>
      </c>
      <c r="B9" s="349" t="s">
        <v>86</v>
      </c>
      <c r="C9" s="347">
        <v>347905866.85999995</v>
      </c>
      <c r="D9" s="347">
        <v>0</v>
      </c>
      <c r="E9" s="347">
        <v>0</v>
      </c>
      <c r="F9" s="347">
        <v>100977274.88</v>
      </c>
      <c r="G9" s="354">
        <v>448883141.73999995</v>
      </c>
      <c r="I9" s="773"/>
      <c r="J9" s="774"/>
    </row>
    <row r="10" spans="1:10">
      <c r="A10" s="345">
        <v>3</v>
      </c>
      <c r="B10" s="349" t="s">
        <v>463</v>
      </c>
      <c r="C10" s="350"/>
      <c r="D10" s="350"/>
      <c r="E10" s="350"/>
      <c r="F10" s="347">
        <v>992799372.86000001</v>
      </c>
      <c r="G10" s="348">
        <v>992799372.86000001</v>
      </c>
      <c r="I10" s="773"/>
      <c r="J10" s="774"/>
    </row>
    <row r="11" spans="1:10" ht="27.6">
      <c r="A11" s="345">
        <v>4</v>
      </c>
      <c r="B11" s="346" t="s">
        <v>464</v>
      </c>
      <c r="C11" s="777">
        <f t="shared" ref="C11:F11" si="0">SUM(C12:C13)</f>
        <v>305880756.39999998</v>
      </c>
      <c r="D11" s="777">
        <f t="shared" si="0"/>
        <v>357108328.13999999</v>
      </c>
      <c r="E11" s="777">
        <f t="shared" si="0"/>
        <v>145264411.26895499</v>
      </c>
      <c r="F11" s="777">
        <f t="shared" si="0"/>
        <v>17603222.719999999</v>
      </c>
      <c r="G11" s="354">
        <f>SUM(G12:G13)</f>
        <v>623151671.51999998</v>
      </c>
      <c r="I11" s="773"/>
      <c r="J11" s="774"/>
    </row>
    <row r="12" spans="1:10">
      <c r="A12" s="345">
        <v>5</v>
      </c>
      <c r="B12" s="349" t="s">
        <v>465</v>
      </c>
      <c r="C12" s="347">
        <v>102148141.39</v>
      </c>
      <c r="D12" s="351">
        <v>245645501.94</v>
      </c>
      <c r="E12" s="347">
        <v>109911627.277936</v>
      </c>
      <c r="F12" s="347">
        <v>9457645.5</v>
      </c>
      <c r="G12" s="348">
        <v>443804770.31</v>
      </c>
      <c r="I12" s="773"/>
      <c r="J12" s="774"/>
    </row>
    <row r="13" spans="1:10">
      <c r="A13" s="345">
        <v>6</v>
      </c>
      <c r="B13" s="349" t="s">
        <v>466</v>
      </c>
      <c r="C13" s="347">
        <v>203732615.00999999</v>
      </c>
      <c r="D13" s="351">
        <v>111462826.2</v>
      </c>
      <c r="E13" s="347">
        <v>35352783.991019003</v>
      </c>
      <c r="F13" s="347">
        <v>8145577.2199999997</v>
      </c>
      <c r="G13" s="348">
        <v>179346901.21000001</v>
      </c>
      <c r="I13" s="773"/>
      <c r="J13" s="774"/>
    </row>
    <row r="14" spans="1:10">
      <c r="A14" s="345">
        <v>7</v>
      </c>
      <c r="B14" s="346" t="s">
        <v>467</v>
      </c>
      <c r="C14" s="777">
        <f t="shared" ref="C14:F14" si="1">SUM(C15:C16)</f>
        <v>85956881.319999993</v>
      </c>
      <c r="D14" s="777">
        <f t="shared" si="1"/>
        <v>331827185.35000002</v>
      </c>
      <c r="E14" s="777">
        <f t="shared" si="1"/>
        <v>251896523.98745501</v>
      </c>
      <c r="F14" s="777">
        <f t="shared" si="1"/>
        <v>17447233.23</v>
      </c>
      <c r="G14" s="354">
        <f>SUM(G15:G16)</f>
        <v>250086330.11000001</v>
      </c>
      <c r="I14" s="773"/>
      <c r="J14" s="774"/>
    </row>
    <row r="15" spans="1:10" ht="55.2">
      <c r="A15" s="345">
        <v>8</v>
      </c>
      <c r="B15" s="349" t="s">
        <v>468</v>
      </c>
      <c r="C15" s="347">
        <v>85956881.319999993</v>
      </c>
      <c r="D15" s="772">
        <v>144872021.68000001</v>
      </c>
      <c r="E15" s="347">
        <v>86802096.302212998</v>
      </c>
      <c r="F15" s="347">
        <v>17447233.23</v>
      </c>
      <c r="G15" s="348">
        <v>167539116.27000001</v>
      </c>
      <c r="I15" s="773"/>
      <c r="J15" s="774"/>
    </row>
    <row r="16" spans="1:10" ht="27.6">
      <c r="A16" s="345">
        <v>9</v>
      </c>
      <c r="B16" s="349" t="s">
        <v>469</v>
      </c>
      <c r="C16" s="347"/>
      <c r="D16" s="351">
        <v>186955163.66999999</v>
      </c>
      <c r="E16" s="347">
        <v>165094427.685242</v>
      </c>
      <c r="F16" s="347"/>
      <c r="G16" s="348">
        <v>82547213.840000004</v>
      </c>
      <c r="I16" s="773"/>
      <c r="J16" s="774"/>
    </row>
    <row r="17" spans="1:9">
      <c r="A17" s="345">
        <v>10</v>
      </c>
      <c r="B17" s="346" t="s">
        <v>470</v>
      </c>
      <c r="C17" s="347"/>
      <c r="D17" s="351"/>
      <c r="E17" s="347"/>
      <c r="F17" s="347"/>
      <c r="G17" s="348"/>
    </row>
    <row r="18" spans="1:9">
      <c r="A18" s="345">
        <v>11</v>
      </c>
      <c r="B18" s="346" t="s">
        <v>90</v>
      </c>
      <c r="C18" s="777">
        <f>SUM(C19:C20)</f>
        <v>61153447.351823732</v>
      </c>
      <c r="D18" s="778">
        <f t="shared" ref="D18:G18" si="2">SUM(D19:D20)</f>
        <v>4644820.1709490716</v>
      </c>
      <c r="E18" s="777">
        <f t="shared" si="2"/>
        <v>2457188.4670553105</v>
      </c>
      <c r="F18" s="777">
        <f t="shared" si="2"/>
        <v>16239794</v>
      </c>
      <c r="G18" s="348">
        <f t="shared" si="2"/>
        <v>0</v>
      </c>
    </row>
    <row r="19" spans="1:9">
      <c r="A19" s="345">
        <v>12</v>
      </c>
      <c r="B19" s="349" t="s">
        <v>471</v>
      </c>
      <c r="C19" s="350"/>
      <c r="D19" s="351">
        <v>1571658.95</v>
      </c>
      <c r="E19" s="347"/>
      <c r="F19" s="347"/>
      <c r="G19" s="348">
        <v>0</v>
      </c>
    </row>
    <row r="20" spans="1:9" ht="27.6">
      <c r="A20" s="345">
        <v>13</v>
      </c>
      <c r="B20" s="349" t="s">
        <v>472</v>
      </c>
      <c r="C20" s="347">
        <v>61153447.351823732</v>
      </c>
      <c r="D20" s="347">
        <v>3073161.2209490715</v>
      </c>
      <c r="E20" s="347">
        <v>2457188.4670553105</v>
      </c>
      <c r="F20" s="347">
        <v>16239794</v>
      </c>
      <c r="G20" s="348">
        <v>0</v>
      </c>
    </row>
    <row r="21" spans="1:9">
      <c r="A21" s="352">
        <v>14</v>
      </c>
      <c r="B21" s="353" t="s">
        <v>473</v>
      </c>
      <c r="C21" s="350"/>
      <c r="D21" s="350"/>
      <c r="E21" s="350"/>
      <c r="F21" s="350"/>
      <c r="G21" s="354">
        <f>SUM(G8,G11,G14,G17,G18)</f>
        <v>2314920516.23</v>
      </c>
    </row>
    <row r="22" spans="1:9">
      <c r="A22" s="355"/>
      <c r="B22" s="371" t="s">
        <v>474</v>
      </c>
      <c r="C22" s="356"/>
      <c r="D22" s="357"/>
      <c r="E22" s="356"/>
      <c r="F22" s="356"/>
      <c r="G22" s="358"/>
    </row>
    <row r="23" spans="1:9">
      <c r="A23" s="345">
        <v>15</v>
      </c>
      <c r="B23" s="346" t="s">
        <v>323</v>
      </c>
      <c r="C23" s="775">
        <v>352489065.19028699</v>
      </c>
      <c r="D23" s="776">
        <v>35645360.245981596</v>
      </c>
      <c r="E23" s="775">
        <v>38692666.576049402</v>
      </c>
      <c r="F23" s="775">
        <v>28406273.177969001</v>
      </c>
      <c r="G23" s="354">
        <v>8110042.7291402305</v>
      </c>
      <c r="I23" s="773"/>
    </row>
    <row r="24" spans="1:9">
      <c r="A24" s="345">
        <v>16</v>
      </c>
      <c r="B24" s="346" t="s">
        <v>475</v>
      </c>
      <c r="C24" s="777">
        <f>SUM(C25:C27,C29,C31)</f>
        <v>280709.05036310101</v>
      </c>
      <c r="D24" s="778">
        <f t="shared" ref="D24:G24" si="3">SUM(D25:D27,D29,D31)</f>
        <v>486834706.07721519</v>
      </c>
      <c r="E24" s="777">
        <f t="shared" si="3"/>
        <v>423409791.15147996</v>
      </c>
      <c r="F24" s="777">
        <f t="shared" si="3"/>
        <v>1494830944.6362245</v>
      </c>
      <c r="G24" s="354">
        <f t="shared" si="3"/>
        <v>1699794186.3950036</v>
      </c>
      <c r="I24" s="773"/>
    </row>
    <row r="25" spans="1:9" ht="27.6">
      <c r="A25" s="345">
        <v>17</v>
      </c>
      <c r="B25" s="349" t="s">
        <v>476</v>
      </c>
      <c r="C25" s="347"/>
      <c r="D25" s="351"/>
      <c r="E25" s="347"/>
      <c r="F25" s="347"/>
      <c r="G25" s="348"/>
      <c r="I25" s="773"/>
    </row>
    <row r="26" spans="1:9" ht="27.6">
      <c r="A26" s="345">
        <v>18</v>
      </c>
      <c r="B26" s="349" t="s">
        <v>477</v>
      </c>
      <c r="C26" s="347">
        <v>280709.05036310101</v>
      </c>
      <c r="D26" s="351"/>
      <c r="E26" s="347"/>
      <c r="F26" s="347"/>
      <c r="G26" s="348">
        <v>42106.357554465198</v>
      </c>
      <c r="I26" s="773"/>
    </row>
    <row r="27" spans="1:9">
      <c r="A27" s="345">
        <v>19</v>
      </c>
      <c r="B27" s="349" t="s">
        <v>478</v>
      </c>
      <c r="C27" s="347"/>
      <c r="D27" s="351">
        <v>477353513.75239575</v>
      </c>
      <c r="E27" s="347">
        <v>413145314.63152009</v>
      </c>
      <c r="F27" s="347">
        <v>1364001287.0477781</v>
      </c>
      <c r="G27" s="348">
        <v>1604650508.1825693</v>
      </c>
      <c r="I27" s="773"/>
    </row>
    <row r="28" spans="1:9">
      <c r="A28" s="345">
        <v>20</v>
      </c>
      <c r="B28" s="359" t="s">
        <v>479</v>
      </c>
      <c r="C28" s="347"/>
      <c r="D28" s="351"/>
      <c r="E28" s="347"/>
      <c r="F28" s="347"/>
      <c r="G28" s="348"/>
      <c r="I28" s="773"/>
    </row>
    <row r="29" spans="1:9">
      <c r="A29" s="345">
        <v>21</v>
      </c>
      <c r="B29" s="349" t="s">
        <v>480</v>
      </c>
      <c r="C29" s="347"/>
      <c r="D29" s="351">
        <v>9481192.324819427</v>
      </c>
      <c r="E29" s="347">
        <v>10264476.519959886</v>
      </c>
      <c r="F29" s="347">
        <v>129882357.5884463</v>
      </c>
      <c r="G29" s="348">
        <v>94296366.854879752</v>
      </c>
      <c r="I29" s="773"/>
    </row>
    <row r="30" spans="1:9">
      <c r="A30" s="345">
        <v>22</v>
      </c>
      <c r="B30" s="359" t="s">
        <v>479</v>
      </c>
      <c r="C30" s="347"/>
      <c r="D30" s="351">
        <v>9481192.324819427</v>
      </c>
      <c r="E30" s="347">
        <v>10264476.519959886</v>
      </c>
      <c r="F30" s="347">
        <v>129882357.5884463</v>
      </c>
      <c r="G30" s="348">
        <v>94296366.854879752</v>
      </c>
      <c r="I30" s="773"/>
    </row>
    <row r="31" spans="1:9" ht="27.6">
      <c r="A31" s="345">
        <v>23</v>
      </c>
      <c r="B31" s="349" t="s">
        <v>481</v>
      </c>
      <c r="C31" s="347"/>
      <c r="D31" s="351"/>
      <c r="E31" s="347"/>
      <c r="F31" s="347">
        <v>947300</v>
      </c>
      <c r="G31" s="348">
        <v>805205</v>
      </c>
      <c r="I31" s="773"/>
    </row>
    <row r="32" spans="1:9">
      <c r="A32" s="345">
        <v>24</v>
      </c>
      <c r="B32" s="346" t="s">
        <v>482</v>
      </c>
      <c r="C32" s="347"/>
      <c r="D32" s="351"/>
      <c r="E32" s="347"/>
      <c r="F32" s="347"/>
      <c r="G32" s="348"/>
      <c r="I32" s="773"/>
    </row>
    <row r="33" spans="1:10">
      <c r="A33" s="345">
        <v>25</v>
      </c>
      <c r="B33" s="346" t="s">
        <v>100</v>
      </c>
      <c r="C33" s="777">
        <f>SUM(C34:C35)</f>
        <v>50821188.330000006</v>
      </c>
      <c r="D33" s="777">
        <f>SUM(D34:D35)</f>
        <v>53376329.886153147</v>
      </c>
      <c r="E33" s="777">
        <f>SUM(E34:E35)</f>
        <v>21315292.439997539</v>
      </c>
      <c r="F33" s="777">
        <f>SUM(F34:F35)</f>
        <v>53059980.735806808</v>
      </c>
      <c r="G33" s="354">
        <f>SUM(G34:G35)</f>
        <v>161155807.52562723</v>
      </c>
      <c r="I33" s="773"/>
    </row>
    <row r="34" spans="1:10">
      <c r="A34" s="345">
        <v>26</v>
      </c>
      <c r="B34" s="349" t="s">
        <v>483</v>
      </c>
      <c r="C34" s="350"/>
      <c r="D34" s="351">
        <v>566676.57999999996</v>
      </c>
      <c r="E34" s="347"/>
      <c r="F34" s="347"/>
      <c r="G34" s="348">
        <v>566676.57999999996</v>
      </c>
      <c r="I34" s="773"/>
    </row>
    <row r="35" spans="1:10">
      <c r="A35" s="345">
        <v>27</v>
      </c>
      <c r="B35" s="349" t="s">
        <v>484</v>
      </c>
      <c r="C35" s="347">
        <v>50821188.330000006</v>
      </c>
      <c r="D35" s="351">
        <v>52809653.306153148</v>
      </c>
      <c r="E35" s="347">
        <v>21315292.439997539</v>
      </c>
      <c r="F35" s="347">
        <v>53059980.735806808</v>
      </c>
      <c r="G35" s="348">
        <v>160589130.94562721</v>
      </c>
      <c r="I35" s="773"/>
    </row>
    <row r="36" spans="1:10">
      <c r="A36" s="345">
        <v>28</v>
      </c>
      <c r="B36" s="346" t="s">
        <v>485</v>
      </c>
      <c r="C36" s="347">
        <v>150687379.94</v>
      </c>
      <c r="D36" s="351"/>
      <c r="E36" s="347"/>
      <c r="F36" s="347">
        <v>25266631.059999999</v>
      </c>
      <c r="G36" s="348">
        <v>8797700.5500000007</v>
      </c>
      <c r="I36" s="773"/>
      <c r="J36" s="679"/>
    </row>
    <row r="37" spans="1:10">
      <c r="A37" s="352">
        <v>29</v>
      </c>
      <c r="B37" s="353" t="s">
        <v>486</v>
      </c>
      <c r="C37" s="350"/>
      <c r="D37" s="350"/>
      <c r="E37" s="350"/>
      <c r="F37" s="350"/>
      <c r="G37" s="354">
        <f>SUM(G23:G24,G32:G33,G36)</f>
        <v>1877857737.1997709</v>
      </c>
      <c r="I37" s="773"/>
      <c r="J37" s="773"/>
    </row>
    <row r="38" spans="1:10">
      <c r="A38" s="341"/>
      <c r="B38" s="360"/>
      <c r="C38" s="361"/>
      <c r="D38" s="361"/>
      <c r="E38" s="361"/>
      <c r="F38" s="361"/>
      <c r="G38" s="362"/>
      <c r="I38" s="773"/>
      <c r="J38" s="774"/>
    </row>
    <row r="39" spans="1:10" ht="15" thickBot="1">
      <c r="A39" s="363">
        <v>30</v>
      </c>
      <c r="B39" s="364" t="s">
        <v>454</v>
      </c>
      <c r="C39" s="235"/>
      <c r="D39" s="219"/>
      <c r="E39" s="219"/>
      <c r="F39" s="365"/>
      <c r="G39" s="366">
        <f>IFERROR(G21/G37,0)</f>
        <v>1.2327454153592963</v>
      </c>
      <c r="I39" s="773"/>
    </row>
    <row r="42" spans="1:10" ht="41.4">
      <c r="B42" s="16" t="s">
        <v>487</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2" tint="-9.9978637043366805E-2"/>
  </sheetPr>
  <dimension ref="A1:H26"/>
  <sheetViews>
    <sheetView showGridLines="0" zoomScale="80" zoomScaleNormal="80" workbookViewId="0">
      <selection activeCell="H17" sqref="H17"/>
    </sheetView>
  </sheetViews>
  <sheetFormatPr defaultColWidth="9.21875" defaultRowHeight="12"/>
  <cols>
    <col min="1" max="1" width="11.77734375" style="376" bestFit="1" customWidth="1"/>
    <col min="2" max="2" width="88" style="376" customWidth="1"/>
    <col min="3" max="8" width="18.77734375" style="376" customWidth="1"/>
    <col min="9" max="16384" width="9.21875" style="376"/>
  </cols>
  <sheetData>
    <row r="1" spans="1:8" ht="13.8">
      <c r="A1" s="375" t="s">
        <v>109</v>
      </c>
      <c r="B1" s="306" t="str">
        <f>Info!C2</f>
        <v>კრედო</v>
      </c>
    </row>
    <row r="2" spans="1:8">
      <c r="A2" s="375" t="s">
        <v>110</v>
      </c>
      <c r="B2" s="378">
        <f>'1. key ratios'!B2</f>
        <v>45657</v>
      </c>
    </row>
    <row r="3" spans="1:8">
      <c r="A3" s="377" t="s">
        <v>494</v>
      </c>
    </row>
    <row r="5" spans="1:8">
      <c r="A5" s="854" t="s">
        <v>495</v>
      </c>
      <c r="B5" s="855"/>
      <c r="C5" s="860" t="s">
        <v>496</v>
      </c>
      <c r="D5" s="861"/>
      <c r="E5" s="861"/>
      <c r="F5" s="861"/>
      <c r="G5" s="861"/>
      <c r="H5" s="862"/>
    </row>
    <row r="6" spans="1:8">
      <c r="A6" s="856"/>
      <c r="B6" s="857"/>
      <c r="C6" s="863"/>
      <c r="D6" s="864"/>
      <c r="E6" s="864"/>
      <c r="F6" s="864"/>
      <c r="G6" s="864"/>
      <c r="H6" s="865"/>
    </row>
    <row r="7" spans="1:8" ht="24">
      <c r="A7" s="858"/>
      <c r="B7" s="859"/>
      <c r="C7" s="471" t="s">
        <v>497</v>
      </c>
      <c r="D7" s="471" t="s">
        <v>498</v>
      </c>
      <c r="E7" s="471" t="s">
        <v>499</v>
      </c>
      <c r="F7" s="471" t="s">
        <v>500</v>
      </c>
      <c r="G7" s="471" t="s">
        <v>680</v>
      </c>
      <c r="H7" s="471" t="s">
        <v>67</v>
      </c>
    </row>
    <row r="8" spans="1:8">
      <c r="A8" s="467">
        <v>1</v>
      </c>
      <c r="B8" s="466" t="s">
        <v>135</v>
      </c>
      <c r="C8" s="726">
        <v>149109050.92297801</v>
      </c>
      <c r="D8" s="726">
        <v>72776145.419552907</v>
      </c>
      <c r="E8" s="726">
        <v>19745284.2733333</v>
      </c>
      <c r="F8" s="726">
        <v>0</v>
      </c>
      <c r="G8" s="726">
        <v>0</v>
      </c>
      <c r="H8" s="726">
        <f t="shared" ref="H8:H20" si="0">SUM(C8:G8)</f>
        <v>241630480.61586422</v>
      </c>
    </row>
    <row r="9" spans="1:8" ht="24">
      <c r="A9" s="467">
        <v>2</v>
      </c>
      <c r="B9" s="466" t="s">
        <v>136</v>
      </c>
      <c r="C9" s="726"/>
      <c r="D9" s="726"/>
      <c r="E9" s="726"/>
      <c r="F9" s="726"/>
      <c r="G9" s="726"/>
      <c r="H9" s="726">
        <f t="shared" si="0"/>
        <v>0</v>
      </c>
    </row>
    <row r="10" spans="1:8">
      <c r="A10" s="467">
        <v>3</v>
      </c>
      <c r="B10" s="466" t="s">
        <v>137</v>
      </c>
      <c r="C10" s="726"/>
      <c r="D10" s="726"/>
      <c r="E10" s="726"/>
      <c r="F10" s="726"/>
      <c r="G10" s="726"/>
      <c r="H10" s="726">
        <f t="shared" si="0"/>
        <v>0</v>
      </c>
    </row>
    <row r="11" spans="1:8">
      <c r="A11" s="467">
        <v>4</v>
      </c>
      <c r="B11" s="466" t="s">
        <v>138</v>
      </c>
      <c r="C11" s="726"/>
      <c r="D11" s="726"/>
      <c r="E11" s="726"/>
      <c r="F11" s="726"/>
      <c r="G11" s="726"/>
      <c r="H11" s="726">
        <f t="shared" si="0"/>
        <v>0</v>
      </c>
    </row>
    <row r="12" spans="1:8">
      <c r="A12" s="467">
        <v>5</v>
      </c>
      <c r="B12" s="466" t="s">
        <v>946</v>
      </c>
      <c r="C12" s="726"/>
      <c r="D12" s="726"/>
      <c r="E12" s="726"/>
      <c r="F12" s="726"/>
      <c r="G12" s="726"/>
      <c r="H12" s="726">
        <f t="shared" si="0"/>
        <v>0</v>
      </c>
    </row>
    <row r="13" spans="1:8">
      <c r="A13" s="467">
        <v>6</v>
      </c>
      <c r="B13" s="466" t="s">
        <v>139</v>
      </c>
      <c r="C13" s="726">
        <v>94737263.633167699</v>
      </c>
      <c r="D13" s="726"/>
      <c r="E13" s="726"/>
      <c r="F13" s="726"/>
      <c r="G13" s="726"/>
      <c r="H13" s="726">
        <f t="shared" si="0"/>
        <v>94737263.633167699</v>
      </c>
    </row>
    <row r="14" spans="1:8">
      <c r="A14" s="467">
        <v>7</v>
      </c>
      <c r="B14" s="466" t="s">
        <v>72</v>
      </c>
      <c r="C14" s="726">
        <v>0</v>
      </c>
      <c r="D14" s="726">
        <v>5883359.0194147481</v>
      </c>
      <c r="E14" s="726">
        <v>21946519.814754203</v>
      </c>
      <c r="F14" s="726">
        <v>43401354.06409388</v>
      </c>
      <c r="G14" s="726"/>
      <c r="H14" s="726">
        <f t="shared" si="0"/>
        <v>71231232.898262829</v>
      </c>
    </row>
    <row r="15" spans="1:8">
      <c r="A15" s="467">
        <v>8</v>
      </c>
      <c r="B15" s="468" t="s">
        <v>73</v>
      </c>
      <c r="C15" s="726">
        <v>832814.61053670244</v>
      </c>
      <c r="D15" s="726">
        <v>378841852.10188794</v>
      </c>
      <c r="E15" s="726">
        <v>1390275548.6199536</v>
      </c>
      <c r="F15" s="726">
        <v>494296237.29863477</v>
      </c>
      <c r="G15" s="726"/>
      <c r="H15" s="726">
        <f t="shared" si="0"/>
        <v>2264246452.6310129</v>
      </c>
    </row>
    <row r="16" spans="1:8">
      <c r="A16" s="467">
        <v>9</v>
      </c>
      <c r="B16" s="466" t="s">
        <v>947</v>
      </c>
      <c r="C16" s="726">
        <v>23.970017389527396</v>
      </c>
      <c r="D16" s="726">
        <v>1998420.5577184081</v>
      </c>
      <c r="E16" s="726">
        <v>40202135.637598976</v>
      </c>
      <c r="F16" s="726">
        <v>112205427.81440894</v>
      </c>
      <c r="G16" s="726"/>
      <c r="H16" s="726">
        <f t="shared" si="0"/>
        <v>154406007.97974372</v>
      </c>
    </row>
    <row r="17" spans="1:8">
      <c r="A17" s="467">
        <v>10</v>
      </c>
      <c r="B17" s="470" t="s">
        <v>515</v>
      </c>
      <c r="C17" s="726">
        <v>241478.08089622343</v>
      </c>
      <c r="D17" s="726">
        <v>1081439.3183664866</v>
      </c>
      <c r="E17" s="726">
        <v>2148884.8594694841</v>
      </c>
      <c r="F17" s="726">
        <v>1039482.5113797266</v>
      </c>
      <c r="G17" s="726"/>
      <c r="H17" s="726">
        <f t="shared" si="0"/>
        <v>4511284.7701119203</v>
      </c>
    </row>
    <row r="18" spans="1:8">
      <c r="A18" s="467">
        <v>11</v>
      </c>
      <c r="B18" s="466" t="s">
        <v>69</v>
      </c>
      <c r="C18" s="726"/>
      <c r="D18" s="726"/>
      <c r="E18" s="726"/>
      <c r="F18" s="726"/>
      <c r="G18" s="726"/>
      <c r="H18" s="726">
        <f t="shared" si="0"/>
        <v>0</v>
      </c>
    </row>
    <row r="19" spans="1:8">
      <c r="A19" s="467">
        <v>12</v>
      </c>
      <c r="B19" s="466" t="s">
        <v>70</v>
      </c>
      <c r="C19" s="726"/>
      <c r="D19" s="726"/>
      <c r="E19" s="726"/>
      <c r="F19" s="726"/>
      <c r="G19" s="726"/>
      <c r="H19" s="726">
        <f t="shared" si="0"/>
        <v>0</v>
      </c>
    </row>
    <row r="20" spans="1:8">
      <c r="A20" s="469">
        <v>13</v>
      </c>
      <c r="B20" s="468" t="s">
        <v>71</v>
      </c>
      <c r="C20" s="726"/>
      <c r="D20" s="726"/>
      <c r="E20" s="726"/>
      <c r="F20" s="726"/>
      <c r="G20" s="726"/>
      <c r="H20" s="726">
        <f t="shared" si="0"/>
        <v>0</v>
      </c>
    </row>
    <row r="21" spans="1:8">
      <c r="A21" s="467">
        <v>14</v>
      </c>
      <c r="B21" s="466" t="s">
        <v>501</v>
      </c>
      <c r="C21" s="726">
        <v>108924484.53</v>
      </c>
      <c r="D21" s="726">
        <v>29543090</v>
      </c>
      <c r="E21" s="726">
        <v>21158434.850000009</v>
      </c>
      <c r="F21" s="726">
        <v>0</v>
      </c>
      <c r="G21" s="726">
        <v>53284862.180000007</v>
      </c>
      <c r="H21" s="726">
        <f>SUM(C21:G21)</f>
        <v>212910871.56</v>
      </c>
    </row>
    <row r="22" spans="1:8">
      <c r="A22" s="465">
        <v>15</v>
      </c>
      <c r="B22" s="464" t="s">
        <v>67</v>
      </c>
      <c r="C22" s="726">
        <f>SUM(C18:C21)+SUM(C8:C16)</f>
        <v>353603637.66669983</v>
      </c>
      <c r="D22" s="726">
        <f t="shared" ref="D22:H22" si="1">SUM(D18:D21)+SUM(D8:D16)</f>
        <v>489042867.09857398</v>
      </c>
      <c r="E22" s="726">
        <f t="shared" si="1"/>
        <v>1493327923.1956401</v>
      </c>
      <c r="F22" s="726">
        <f t="shared" si="1"/>
        <v>649903019.17713749</v>
      </c>
      <c r="G22" s="726">
        <f t="shared" si="1"/>
        <v>53284862.180000007</v>
      </c>
      <c r="H22" s="726">
        <f t="shared" si="1"/>
        <v>3039162309.3180518</v>
      </c>
    </row>
    <row r="26" spans="1:8" ht="36">
      <c r="B26" s="393" t="s">
        <v>679</v>
      </c>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2" tint="-9.9978637043366805E-2"/>
  </sheetPr>
  <dimension ref="A1:H26"/>
  <sheetViews>
    <sheetView showGridLines="0" zoomScale="80" zoomScaleNormal="80" workbookViewId="0">
      <selection activeCell="C22" sqref="C22:G23"/>
    </sheetView>
  </sheetViews>
  <sheetFormatPr defaultColWidth="9.21875" defaultRowHeight="12"/>
  <cols>
    <col min="1" max="1" width="11.77734375" style="379" bestFit="1" customWidth="1"/>
    <col min="2" max="2" width="86.77734375" style="376" customWidth="1"/>
    <col min="3" max="4" width="31.5546875" style="376" customWidth="1"/>
    <col min="5" max="5" width="16.44140625" style="376" bestFit="1" customWidth="1"/>
    <col min="6" max="6" width="14.21875" style="376" bestFit="1" customWidth="1"/>
    <col min="7" max="7" width="20" style="376" bestFit="1" customWidth="1"/>
    <col min="8" max="8" width="25.21875" style="376" bestFit="1" customWidth="1"/>
    <col min="9" max="16384" width="9.21875" style="376"/>
  </cols>
  <sheetData>
    <row r="1" spans="1:8" ht="13.8">
      <c r="A1" s="375" t="s">
        <v>109</v>
      </c>
      <c r="B1" s="306" t="str">
        <f>Info!C2</f>
        <v>კრედო</v>
      </c>
      <c r="C1" s="483"/>
      <c r="D1" s="483"/>
      <c r="E1" s="483"/>
      <c r="F1" s="483"/>
      <c r="G1" s="483"/>
      <c r="H1" s="483"/>
    </row>
    <row r="2" spans="1:8">
      <c r="A2" s="375" t="s">
        <v>110</v>
      </c>
      <c r="B2" s="378">
        <f>'1. key ratios'!B2</f>
        <v>45657</v>
      </c>
      <c r="C2" s="483"/>
      <c r="D2" s="483"/>
      <c r="E2" s="483"/>
      <c r="F2" s="483"/>
      <c r="G2" s="483"/>
      <c r="H2" s="483"/>
    </row>
    <row r="3" spans="1:8">
      <c r="A3" s="377" t="s">
        <v>502</v>
      </c>
      <c r="B3" s="483"/>
      <c r="C3" s="483"/>
      <c r="D3" s="483"/>
      <c r="E3" s="483"/>
      <c r="F3" s="483"/>
      <c r="G3" s="483"/>
      <c r="H3" s="483"/>
    </row>
    <row r="4" spans="1:8">
      <c r="A4" s="484"/>
      <c r="B4" s="483"/>
      <c r="C4" s="482" t="s">
        <v>503</v>
      </c>
      <c r="D4" s="482" t="s">
        <v>504</v>
      </c>
      <c r="E4" s="482" t="s">
        <v>505</v>
      </c>
      <c r="F4" s="482" t="s">
        <v>506</v>
      </c>
      <c r="G4" s="482" t="s">
        <v>507</v>
      </c>
      <c r="H4" s="482" t="s">
        <v>508</v>
      </c>
    </row>
    <row r="5" spans="1:8" ht="34.049999999999997" customHeight="1">
      <c r="A5" s="854" t="s">
        <v>867</v>
      </c>
      <c r="B5" s="855"/>
      <c r="C5" s="868" t="s">
        <v>597</v>
      </c>
      <c r="D5" s="868"/>
      <c r="E5" s="868" t="s">
        <v>866</v>
      </c>
      <c r="F5" s="866" t="s">
        <v>865</v>
      </c>
      <c r="G5" s="866" t="s">
        <v>512</v>
      </c>
      <c r="H5" s="480" t="s">
        <v>864</v>
      </c>
    </row>
    <row r="6" spans="1:8" ht="24">
      <c r="A6" s="858"/>
      <c r="B6" s="859"/>
      <c r="C6" s="481" t="s">
        <v>513</v>
      </c>
      <c r="D6" s="481" t="s">
        <v>514</v>
      </c>
      <c r="E6" s="868"/>
      <c r="F6" s="867"/>
      <c r="G6" s="867"/>
      <c r="H6" s="480" t="s">
        <v>863</v>
      </c>
    </row>
    <row r="7" spans="1:8">
      <c r="A7" s="478">
        <v>1</v>
      </c>
      <c r="B7" s="466" t="s">
        <v>135</v>
      </c>
      <c r="C7" s="728"/>
      <c r="D7" s="728">
        <v>241775088.47000003</v>
      </c>
      <c r="E7" s="728">
        <v>144608.02251704797</v>
      </c>
      <c r="F7" s="728"/>
      <c r="G7" s="728"/>
      <c r="H7" s="472">
        <f t="shared" ref="H7:H20" si="0">C7+D7-E7-F7</f>
        <v>241630480.44748297</v>
      </c>
    </row>
    <row r="8" spans="1:8" ht="14.55" customHeight="1">
      <c r="A8" s="478">
        <v>2</v>
      </c>
      <c r="B8" s="466" t="s">
        <v>136</v>
      </c>
      <c r="C8" s="728"/>
      <c r="D8" s="728">
        <v>0</v>
      </c>
      <c r="E8" s="728"/>
      <c r="F8" s="728"/>
      <c r="G8" s="728"/>
      <c r="H8" s="472">
        <f t="shared" si="0"/>
        <v>0</v>
      </c>
    </row>
    <row r="9" spans="1:8">
      <c r="A9" s="478">
        <v>3</v>
      </c>
      <c r="B9" s="466" t="s">
        <v>137</v>
      </c>
      <c r="C9" s="728"/>
      <c r="D9" s="728">
        <v>0</v>
      </c>
      <c r="E9" s="728"/>
      <c r="F9" s="728"/>
      <c r="G9" s="728"/>
      <c r="H9" s="472">
        <f t="shared" si="0"/>
        <v>0</v>
      </c>
    </row>
    <row r="10" spans="1:8">
      <c r="A10" s="478">
        <v>4</v>
      </c>
      <c r="B10" s="466" t="s">
        <v>138</v>
      </c>
      <c r="C10" s="728"/>
      <c r="D10" s="728">
        <v>0</v>
      </c>
      <c r="E10" s="728"/>
      <c r="F10" s="728"/>
      <c r="G10" s="728"/>
      <c r="H10" s="472">
        <f t="shared" si="0"/>
        <v>0</v>
      </c>
    </row>
    <row r="11" spans="1:8">
      <c r="A11" s="478">
        <v>5</v>
      </c>
      <c r="B11" s="466" t="s">
        <v>946</v>
      </c>
      <c r="C11" s="728"/>
      <c r="D11" s="728">
        <v>0</v>
      </c>
      <c r="E11" s="728"/>
      <c r="F11" s="728"/>
      <c r="G11" s="728"/>
      <c r="H11" s="472">
        <f t="shared" si="0"/>
        <v>0</v>
      </c>
    </row>
    <row r="12" spans="1:8">
      <c r="A12" s="478">
        <v>6</v>
      </c>
      <c r="B12" s="466" t="s">
        <v>139</v>
      </c>
      <c r="C12" s="728"/>
      <c r="D12" s="728">
        <v>94750773.49000001</v>
      </c>
      <c r="E12" s="728">
        <v>13509.846298357426</v>
      </c>
      <c r="F12" s="728"/>
      <c r="G12" s="728"/>
      <c r="H12" s="472">
        <f t="shared" si="0"/>
        <v>94737263.643701658</v>
      </c>
    </row>
    <row r="13" spans="1:8">
      <c r="A13" s="478">
        <v>7</v>
      </c>
      <c r="B13" s="466" t="s">
        <v>72</v>
      </c>
      <c r="C13" s="728">
        <v>0</v>
      </c>
      <c r="D13" s="728">
        <v>71401460.606588647</v>
      </c>
      <c r="E13" s="728">
        <v>170227.70832579435</v>
      </c>
      <c r="F13" s="728"/>
      <c r="G13" s="728">
        <v>1306.4643659999999</v>
      </c>
      <c r="H13" s="472">
        <f t="shared" si="0"/>
        <v>71231232.898262858</v>
      </c>
    </row>
    <row r="14" spans="1:8">
      <c r="A14" s="478">
        <v>8</v>
      </c>
      <c r="B14" s="468" t="s">
        <v>73</v>
      </c>
      <c r="C14" s="728">
        <v>19725007.19946165</v>
      </c>
      <c r="D14" s="728">
        <v>2295965082.439394</v>
      </c>
      <c r="E14" s="728">
        <v>51443637.008017339</v>
      </c>
      <c r="F14" s="728"/>
      <c r="G14" s="728">
        <v>16691557.410406195</v>
      </c>
      <c r="H14" s="472">
        <f t="shared" si="0"/>
        <v>2264246452.6308379</v>
      </c>
    </row>
    <row r="15" spans="1:8">
      <c r="A15" s="478">
        <v>9</v>
      </c>
      <c r="B15" s="466" t="s">
        <v>947</v>
      </c>
      <c r="C15" s="728">
        <v>715556.81508147588</v>
      </c>
      <c r="D15" s="728">
        <v>154761772.0049125</v>
      </c>
      <c r="E15" s="728">
        <v>1071320.8402504008</v>
      </c>
      <c r="F15" s="728"/>
      <c r="G15" s="728">
        <v>17743.355597999991</v>
      </c>
      <c r="H15" s="472">
        <f t="shared" si="0"/>
        <v>154406007.97974357</v>
      </c>
    </row>
    <row r="16" spans="1:8">
      <c r="A16" s="478">
        <v>10</v>
      </c>
      <c r="B16" s="470" t="s">
        <v>515</v>
      </c>
      <c r="C16" s="728">
        <v>20377418.963070463</v>
      </c>
      <c r="D16" s="728">
        <v>0</v>
      </c>
      <c r="E16" s="728">
        <v>15866134.192958558</v>
      </c>
      <c r="F16" s="728"/>
      <c r="G16" s="728">
        <v>16710607.230370196</v>
      </c>
      <c r="H16" s="472">
        <f t="shared" si="0"/>
        <v>4511284.7701119054</v>
      </c>
    </row>
    <row r="17" spans="1:8">
      <c r="A17" s="478">
        <v>11</v>
      </c>
      <c r="B17" s="466" t="s">
        <v>69</v>
      </c>
      <c r="C17" s="728"/>
      <c r="D17" s="728"/>
      <c r="E17" s="728"/>
      <c r="F17" s="728"/>
      <c r="G17" s="728"/>
      <c r="H17" s="472">
        <f t="shared" si="0"/>
        <v>0</v>
      </c>
    </row>
    <row r="18" spans="1:8">
      <c r="A18" s="478">
        <v>12</v>
      </c>
      <c r="B18" s="466" t="s">
        <v>70</v>
      </c>
      <c r="C18" s="728"/>
      <c r="D18" s="728"/>
      <c r="E18" s="728"/>
      <c r="F18" s="728"/>
      <c r="G18" s="728"/>
      <c r="H18" s="472">
        <f t="shared" si="0"/>
        <v>0</v>
      </c>
    </row>
    <row r="19" spans="1:8">
      <c r="A19" s="479">
        <v>13</v>
      </c>
      <c r="B19" s="468" t="s">
        <v>71</v>
      </c>
      <c r="C19" s="728"/>
      <c r="D19" s="728"/>
      <c r="E19" s="728"/>
      <c r="F19" s="728"/>
      <c r="G19" s="728"/>
      <c r="H19" s="472">
        <f t="shared" si="0"/>
        <v>0</v>
      </c>
    </row>
    <row r="20" spans="1:8">
      <c r="A20" s="478">
        <v>14</v>
      </c>
      <c r="B20" s="466" t="s">
        <v>501</v>
      </c>
      <c r="C20" s="728"/>
      <c r="D20" s="728">
        <v>250061286.83022821</v>
      </c>
      <c r="E20" s="728">
        <v>7195918.7211845936</v>
      </c>
      <c r="F20" s="728"/>
      <c r="G20" s="728"/>
      <c r="H20" s="472">
        <f t="shared" si="0"/>
        <v>242865368.10904363</v>
      </c>
    </row>
    <row r="21" spans="1:8" s="380" customFormat="1">
      <c r="A21" s="477">
        <v>15</v>
      </c>
      <c r="B21" s="476" t="s">
        <v>67</v>
      </c>
      <c r="C21" s="729">
        <f t="shared" ref="C21:H21" si="1">SUM(C7:C15)+SUM(C17:C20)</f>
        <v>20440564.014543127</v>
      </c>
      <c r="D21" s="729">
        <f t="shared" si="1"/>
        <v>3108715463.8411236</v>
      </c>
      <c r="E21" s="729">
        <f t="shared" si="1"/>
        <v>60039222.146593541</v>
      </c>
      <c r="F21" s="729">
        <f t="shared" si="1"/>
        <v>0</v>
      </c>
      <c r="G21" s="729">
        <f t="shared" si="1"/>
        <v>16710607.230370196</v>
      </c>
      <c r="H21" s="472">
        <f t="shared" si="1"/>
        <v>3069116805.7090726</v>
      </c>
    </row>
    <row r="22" spans="1:8">
      <c r="A22" s="475">
        <v>16</v>
      </c>
      <c r="B22" s="474" t="s">
        <v>516</v>
      </c>
      <c r="C22" s="728">
        <v>20440564.014543127</v>
      </c>
      <c r="D22" s="728">
        <v>2522128315.0508952</v>
      </c>
      <c r="E22" s="728">
        <v>52685185.556593537</v>
      </c>
      <c r="F22" s="728"/>
      <c r="G22" s="728">
        <v>16710607.230370196</v>
      </c>
      <c r="H22" s="472">
        <f>C22+D22-E22-F22</f>
        <v>2489883693.5088449</v>
      </c>
    </row>
    <row r="23" spans="1:8">
      <c r="A23" s="475">
        <v>17</v>
      </c>
      <c r="B23" s="474" t="s">
        <v>517</v>
      </c>
      <c r="C23" s="728"/>
      <c r="D23" s="728">
        <v>57620919.790000007</v>
      </c>
      <c r="E23" s="728">
        <v>98465.42</v>
      </c>
      <c r="F23" s="728"/>
      <c r="G23" s="728"/>
      <c r="H23" s="472">
        <f>C23+D23-E23-F23</f>
        <v>57522454.370000005</v>
      </c>
    </row>
    <row r="26" spans="1:8" ht="42.45" customHeight="1">
      <c r="B26" s="393" t="s">
        <v>679</v>
      </c>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2" tint="-9.9978637043366805E-2"/>
  </sheetPr>
  <dimension ref="A1:H36"/>
  <sheetViews>
    <sheetView showGridLines="0" topLeftCell="C5" zoomScale="80" zoomScaleNormal="80" workbookViewId="0">
      <selection activeCell="C7" sqref="C7:G33"/>
    </sheetView>
  </sheetViews>
  <sheetFormatPr defaultColWidth="9.21875" defaultRowHeight="12"/>
  <cols>
    <col min="1" max="1" width="11" style="376" bestFit="1" customWidth="1"/>
    <col min="2" max="2" width="93.44140625" style="376" customWidth="1"/>
    <col min="3" max="4" width="35" style="376" customWidth="1"/>
    <col min="5" max="7" width="22" style="376" customWidth="1"/>
    <col min="8" max="8" width="42.21875" style="376" bestFit="1" customWidth="1"/>
    <col min="9" max="16384" width="9.21875" style="376"/>
  </cols>
  <sheetData>
    <row r="1" spans="1:8" ht="13.8">
      <c r="A1" s="375" t="s">
        <v>109</v>
      </c>
      <c r="B1" s="306" t="str">
        <f>Info!C2</f>
        <v>კრედო</v>
      </c>
      <c r="C1" s="483"/>
      <c r="D1" s="483"/>
      <c r="E1" s="483"/>
      <c r="F1" s="483"/>
      <c r="G1" s="483"/>
      <c r="H1" s="483"/>
    </row>
    <row r="2" spans="1:8">
      <c r="A2" s="375" t="s">
        <v>110</v>
      </c>
      <c r="B2" s="378">
        <f>'1. key ratios'!B2</f>
        <v>45657</v>
      </c>
      <c r="C2" s="483"/>
      <c r="D2" s="483"/>
      <c r="E2" s="483"/>
      <c r="F2" s="483"/>
      <c r="G2" s="483"/>
      <c r="H2" s="483"/>
    </row>
    <row r="3" spans="1:8">
      <c r="A3" s="377" t="s">
        <v>518</v>
      </c>
      <c r="B3" s="483"/>
      <c r="C3" s="483"/>
      <c r="D3" s="483"/>
      <c r="E3" s="483"/>
      <c r="F3" s="483"/>
      <c r="G3" s="483"/>
      <c r="H3" s="483"/>
    </row>
    <row r="4" spans="1:8">
      <c r="A4" s="483"/>
      <c r="B4" s="483"/>
      <c r="C4" s="482" t="s">
        <v>503</v>
      </c>
      <c r="D4" s="482" t="s">
        <v>504</v>
      </c>
      <c r="E4" s="482" t="s">
        <v>505</v>
      </c>
      <c r="F4" s="482" t="s">
        <v>506</v>
      </c>
      <c r="G4" s="482" t="s">
        <v>507</v>
      </c>
      <c r="H4" s="482" t="s">
        <v>508</v>
      </c>
    </row>
    <row r="5" spans="1:8" ht="41.55" customHeight="1">
      <c r="A5" s="854" t="s">
        <v>869</v>
      </c>
      <c r="B5" s="855"/>
      <c r="C5" s="869" t="s">
        <v>597</v>
      </c>
      <c r="D5" s="870"/>
      <c r="E5" s="866" t="s">
        <v>866</v>
      </c>
      <c r="F5" s="866" t="s">
        <v>865</v>
      </c>
      <c r="G5" s="866" t="s">
        <v>512</v>
      </c>
      <c r="H5" s="480" t="s">
        <v>864</v>
      </c>
    </row>
    <row r="6" spans="1:8" ht="24">
      <c r="A6" s="858"/>
      <c r="B6" s="859"/>
      <c r="C6" s="481" t="s">
        <v>513</v>
      </c>
      <c r="D6" s="481" t="s">
        <v>514</v>
      </c>
      <c r="E6" s="867"/>
      <c r="F6" s="867"/>
      <c r="G6" s="867"/>
      <c r="H6" s="480" t="s">
        <v>863</v>
      </c>
    </row>
    <row r="7" spans="1:8">
      <c r="A7" s="473">
        <v>1</v>
      </c>
      <c r="B7" s="486" t="s">
        <v>519</v>
      </c>
      <c r="C7" s="728">
        <v>126586.09</v>
      </c>
      <c r="D7" s="728">
        <v>264961691.66000003</v>
      </c>
      <c r="E7" s="728">
        <v>524941.68251704797</v>
      </c>
      <c r="F7" s="473"/>
      <c r="G7" s="728">
        <v>119206.46507599996</v>
      </c>
      <c r="H7" s="730">
        <f t="shared" ref="H7:H34" si="0">C7+D7-E7-F7</f>
        <v>264563336.06748298</v>
      </c>
    </row>
    <row r="8" spans="1:8">
      <c r="A8" s="473">
        <v>2</v>
      </c>
      <c r="B8" s="486" t="s">
        <v>520</v>
      </c>
      <c r="C8" s="728">
        <v>59947.87</v>
      </c>
      <c r="D8" s="728">
        <v>109780954.65881543</v>
      </c>
      <c r="E8" s="728">
        <v>240987.24629835741</v>
      </c>
      <c r="F8" s="473"/>
      <c r="G8" s="728">
        <v>20022.53</v>
      </c>
      <c r="H8" s="730">
        <f t="shared" si="0"/>
        <v>109599915.28251708</v>
      </c>
    </row>
    <row r="9" spans="1:8">
      <c r="A9" s="473">
        <v>3</v>
      </c>
      <c r="B9" s="486" t="s">
        <v>868</v>
      </c>
      <c r="C9" s="728">
        <v>76869.820000000007</v>
      </c>
      <c r="D9" s="728">
        <v>7257967.54</v>
      </c>
      <c r="E9" s="728">
        <v>168316.63</v>
      </c>
      <c r="F9" s="473"/>
      <c r="G9" s="728">
        <v>45338.020000000004</v>
      </c>
      <c r="H9" s="730">
        <f t="shared" si="0"/>
        <v>7166520.7300000004</v>
      </c>
    </row>
    <row r="10" spans="1:8">
      <c r="A10" s="473">
        <v>4</v>
      </c>
      <c r="B10" s="486" t="s">
        <v>521</v>
      </c>
      <c r="C10" s="728">
        <v>0</v>
      </c>
      <c r="D10" s="728">
        <v>26465151.430000003</v>
      </c>
      <c r="E10" s="728">
        <v>65765.759999999995</v>
      </c>
      <c r="F10" s="473"/>
      <c r="G10" s="728">
        <v>6977.4817800000001</v>
      </c>
      <c r="H10" s="730">
        <f t="shared" si="0"/>
        <v>26399385.670000002</v>
      </c>
    </row>
    <row r="11" spans="1:8">
      <c r="A11" s="473">
        <v>5</v>
      </c>
      <c r="B11" s="486" t="s">
        <v>522</v>
      </c>
      <c r="C11" s="728">
        <v>30950.11</v>
      </c>
      <c r="D11" s="728">
        <v>41180341.43</v>
      </c>
      <c r="E11" s="728">
        <v>220346.44</v>
      </c>
      <c r="F11" s="473"/>
      <c r="G11" s="728">
        <v>1309.1426069999998</v>
      </c>
      <c r="H11" s="730">
        <f t="shared" si="0"/>
        <v>40990945.100000001</v>
      </c>
    </row>
    <row r="12" spans="1:8">
      <c r="A12" s="473">
        <v>6</v>
      </c>
      <c r="B12" s="486" t="s">
        <v>523</v>
      </c>
      <c r="C12" s="728">
        <v>81425.55</v>
      </c>
      <c r="D12" s="728">
        <v>12279765.82</v>
      </c>
      <c r="E12" s="728">
        <v>247674.62</v>
      </c>
      <c r="F12" s="473"/>
      <c r="G12" s="728">
        <v>82148.549999999974</v>
      </c>
      <c r="H12" s="730">
        <f t="shared" si="0"/>
        <v>12113516.750000002</v>
      </c>
    </row>
    <row r="13" spans="1:8">
      <c r="A13" s="473">
        <v>7</v>
      </c>
      <c r="B13" s="486" t="s">
        <v>524</v>
      </c>
      <c r="C13" s="728">
        <v>58510.74</v>
      </c>
      <c r="D13" s="728">
        <v>4089610.5</v>
      </c>
      <c r="E13" s="728">
        <v>122458.62</v>
      </c>
      <c r="F13" s="473"/>
      <c r="G13" s="728">
        <v>52646.32</v>
      </c>
      <c r="H13" s="730">
        <f t="shared" si="0"/>
        <v>4025662.62</v>
      </c>
    </row>
    <row r="14" spans="1:8">
      <c r="A14" s="473">
        <v>8</v>
      </c>
      <c r="B14" s="486" t="s">
        <v>525</v>
      </c>
      <c r="C14" s="728">
        <v>1628304.72</v>
      </c>
      <c r="D14" s="728">
        <v>185880471.91</v>
      </c>
      <c r="E14" s="728">
        <v>3574022.28</v>
      </c>
      <c r="F14" s="473"/>
      <c r="G14" s="728">
        <v>1071708.5702940021</v>
      </c>
      <c r="H14" s="730">
        <f t="shared" si="0"/>
        <v>183934754.34999999</v>
      </c>
    </row>
    <row r="15" spans="1:8">
      <c r="A15" s="473">
        <v>9</v>
      </c>
      <c r="B15" s="486" t="s">
        <v>526</v>
      </c>
      <c r="C15" s="728">
        <v>166407.71</v>
      </c>
      <c r="D15" s="728">
        <v>35823660.520000003</v>
      </c>
      <c r="E15" s="728">
        <v>600361.37</v>
      </c>
      <c r="F15" s="473"/>
      <c r="G15" s="728">
        <v>231174.4057319999</v>
      </c>
      <c r="H15" s="730">
        <f t="shared" si="0"/>
        <v>35389706.860000007</v>
      </c>
    </row>
    <row r="16" spans="1:8">
      <c r="A16" s="473">
        <v>10</v>
      </c>
      <c r="B16" s="486" t="s">
        <v>527</v>
      </c>
      <c r="C16" s="728">
        <v>53991.61</v>
      </c>
      <c r="D16" s="728">
        <v>16660607.050000001</v>
      </c>
      <c r="E16" s="728">
        <v>253122.6</v>
      </c>
      <c r="F16" s="473"/>
      <c r="G16" s="728">
        <v>104739.29999999994</v>
      </c>
      <c r="H16" s="730">
        <f t="shared" si="0"/>
        <v>16461476.060000001</v>
      </c>
    </row>
    <row r="17" spans="1:8">
      <c r="A17" s="473">
        <v>11</v>
      </c>
      <c r="B17" s="486" t="s">
        <v>528</v>
      </c>
      <c r="C17" s="728">
        <v>56679.840000000004</v>
      </c>
      <c r="D17" s="728">
        <v>8253708.4699999997</v>
      </c>
      <c r="E17" s="728">
        <v>155266.84</v>
      </c>
      <c r="F17" s="473"/>
      <c r="G17" s="728">
        <v>11993.78</v>
      </c>
      <c r="H17" s="730">
        <f t="shared" si="0"/>
        <v>8155121.4699999997</v>
      </c>
    </row>
    <row r="18" spans="1:8">
      <c r="A18" s="473">
        <v>12</v>
      </c>
      <c r="B18" s="486" t="s">
        <v>529</v>
      </c>
      <c r="C18" s="728">
        <v>824412.9</v>
      </c>
      <c r="D18" s="728">
        <v>136109430.46000001</v>
      </c>
      <c r="E18" s="728">
        <v>2340815.1799999997</v>
      </c>
      <c r="F18" s="473"/>
      <c r="G18" s="728">
        <v>522798.44520599989</v>
      </c>
      <c r="H18" s="730">
        <f t="shared" si="0"/>
        <v>134593028.18000001</v>
      </c>
    </row>
    <row r="19" spans="1:8">
      <c r="A19" s="473">
        <v>13</v>
      </c>
      <c r="B19" s="486" t="s">
        <v>530</v>
      </c>
      <c r="C19" s="728">
        <v>121817.65</v>
      </c>
      <c r="D19" s="728">
        <v>21793672</v>
      </c>
      <c r="E19" s="728">
        <v>457660.26</v>
      </c>
      <c r="F19" s="473"/>
      <c r="G19" s="728">
        <v>116050.47258600009</v>
      </c>
      <c r="H19" s="730">
        <f t="shared" si="0"/>
        <v>21457829.389999997</v>
      </c>
    </row>
    <row r="20" spans="1:8">
      <c r="A20" s="473">
        <v>14</v>
      </c>
      <c r="B20" s="486" t="s">
        <v>531</v>
      </c>
      <c r="C20" s="728">
        <v>150642.48000000001</v>
      </c>
      <c r="D20" s="728">
        <v>70051707.780000001</v>
      </c>
      <c r="E20" s="728">
        <v>603778.25</v>
      </c>
      <c r="F20" s="473"/>
      <c r="G20" s="728">
        <v>206265.62000000008</v>
      </c>
      <c r="H20" s="730">
        <f t="shared" si="0"/>
        <v>69598572.010000005</v>
      </c>
    </row>
    <row r="21" spans="1:8">
      <c r="A21" s="473">
        <v>15</v>
      </c>
      <c r="B21" s="486" t="s">
        <v>532</v>
      </c>
      <c r="C21" s="728">
        <v>628301.93000000005</v>
      </c>
      <c r="D21" s="728">
        <v>48370759.410000004</v>
      </c>
      <c r="E21" s="728">
        <v>1145686.92</v>
      </c>
      <c r="F21" s="473"/>
      <c r="G21" s="728">
        <v>271690.95887500001</v>
      </c>
      <c r="H21" s="730">
        <f t="shared" si="0"/>
        <v>47853374.420000002</v>
      </c>
    </row>
    <row r="22" spans="1:8">
      <c r="A22" s="473">
        <v>16</v>
      </c>
      <c r="B22" s="486" t="s">
        <v>533</v>
      </c>
      <c r="C22" s="728">
        <v>84703.33</v>
      </c>
      <c r="D22" s="728">
        <v>13364939.76</v>
      </c>
      <c r="E22" s="728">
        <v>221316.15</v>
      </c>
      <c r="F22" s="473"/>
      <c r="G22" s="728">
        <v>42048.130000000019</v>
      </c>
      <c r="H22" s="730">
        <f t="shared" si="0"/>
        <v>13228326.939999999</v>
      </c>
    </row>
    <row r="23" spans="1:8">
      <c r="A23" s="473">
        <v>17</v>
      </c>
      <c r="B23" s="486" t="s">
        <v>534</v>
      </c>
      <c r="C23" s="728">
        <v>5838.81</v>
      </c>
      <c r="D23" s="728">
        <v>1003554.49</v>
      </c>
      <c r="E23" s="728">
        <v>24074.9</v>
      </c>
      <c r="F23" s="473"/>
      <c r="G23" s="728">
        <v>2400.21</v>
      </c>
      <c r="H23" s="730">
        <f t="shared" si="0"/>
        <v>985318.40000000002</v>
      </c>
    </row>
    <row r="24" spans="1:8">
      <c r="A24" s="473">
        <v>18</v>
      </c>
      <c r="B24" s="486" t="s">
        <v>535</v>
      </c>
      <c r="C24" s="728">
        <v>2960.19</v>
      </c>
      <c r="D24" s="728">
        <v>3794801.5</v>
      </c>
      <c r="E24" s="728">
        <v>63586.93</v>
      </c>
      <c r="F24" s="473"/>
      <c r="G24" s="728">
        <v>5632.62</v>
      </c>
      <c r="H24" s="730">
        <f t="shared" si="0"/>
        <v>3734174.76</v>
      </c>
    </row>
    <row r="25" spans="1:8">
      <c r="A25" s="473">
        <v>19</v>
      </c>
      <c r="B25" s="486" t="s">
        <v>536</v>
      </c>
      <c r="C25" s="728">
        <v>9889.11</v>
      </c>
      <c r="D25" s="728">
        <v>7234162.2999999998</v>
      </c>
      <c r="E25" s="728">
        <v>98390.8</v>
      </c>
      <c r="F25" s="473"/>
      <c r="G25" s="728">
        <v>15211.709999999997</v>
      </c>
      <c r="H25" s="730">
        <f t="shared" si="0"/>
        <v>7145660.6100000003</v>
      </c>
    </row>
    <row r="26" spans="1:8">
      <c r="A26" s="473">
        <v>20</v>
      </c>
      <c r="B26" s="486" t="s">
        <v>537</v>
      </c>
      <c r="C26" s="728">
        <v>34559.39</v>
      </c>
      <c r="D26" s="728">
        <v>19924562.75</v>
      </c>
      <c r="E26" s="728">
        <v>208987.55000000002</v>
      </c>
      <c r="F26" s="473"/>
      <c r="G26" s="728">
        <v>25779.359999999997</v>
      </c>
      <c r="H26" s="730">
        <f t="shared" si="0"/>
        <v>19750134.59</v>
      </c>
    </row>
    <row r="27" spans="1:8">
      <c r="A27" s="473">
        <v>21</v>
      </c>
      <c r="B27" s="486" t="s">
        <v>538</v>
      </c>
      <c r="C27" s="728">
        <v>219.48</v>
      </c>
      <c r="D27" s="728">
        <v>2286874.5100000002</v>
      </c>
      <c r="E27" s="728">
        <v>19849.84</v>
      </c>
      <c r="F27" s="473"/>
      <c r="G27" s="728">
        <v>7862.1</v>
      </c>
      <c r="H27" s="730">
        <f t="shared" si="0"/>
        <v>2267244.1500000004</v>
      </c>
    </row>
    <row r="28" spans="1:8">
      <c r="A28" s="473">
        <v>22</v>
      </c>
      <c r="B28" s="486" t="s">
        <v>539</v>
      </c>
      <c r="C28" s="728">
        <v>19926.689999999999</v>
      </c>
      <c r="D28" s="728">
        <v>1304854.6099999999</v>
      </c>
      <c r="E28" s="728">
        <v>31410.12</v>
      </c>
      <c r="F28" s="473"/>
      <c r="G28" s="728">
        <v>11484.129999999997</v>
      </c>
      <c r="H28" s="730">
        <f t="shared" si="0"/>
        <v>1293371.1799999997</v>
      </c>
    </row>
    <row r="29" spans="1:8">
      <c r="A29" s="473">
        <v>23</v>
      </c>
      <c r="B29" s="486" t="s">
        <v>540</v>
      </c>
      <c r="C29" s="728">
        <v>5253563.38</v>
      </c>
      <c r="D29" s="728">
        <v>604418599.36000001</v>
      </c>
      <c r="E29" s="728">
        <v>13915659.059999999</v>
      </c>
      <c r="F29" s="473"/>
      <c r="G29" s="728">
        <v>4336451.8571510203</v>
      </c>
      <c r="H29" s="730">
        <f t="shared" si="0"/>
        <v>595756503.68000007</v>
      </c>
    </row>
    <row r="30" spans="1:8">
      <c r="A30" s="473">
        <v>24</v>
      </c>
      <c r="B30" s="486" t="s">
        <v>541</v>
      </c>
      <c r="C30" s="728">
        <v>8249412.1100000003</v>
      </c>
      <c r="D30" s="728">
        <v>904332952.21000004</v>
      </c>
      <c r="E30" s="728">
        <v>20982641.270000003</v>
      </c>
      <c r="F30" s="473"/>
      <c r="G30" s="728">
        <v>7097372.6764289746</v>
      </c>
      <c r="H30" s="730">
        <f t="shared" si="0"/>
        <v>891599723.05000007</v>
      </c>
    </row>
    <row r="31" spans="1:8">
      <c r="A31" s="473">
        <v>25</v>
      </c>
      <c r="B31" s="486" t="s">
        <v>542</v>
      </c>
      <c r="C31" s="728">
        <v>2082171.52</v>
      </c>
      <c r="D31" s="728">
        <v>240806804.15000001</v>
      </c>
      <c r="E31" s="728">
        <v>4820394.2300000004</v>
      </c>
      <c r="F31" s="473"/>
      <c r="G31" s="728">
        <v>1887238.9600151973</v>
      </c>
      <c r="H31" s="730">
        <f t="shared" si="0"/>
        <v>238068581.44000003</v>
      </c>
    </row>
    <row r="32" spans="1:8">
      <c r="A32" s="473">
        <v>26</v>
      </c>
      <c r="B32" s="486" t="s">
        <v>543</v>
      </c>
      <c r="C32" s="728">
        <v>632470.99</v>
      </c>
      <c r="D32" s="728">
        <v>71222570.75</v>
      </c>
      <c r="E32" s="728">
        <v>1735787.86</v>
      </c>
      <c r="F32" s="473"/>
      <c r="G32" s="728">
        <v>415055.41461900022</v>
      </c>
      <c r="H32" s="730">
        <f t="shared" si="0"/>
        <v>70119253.879999995</v>
      </c>
    </row>
    <row r="33" spans="1:8">
      <c r="A33" s="473">
        <v>27</v>
      </c>
      <c r="B33" s="473" t="s">
        <v>100</v>
      </c>
      <c r="C33" s="728"/>
      <c r="D33" s="728">
        <v>250061286.83022821</v>
      </c>
      <c r="E33" s="728">
        <v>7195918.7211845936</v>
      </c>
      <c r="F33" s="473"/>
      <c r="G33" s="728"/>
      <c r="H33" s="730">
        <f t="shared" si="0"/>
        <v>242865368.10904363</v>
      </c>
    </row>
    <row r="34" spans="1:8">
      <c r="A34" s="473">
        <v>28</v>
      </c>
      <c r="B34" s="476" t="s">
        <v>67</v>
      </c>
      <c r="C34" s="729">
        <f>SUM(C7:C33)</f>
        <v>20440564.02</v>
      </c>
      <c r="D34" s="729">
        <f>SUM(D7:D33)</f>
        <v>3108715463.8590441</v>
      </c>
      <c r="E34" s="729">
        <f>SUM(E7:E33)</f>
        <v>60039222.13000001</v>
      </c>
      <c r="F34" s="729">
        <f>SUM(F7:F33)</f>
        <v>0</v>
      </c>
      <c r="G34" s="729">
        <f>SUM(G7:G33)</f>
        <v>16710607.230370196</v>
      </c>
      <c r="H34" s="730">
        <f t="shared" si="0"/>
        <v>3069116805.7490439</v>
      </c>
    </row>
    <row r="36" spans="1:8">
      <c r="B36" s="381"/>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D15"/>
  <sheetViews>
    <sheetView showGridLines="0" zoomScale="90" zoomScaleNormal="90" workbookViewId="0">
      <selection activeCell="C6" sqref="C6:C15"/>
    </sheetView>
  </sheetViews>
  <sheetFormatPr defaultColWidth="9.21875" defaultRowHeight="12"/>
  <cols>
    <col min="1" max="1" width="11.77734375" style="376" bestFit="1" customWidth="1"/>
    <col min="2" max="2" width="108" style="376" bestFit="1" customWidth="1"/>
    <col min="3" max="3" width="35.5546875" style="376" customWidth="1"/>
    <col min="4" max="4" width="38.44140625" style="376" customWidth="1"/>
    <col min="5" max="16384" width="9.21875" style="376"/>
  </cols>
  <sheetData>
    <row r="1" spans="1:4" ht="13.8">
      <c r="A1" s="375" t="s">
        <v>109</v>
      </c>
      <c r="B1" s="306" t="str">
        <f>Info!C2</f>
        <v>კრედო</v>
      </c>
    </row>
    <row r="2" spans="1:4">
      <c r="A2" s="375" t="s">
        <v>110</v>
      </c>
      <c r="B2" s="378">
        <f>'1. key ratios'!B2</f>
        <v>45657</v>
      </c>
    </row>
    <row r="3" spans="1:4">
      <c r="A3" s="377" t="s">
        <v>544</v>
      </c>
    </row>
    <row r="5" spans="1:4">
      <c r="A5" s="871" t="s">
        <v>880</v>
      </c>
      <c r="B5" s="871"/>
      <c r="C5" s="496" t="s">
        <v>563</v>
      </c>
      <c r="D5" s="496" t="s">
        <v>879</v>
      </c>
    </row>
    <row r="6" spans="1:4">
      <c r="A6" s="495">
        <v>1</v>
      </c>
      <c r="B6" s="488" t="s">
        <v>878</v>
      </c>
      <c r="C6" s="731">
        <v>50687248.560489103</v>
      </c>
      <c r="D6" s="490"/>
    </row>
    <row r="7" spans="1:4">
      <c r="A7" s="492">
        <v>2</v>
      </c>
      <c r="B7" s="488" t="s">
        <v>877</v>
      </c>
      <c r="C7" s="732">
        <f>SUM(C8:C9)</f>
        <v>41819159.814250045</v>
      </c>
      <c r="D7" s="490">
        <f>SUM(D8:D9)</f>
        <v>0</v>
      </c>
    </row>
    <row r="8" spans="1:4">
      <c r="A8" s="494">
        <v>2.1</v>
      </c>
      <c r="B8" s="493" t="s">
        <v>876</v>
      </c>
      <c r="C8" s="731">
        <v>6370785.2851262186</v>
      </c>
      <c r="D8" s="490"/>
    </row>
    <row r="9" spans="1:4">
      <c r="A9" s="494">
        <v>2.2000000000000002</v>
      </c>
      <c r="B9" s="493" t="s">
        <v>875</v>
      </c>
      <c r="C9" s="731">
        <v>35448374.529123828</v>
      </c>
      <c r="D9" s="490"/>
    </row>
    <row r="10" spans="1:4">
      <c r="A10" s="495">
        <v>3</v>
      </c>
      <c r="B10" s="488" t="s">
        <v>874</v>
      </c>
      <c r="C10" s="732">
        <f>SUM(C11:C13)</f>
        <v>39826969.317813389</v>
      </c>
      <c r="D10" s="490">
        <f>SUM(D11:D13)</f>
        <v>0</v>
      </c>
    </row>
    <row r="11" spans="1:4">
      <c r="A11" s="494">
        <v>3.1</v>
      </c>
      <c r="B11" s="493" t="s">
        <v>545</v>
      </c>
      <c r="C11" s="731">
        <v>16710607.230370127</v>
      </c>
      <c r="D11" s="490"/>
    </row>
    <row r="12" spans="1:4">
      <c r="A12" s="494">
        <v>3.2</v>
      </c>
      <c r="B12" s="493" t="s">
        <v>873</v>
      </c>
      <c r="C12" s="731">
        <v>8237642.2866787612</v>
      </c>
      <c r="D12" s="490"/>
    </row>
    <row r="13" spans="1:4">
      <c r="A13" s="494">
        <v>3.3</v>
      </c>
      <c r="B13" s="493" t="s">
        <v>872</v>
      </c>
      <c r="C13" s="731">
        <v>14878719.800764501</v>
      </c>
      <c r="D13" s="490"/>
    </row>
    <row r="14" spans="1:4">
      <c r="A14" s="492">
        <v>4</v>
      </c>
      <c r="B14" s="491" t="s">
        <v>871</v>
      </c>
      <c r="C14" s="731">
        <v>5746.4996692928544</v>
      </c>
      <c r="D14" s="490"/>
    </row>
    <row r="15" spans="1:4">
      <c r="A15" s="489">
        <v>5</v>
      </c>
      <c r="B15" s="488" t="s">
        <v>870</v>
      </c>
      <c r="C15" s="732">
        <f>C6+C7-C10+C14</f>
        <v>52685185.556595042</v>
      </c>
      <c r="D15" s="487">
        <f>D6+D7-D10+D14</f>
        <v>0</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2" tint="-9.9978637043366805E-2"/>
  </sheetPr>
  <dimension ref="A1:D23"/>
  <sheetViews>
    <sheetView showGridLines="0" zoomScale="80" zoomScaleNormal="80" workbookViewId="0">
      <selection activeCell="C7" sqref="C7:C18"/>
    </sheetView>
  </sheetViews>
  <sheetFormatPr defaultColWidth="9.21875" defaultRowHeight="12"/>
  <cols>
    <col min="1" max="1" width="11.77734375" style="483" bestFit="1" customWidth="1"/>
    <col min="2" max="2" width="128.88671875" style="483" bestFit="1" customWidth="1"/>
    <col min="3" max="3" width="37" style="483" customWidth="1"/>
    <col min="4" max="4" width="50.5546875" style="483" customWidth="1"/>
    <col min="5" max="16384" width="9.21875" style="483"/>
  </cols>
  <sheetData>
    <row r="1" spans="1:4" ht="13.8">
      <c r="A1" s="375" t="s">
        <v>109</v>
      </c>
      <c r="B1" s="306" t="str">
        <f>Info!C2</f>
        <v>კრედო</v>
      </c>
    </row>
    <row r="2" spans="1:4">
      <c r="A2" s="375" t="s">
        <v>110</v>
      </c>
      <c r="B2" s="378">
        <f>'1. key ratios'!B2</f>
        <v>45657</v>
      </c>
    </row>
    <row r="3" spans="1:4">
      <c r="A3" s="377" t="s">
        <v>546</v>
      </c>
    </row>
    <row r="4" spans="1:4">
      <c r="A4" s="377"/>
    </row>
    <row r="5" spans="1:4" ht="15" customHeight="1">
      <c r="A5" s="872" t="s">
        <v>547</v>
      </c>
      <c r="B5" s="873"/>
      <c r="C5" s="876" t="s">
        <v>548</v>
      </c>
      <c r="D5" s="876" t="s">
        <v>549</v>
      </c>
    </row>
    <row r="6" spans="1:4">
      <c r="A6" s="874"/>
      <c r="B6" s="875"/>
      <c r="C6" s="876"/>
      <c r="D6" s="876"/>
    </row>
    <row r="7" spans="1:4">
      <c r="A7" s="476">
        <v>1</v>
      </c>
      <c r="B7" s="476" t="s">
        <v>550</v>
      </c>
      <c r="C7" s="729">
        <v>23886793.46790608</v>
      </c>
      <c r="D7" s="497"/>
    </row>
    <row r="8" spans="1:4">
      <c r="A8" s="473">
        <v>2</v>
      </c>
      <c r="B8" s="473" t="s">
        <v>551</v>
      </c>
      <c r="C8" s="728">
        <v>21217103.405778863</v>
      </c>
      <c r="D8" s="497"/>
    </row>
    <row r="9" spans="1:4">
      <c r="A9" s="473">
        <v>3</v>
      </c>
      <c r="B9" s="500" t="s">
        <v>552</v>
      </c>
      <c r="C9" s="728">
        <v>11257.235987243141</v>
      </c>
      <c r="D9" s="497"/>
    </row>
    <row r="10" spans="1:4">
      <c r="A10" s="473">
        <v>4</v>
      </c>
      <c r="B10" s="473" t="s">
        <v>553</v>
      </c>
      <c r="C10" s="729">
        <f>SUM(C11:C17)</f>
        <v>24674590.095108598</v>
      </c>
      <c r="D10" s="497"/>
    </row>
    <row r="11" spans="1:4">
      <c r="A11" s="473">
        <v>5</v>
      </c>
      <c r="B11" s="499" t="s">
        <v>881</v>
      </c>
      <c r="C11" s="728"/>
      <c r="D11" s="497"/>
    </row>
    <row r="12" spans="1:4">
      <c r="A12" s="473">
        <v>6</v>
      </c>
      <c r="B12" s="499" t="s">
        <v>554</v>
      </c>
      <c r="C12" s="728">
        <v>1861361.9900000002</v>
      </c>
      <c r="D12" s="497"/>
    </row>
    <row r="13" spans="1:4">
      <c r="A13" s="473">
        <v>7</v>
      </c>
      <c r="B13" s="499" t="s">
        <v>557</v>
      </c>
      <c r="C13" s="728">
        <v>16710607.230370127</v>
      </c>
      <c r="D13" s="497"/>
    </row>
    <row r="14" spans="1:4">
      <c r="A14" s="473">
        <v>8</v>
      </c>
      <c r="B14" s="499" t="s">
        <v>555</v>
      </c>
      <c r="C14" s="728"/>
      <c r="D14" s="473"/>
    </row>
    <row r="15" spans="1:4">
      <c r="A15" s="473">
        <v>9</v>
      </c>
      <c r="B15" s="499" t="s">
        <v>556</v>
      </c>
      <c r="C15" s="728"/>
      <c r="D15" s="473"/>
    </row>
    <row r="16" spans="1:4">
      <c r="A16" s="473">
        <v>10</v>
      </c>
      <c r="B16" s="499" t="s">
        <v>558</v>
      </c>
      <c r="C16" s="728">
        <v>6102620.8747384688</v>
      </c>
      <c r="D16" s="473"/>
    </row>
    <row r="17" spans="1:4">
      <c r="A17" s="473">
        <v>11</v>
      </c>
      <c r="B17" s="499" t="s">
        <v>559</v>
      </c>
      <c r="C17" s="728"/>
      <c r="D17" s="497"/>
    </row>
    <row r="18" spans="1:4">
      <c r="A18" s="476">
        <v>12</v>
      </c>
      <c r="B18" s="498" t="s">
        <v>560</v>
      </c>
      <c r="C18" s="729">
        <f>C7+C8+C9-C10</f>
        <v>20440564.01456359</v>
      </c>
      <c r="D18" s="497"/>
    </row>
    <row r="21" spans="1:4">
      <c r="B21" s="375"/>
    </row>
    <row r="22" spans="1:4">
      <c r="B22" s="375"/>
    </row>
    <row r="23" spans="1:4">
      <c r="B23" s="377"/>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2" tint="-9.9978637043366805E-2"/>
  </sheetPr>
  <dimension ref="A1:AB30"/>
  <sheetViews>
    <sheetView showGridLines="0" topLeftCell="A6" zoomScale="90" zoomScaleNormal="90" workbookViewId="0">
      <selection activeCell="H34" sqref="H34"/>
    </sheetView>
  </sheetViews>
  <sheetFormatPr defaultColWidth="9.21875" defaultRowHeight="12"/>
  <cols>
    <col min="1" max="1" width="11.77734375" style="483" bestFit="1" customWidth="1"/>
    <col min="2" max="2" width="63.88671875" style="483" customWidth="1"/>
    <col min="3" max="3" width="15.5546875" style="483" customWidth="1"/>
    <col min="4" max="18" width="22.21875" style="483" customWidth="1"/>
    <col min="19" max="19" width="23.21875" style="483" bestFit="1" customWidth="1"/>
    <col min="20" max="26" width="22.21875" style="483" customWidth="1"/>
    <col min="27" max="27" width="23.21875" style="483" bestFit="1" customWidth="1"/>
    <col min="28" max="28" width="20" style="483" customWidth="1"/>
    <col min="29" max="16384" width="9.21875" style="483"/>
  </cols>
  <sheetData>
    <row r="1" spans="1:28" ht="13.8">
      <c r="A1" s="375" t="s">
        <v>109</v>
      </c>
      <c r="B1" s="306" t="str">
        <f>Info!C2</f>
        <v>კრედო</v>
      </c>
    </row>
    <row r="2" spans="1:28">
      <c r="A2" s="375" t="s">
        <v>110</v>
      </c>
      <c r="B2" s="378">
        <f>'1. key ratios'!B2</f>
        <v>45657</v>
      </c>
      <c r="C2" s="484"/>
    </row>
    <row r="3" spans="1:28">
      <c r="A3" s="377" t="s">
        <v>561</v>
      </c>
    </row>
    <row r="5" spans="1:28" ht="15" customHeight="1">
      <c r="A5" s="877" t="s">
        <v>894</v>
      </c>
      <c r="B5" s="878"/>
      <c r="C5" s="869" t="s">
        <v>893</v>
      </c>
      <c r="D5" s="883"/>
      <c r="E5" s="883"/>
      <c r="F5" s="883"/>
      <c r="G5" s="883"/>
      <c r="H5" s="883"/>
      <c r="I5" s="883"/>
      <c r="J5" s="883"/>
      <c r="K5" s="883"/>
      <c r="L5" s="883"/>
      <c r="M5" s="883"/>
      <c r="N5" s="883"/>
      <c r="O5" s="883"/>
      <c r="P5" s="883"/>
      <c r="Q5" s="883"/>
      <c r="R5" s="883"/>
      <c r="S5" s="883"/>
      <c r="T5" s="511"/>
      <c r="U5" s="511"/>
      <c r="V5" s="511"/>
      <c r="W5" s="511"/>
      <c r="X5" s="511"/>
      <c r="Y5" s="511"/>
      <c r="Z5" s="511"/>
      <c r="AA5" s="510"/>
      <c r="AB5" s="503"/>
    </row>
    <row r="6" spans="1:28">
      <c r="A6" s="879"/>
      <c r="B6" s="880"/>
      <c r="C6" s="884" t="s">
        <v>67</v>
      </c>
      <c r="D6" s="886" t="s">
        <v>892</v>
      </c>
      <c r="E6" s="886"/>
      <c r="F6" s="886"/>
      <c r="G6" s="886"/>
      <c r="H6" s="887" t="s">
        <v>891</v>
      </c>
      <c r="I6" s="888"/>
      <c r="J6" s="888"/>
      <c r="K6" s="889"/>
      <c r="L6" s="508"/>
      <c r="M6" s="890" t="s">
        <v>890</v>
      </c>
      <c r="N6" s="890"/>
      <c r="O6" s="890"/>
      <c r="P6" s="890"/>
      <c r="Q6" s="890"/>
      <c r="R6" s="890"/>
      <c r="S6" s="867"/>
      <c r="T6" s="509"/>
      <c r="U6" s="870" t="s">
        <v>889</v>
      </c>
      <c r="V6" s="870"/>
      <c r="W6" s="870"/>
      <c r="X6" s="870"/>
      <c r="Y6" s="870"/>
      <c r="Z6" s="870"/>
      <c r="AA6" s="868"/>
      <c r="AB6" s="508"/>
    </row>
    <row r="7" spans="1:28" ht="24">
      <c r="A7" s="881"/>
      <c r="B7" s="882"/>
      <c r="C7" s="885"/>
      <c r="D7" s="507"/>
      <c r="E7" s="480" t="s">
        <v>562</v>
      </c>
      <c r="F7" s="480" t="s">
        <v>887</v>
      </c>
      <c r="G7" s="480" t="s">
        <v>888</v>
      </c>
      <c r="H7" s="506"/>
      <c r="I7" s="480" t="s">
        <v>562</v>
      </c>
      <c r="J7" s="480" t="s">
        <v>887</v>
      </c>
      <c r="K7" s="480" t="s">
        <v>888</v>
      </c>
      <c r="L7" s="505"/>
      <c r="M7" s="480" t="s">
        <v>562</v>
      </c>
      <c r="N7" s="480" t="s">
        <v>887</v>
      </c>
      <c r="O7" s="480" t="s">
        <v>886</v>
      </c>
      <c r="P7" s="480" t="s">
        <v>885</v>
      </c>
      <c r="Q7" s="480" t="s">
        <v>884</v>
      </c>
      <c r="R7" s="480" t="s">
        <v>883</v>
      </c>
      <c r="S7" s="480" t="s">
        <v>882</v>
      </c>
      <c r="T7" s="504"/>
      <c r="U7" s="480" t="s">
        <v>562</v>
      </c>
      <c r="V7" s="480" t="s">
        <v>887</v>
      </c>
      <c r="W7" s="480" t="s">
        <v>886</v>
      </c>
      <c r="X7" s="480" t="s">
        <v>885</v>
      </c>
      <c r="Y7" s="480" t="s">
        <v>884</v>
      </c>
      <c r="Z7" s="480" t="s">
        <v>883</v>
      </c>
      <c r="AA7" s="480" t="s">
        <v>882</v>
      </c>
      <c r="AB7" s="503"/>
    </row>
    <row r="8" spans="1:28">
      <c r="A8" s="502">
        <v>1</v>
      </c>
      <c r="B8" s="476" t="s">
        <v>563</v>
      </c>
      <c r="C8" s="729">
        <f>SUM(C9:C14)</f>
        <v>2542568879.0653858</v>
      </c>
      <c r="D8" s="729">
        <f>SUM(D9:D14)</f>
        <v>2435735643.7311196</v>
      </c>
      <c r="E8" s="729">
        <f t="shared" ref="E8:G8" si="0">SUM(E9:E14)</f>
        <v>10965787.696779447</v>
      </c>
      <c r="F8" s="729">
        <f t="shared" si="0"/>
        <v>0</v>
      </c>
      <c r="G8" s="729">
        <f t="shared" si="0"/>
        <v>0</v>
      </c>
      <c r="H8" s="729">
        <f>SUM(H9:H14)</f>
        <v>86392671.319702491</v>
      </c>
      <c r="I8" s="729">
        <f t="shared" ref="I8:K8" si="1">SUM(I9:I14)</f>
        <v>2504498.1966408193</v>
      </c>
      <c r="J8" s="729">
        <f t="shared" si="1"/>
        <v>12614701.983444901</v>
      </c>
      <c r="K8" s="729">
        <f t="shared" si="1"/>
        <v>0</v>
      </c>
      <c r="L8" s="729">
        <f>SUM(L9:L14)</f>
        <v>20375440.053070597</v>
      </c>
      <c r="M8" s="729">
        <f t="shared" ref="M8:S8" si="2">SUM(M9:M14)</f>
        <v>139782.28528144991</v>
      </c>
      <c r="N8" s="729">
        <f t="shared" si="2"/>
        <v>1183815.2520091962</v>
      </c>
      <c r="O8" s="729">
        <f t="shared" si="2"/>
        <v>16178608.926860746</v>
      </c>
      <c r="P8" s="729">
        <f t="shared" si="2"/>
        <v>0</v>
      </c>
      <c r="Q8" s="729">
        <f t="shared" si="2"/>
        <v>0</v>
      </c>
      <c r="R8" s="729">
        <f t="shared" si="2"/>
        <v>0</v>
      </c>
      <c r="S8" s="729">
        <f t="shared" si="2"/>
        <v>0</v>
      </c>
      <c r="T8" s="729">
        <f>SUM(T9:T14)</f>
        <v>65123.961493122042</v>
      </c>
      <c r="U8" s="729">
        <f t="shared" ref="U8:AA8" si="3">SUM(U9:U14)</f>
        <v>0</v>
      </c>
      <c r="V8" s="729">
        <f t="shared" si="3"/>
        <v>0</v>
      </c>
      <c r="W8" s="729">
        <f t="shared" si="3"/>
        <v>1978.91</v>
      </c>
      <c r="X8" s="729">
        <f t="shared" si="3"/>
        <v>0</v>
      </c>
      <c r="Y8" s="729">
        <f t="shared" si="3"/>
        <v>0</v>
      </c>
      <c r="Z8" s="729">
        <f t="shared" si="3"/>
        <v>0</v>
      </c>
      <c r="AA8" s="729">
        <f t="shared" si="3"/>
        <v>0</v>
      </c>
    </row>
    <row r="9" spans="1:28">
      <c r="A9" s="473">
        <v>1.1000000000000001</v>
      </c>
      <c r="B9" s="492" t="s">
        <v>564</v>
      </c>
      <c r="C9" s="492"/>
      <c r="D9" s="473"/>
      <c r="E9" s="473"/>
      <c r="F9" s="473"/>
      <c r="G9" s="473"/>
      <c r="H9" s="473"/>
      <c r="I9" s="473"/>
      <c r="J9" s="473"/>
      <c r="K9" s="473"/>
      <c r="L9" s="473"/>
      <c r="M9" s="473"/>
      <c r="N9" s="473"/>
      <c r="O9" s="473"/>
      <c r="P9" s="473"/>
      <c r="Q9" s="473"/>
      <c r="R9" s="473"/>
      <c r="S9" s="473"/>
      <c r="T9" s="473"/>
      <c r="U9" s="473"/>
      <c r="V9" s="473"/>
      <c r="W9" s="473"/>
      <c r="X9" s="473"/>
      <c r="Y9" s="473"/>
      <c r="Z9" s="473"/>
      <c r="AA9" s="473"/>
    </row>
    <row r="10" spans="1:28">
      <c r="A10" s="473">
        <v>1.2</v>
      </c>
      <c r="B10" s="492" t="s">
        <v>565</v>
      </c>
      <c r="C10" s="492"/>
      <c r="D10" s="473"/>
      <c r="E10" s="473"/>
      <c r="F10" s="473"/>
      <c r="G10" s="473"/>
      <c r="H10" s="473"/>
      <c r="I10" s="473"/>
      <c r="J10" s="473"/>
      <c r="K10" s="473"/>
      <c r="L10" s="473"/>
      <c r="M10" s="473"/>
      <c r="N10" s="473"/>
      <c r="O10" s="473"/>
      <c r="P10" s="473"/>
      <c r="Q10" s="473"/>
      <c r="R10" s="473"/>
      <c r="S10" s="473"/>
      <c r="T10" s="473"/>
      <c r="U10" s="473"/>
      <c r="V10" s="473"/>
      <c r="W10" s="473"/>
      <c r="X10" s="473"/>
      <c r="Y10" s="473"/>
      <c r="Z10" s="473"/>
      <c r="AA10" s="473"/>
    </row>
    <row r="11" spans="1:28">
      <c r="A11" s="473">
        <v>1.3</v>
      </c>
      <c r="B11" s="492" t="s">
        <v>566</v>
      </c>
      <c r="C11" s="492"/>
      <c r="D11" s="473"/>
      <c r="E11" s="473"/>
      <c r="F11" s="473"/>
      <c r="G11" s="473"/>
      <c r="H11" s="473"/>
      <c r="I11" s="473"/>
      <c r="J11" s="473"/>
      <c r="K11" s="473"/>
      <c r="L11" s="473"/>
      <c r="M11" s="473"/>
      <c r="N11" s="473"/>
      <c r="O11" s="473"/>
      <c r="P11" s="473"/>
      <c r="Q11" s="473"/>
      <c r="R11" s="473"/>
      <c r="S11" s="473"/>
      <c r="T11" s="473"/>
      <c r="U11" s="473"/>
      <c r="V11" s="473"/>
      <c r="W11" s="473"/>
      <c r="X11" s="473"/>
      <c r="Y11" s="473"/>
      <c r="Z11" s="473"/>
      <c r="AA11" s="473"/>
    </row>
    <row r="12" spans="1:28">
      <c r="A12" s="473">
        <v>1.4</v>
      </c>
      <c r="B12" s="492" t="s">
        <v>567</v>
      </c>
      <c r="C12" s="492"/>
      <c r="D12" s="473"/>
      <c r="E12" s="473"/>
      <c r="F12" s="473"/>
      <c r="G12" s="473"/>
      <c r="H12" s="473"/>
      <c r="I12" s="473"/>
      <c r="J12" s="473"/>
      <c r="K12" s="473"/>
      <c r="L12" s="473"/>
      <c r="M12" s="473"/>
      <c r="N12" s="473"/>
      <c r="O12" s="473"/>
      <c r="P12" s="473"/>
      <c r="Q12" s="473"/>
      <c r="R12" s="473"/>
      <c r="S12" s="473"/>
      <c r="T12" s="473"/>
      <c r="U12" s="473"/>
      <c r="V12" s="473"/>
      <c r="W12" s="473"/>
      <c r="X12" s="473"/>
      <c r="Y12" s="473"/>
      <c r="Z12" s="473"/>
      <c r="AA12" s="473"/>
    </row>
    <row r="13" spans="1:28">
      <c r="A13" s="473">
        <v>1.5</v>
      </c>
      <c r="B13" s="492" t="s">
        <v>568</v>
      </c>
      <c r="C13" s="735">
        <f>D13+H13+L13+T13</f>
        <v>143056591.88874334</v>
      </c>
      <c r="D13" s="728">
        <v>137534838.23694935</v>
      </c>
      <c r="E13" s="728">
        <v>986657.84262153727</v>
      </c>
      <c r="F13" s="728">
        <v>0</v>
      </c>
      <c r="G13" s="728">
        <v>0</v>
      </c>
      <c r="H13" s="728">
        <v>5497159.4065087559</v>
      </c>
      <c r="I13" s="728">
        <v>0</v>
      </c>
      <c r="J13" s="728">
        <v>307566.34268806654</v>
      </c>
      <c r="K13" s="728">
        <v>0</v>
      </c>
      <c r="L13" s="728">
        <v>24594.245285237448</v>
      </c>
      <c r="M13" s="728">
        <v>0</v>
      </c>
      <c r="N13" s="728">
        <v>0</v>
      </c>
      <c r="O13" s="728">
        <v>24594.245285237448</v>
      </c>
      <c r="P13" s="728">
        <v>0</v>
      </c>
      <c r="Q13" s="728">
        <v>0</v>
      </c>
      <c r="R13" s="728">
        <v>0</v>
      </c>
      <c r="S13" s="728">
        <v>0</v>
      </c>
      <c r="T13" s="728">
        <v>0</v>
      </c>
      <c r="U13" s="728">
        <v>0</v>
      </c>
      <c r="V13" s="728">
        <v>0</v>
      </c>
      <c r="W13" s="728">
        <v>0</v>
      </c>
      <c r="X13" s="728">
        <v>0</v>
      </c>
      <c r="Y13" s="728">
        <v>0</v>
      </c>
      <c r="Z13" s="728">
        <v>0</v>
      </c>
      <c r="AA13" s="728">
        <v>0</v>
      </c>
    </row>
    <row r="14" spans="1:28">
      <c r="A14" s="473">
        <v>1.6</v>
      </c>
      <c r="B14" s="492" t="s">
        <v>569</v>
      </c>
      <c r="C14" s="735">
        <f>D14+H14+L14+T14</f>
        <v>2399512287.1766424</v>
      </c>
      <c r="D14" s="728">
        <v>2298200805.4941702</v>
      </c>
      <c r="E14" s="728">
        <v>9979129.8541579098</v>
      </c>
      <c r="F14" s="728">
        <v>0</v>
      </c>
      <c r="G14" s="728">
        <v>0</v>
      </c>
      <c r="H14" s="728">
        <v>80895511.913193733</v>
      </c>
      <c r="I14" s="728">
        <v>2504498.1966408193</v>
      </c>
      <c r="J14" s="728">
        <v>12307135.640756834</v>
      </c>
      <c r="K14" s="728">
        <v>0</v>
      </c>
      <c r="L14" s="728">
        <v>20350845.807785358</v>
      </c>
      <c r="M14" s="728">
        <v>139782.28528144991</v>
      </c>
      <c r="N14" s="728">
        <v>1183815.2520091962</v>
      </c>
      <c r="O14" s="728">
        <v>16154014.681575509</v>
      </c>
      <c r="P14" s="728">
        <v>0</v>
      </c>
      <c r="Q14" s="728">
        <v>0</v>
      </c>
      <c r="R14" s="728">
        <v>0</v>
      </c>
      <c r="S14" s="728">
        <v>0</v>
      </c>
      <c r="T14" s="728">
        <v>65123.961493122042</v>
      </c>
      <c r="U14" s="728">
        <v>0</v>
      </c>
      <c r="V14" s="728">
        <v>0</v>
      </c>
      <c r="W14" s="728">
        <v>1978.91</v>
      </c>
      <c r="X14" s="728">
        <v>0</v>
      </c>
      <c r="Y14" s="728">
        <v>0</v>
      </c>
      <c r="Z14" s="728">
        <v>0</v>
      </c>
      <c r="AA14" s="728">
        <v>0</v>
      </c>
    </row>
    <row r="15" spans="1:28">
      <c r="A15" s="502">
        <v>2</v>
      </c>
      <c r="B15" s="476" t="s">
        <v>570</v>
      </c>
      <c r="C15" s="733">
        <f t="shared" ref="C15:C17" si="4">D15+H15+L15+T15</f>
        <v>57522454.370000005</v>
      </c>
      <c r="D15" s="734">
        <f>SUM(D16:D21)</f>
        <v>57522454.370000005</v>
      </c>
      <c r="E15" s="473"/>
      <c r="F15" s="473"/>
      <c r="G15" s="473"/>
      <c r="H15" s="473"/>
      <c r="I15" s="473"/>
      <c r="J15" s="473"/>
      <c r="K15" s="473"/>
      <c r="L15" s="473"/>
      <c r="M15" s="473"/>
      <c r="N15" s="473"/>
      <c r="O15" s="473"/>
      <c r="P15" s="473"/>
      <c r="Q15" s="473"/>
      <c r="R15" s="473"/>
      <c r="S15" s="473"/>
      <c r="T15" s="473"/>
      <c r="U15" s="473"/>
      <c r="V15" s="473"/>
      <c r="W15" s="473"/>
      <c r="X15" s="473"/>
      <c r="Y15" s="473"/>
      <c r="Z15" s="473"/>
      <c r="AA15" s="473"/>
    </row>
    <row r="16" spans="1:28">
      <c r="A16" s="473">
        <v>2.1</v>
      </c>
      <c r="B16" s="492" t="s">
        <v>564</v>
      </c>
      <c r="C16" s="733"/>
      <c r="D16" s="473"/>
      <c r="E16" s="473"/>
      <c r="F16" s="473"/>
      <c r="G16" s="473"/>
      <c r="H16" s="473"/>
      <c r="I16" s="473"/>
      <c r="J16" s="473"/>
      <c r="K16" s="473"/>
      <c r="L16" s="473"/>
      <c r="M16" s="473"/>
      <c r="N16" s="473"/>
      <c r="O16" s="473"/>
      <c r="P16" s="473"/>
      <c r="Q16" s="473"/>
      <c r="R16" s="473"/>
      <c r="S16" s="473"/>
      <c r="T16" s="473"/>
      <c r="U16" s="473"/>
      <c r="V16" s="473"/>
      <c r="W16" s="473"/>
      <c r="X16" s="473"/>
      <c r="Y16" s="473"/>
      <c r="Z16" s="473"/>
      <c r="AA16" s="473"/>
    </row>
    <row r="17" spans="1:27">
      <c r="A17" s="473">
        <v>2.2000000000000002</v>
      </c>
      <c r="B17" s="492" t="s">
        <v>565</v>
      </c>
      <c r="C17" s="733">
        <f t="shared" si="4"/>
        <v>57522454.370000005</v>
      </c>
      <c r="D17" s="728">
        <v>57522454.370000005</v>
      </c>
      <c r="E17" s="473"/>
      <c r="F17" s="473"/>
      <c r="G17" s="473"/>
      <c r="H17" s="473"/>
      <c r="I17" s="473"/>
      <c r="J17" s="473"/>
      <c r="K17" s="473"/>
      <c r="L17" s="473"/>
      <c r="M17" s="473"/>
      <c r="N17" s="473"/>
      <c r="O17" s="473"/>
      <c r="P17" s="473"/>
      <c r="Q17" s="473"/>
      <c r="R17" s="473"/>
      <c r="S17" s="473"/>
      <c r="T17" s="473"/>
      <c r="U17" s="473"/>
      <c r="V17" s="473"/>
      <c r="W17" s="473"/>
      <c r="X17" s="473"/>
      <c r="Y17" s="473"/>
      <c r="Z17" s="473"/>
      <c r="AA17" s="473"/>
    </row>
    <row r="18" spans="1:27">
      <c r="A18" s="473">
        <v>2.2999999999999998</v>
      </c>
      <c r="B18" s="492" t="s">
        <v>566</v>
      </c>
      <c r="C18" s="492"/>
      <c r="D18" s="473"/>
      <c r="E18" s="473"/>
      <c r="F18" s="473"/>
      <c r="G18" s="473"/>
      <c r="H18" s="473"/>
      <c r="I18" s="473"/>
      <c r="J18" s="473"/>
      <c r="K18" s="473"/>
      <c r="L18" s="473"/>
      <c r="M18" s="473"/>
      <c r="N18" s="473"/>
      <c r="O18" s="473"/>
      <c r="P18" s="473"/>
      <c r="Q18" s="473"/>
      <c r="R18" s="473"/>
      <c r="S18" s="473"/>
      <c r="T18" s="473"/>
      <c r="U18" s="473"/>
      <c r="V18" s="473"/>
      <c r="W18" s="473"/>
      <c r="X18" s="473"/>
      <c r="Y18" s="473"/>
      <c r="Z18" s="473"/>
      <c r="AA18" s="473"/>
    </row>
    <row r="19" spans="1:27">
      <c r="A19" s="473">
        <v>2.4</v>
      </c>
      <c r="B19" s="492" t="s">
        <v>567</v>
      </c>
      <c r="C19" s="492"/>
      <c r="D19" s="473"/>
      <c r="E19" s="473"/>
      <c r="F19" s="473"/>
      <c r="G19" s="473"/>
      <c r="H19" s="473"/>
      <c r="I19" s="473"/>
      <c r="J19" s="473"/>
      <c r="K19" s="473"/>
      <c r="L19" s="473"/>
      <c r="M19" s="473"/>
      <c r="N19" s="473"/>
      <c r="O19" s="473"/>
      <c r="P19" s="473"/>
      <c r="Q19" s="473"/>
      <c r="R19" s="473"/>
      <c r="S19" s="473"/>
      <c r="T19" s="473"/>
      <c r="U19" s="473"/>
      <c r="V19" s="473"/>
      <c r="W19" s="473"/>
      <c r="X19" s="473"/>
      <c r="Y19" s="473"/>
      <c r="Z19" s="473"/>
      <c r="AA19" s="473"/>
    </row>
    <row r="20" spans="1:27">
      <c r="A20" s="473">
        <v>2.5</v>
      </c>
      <c r="B20" s="492" t="s">
        <v>568</v>
      </c>
      <c r="C20" s="492"/>
      <c r="D20" s="473"/>
      <c r="E20" s="473"/>
      <c r="F20" s="473"/>
      <c r="G20" s="473"/>
      <c r="H20" s="473"/>
      <c r="I20" s="473"/>
      <c r="J20" s="473"/>
      <c r="K20" s="473"/>
      <c r="L20" s="473"/>
      <c r="M20" s="473"/>
      <c r="N20" s="473"/>
      <c r="O20" s="473"/>
      <c r="P20" s="473"/>
      <c r="Q20" s="473"/>
      <c r="R20" s="473"/>
      <c r="S20" s="473"/>
      <c r="T20" s="473"/>
      <c r="U20" s="473"/>
      <c r="V20" s="473"/>
      <c r="W20" s="473"/>
      <c r="X20" s="473"/>
      <c r="Y20" s="473"/>
      <c r="Z20" s="473"/>
      <c r="AA20" s="473"/>
    </row>
    <row r="21" spans="1:27">
      <c r="A21" s="473">
        <v>2.6</v>
      </c>
      <c r="B21" s="492" t="s">
        <v>569</v>
      </c>
      <c r="C21" s="492"/>
      <c r="D21" s="473"/>
      <c r="E21" s="473"/>
      <c r="F21" s="473"/>
      <c r="G21" s="473"/>
      <c r="H21" s="473"/>
      <c r="I21" s="473"/>
      <c r="J21" s="473"/>
      <c r="K21" s="473"/>
      <c r="L21" s="473"/>
      <c r="M21" s="473"/>
      <c r="N21" s="473"/>
      <c r="O21" s="473"/>
      <c r="P21" s="473"/>
      <c r="Q21" s="473"/>
      <c r="R21" s="473"/>
      <c r="S21" s="473"/>
      <c r="T21" s="473"/>
      <c r="U21" s="473"/>
      <c r="V21" s="473"/>
      <c r="W21" s="473"/>
      <c r="X21" s="473"/>
      <c r="Y21" s="473"/>
      <c r="Z21" s="473"/>
      <c r="AA21" s="473"/>
    </row>
    <row r="22" spans="1:27">
      <c r="A22" s="502">
        <v>3</v>
      </c>
      <c r="B22" s="476" t="s">
        <v>571</v>
      </c>
      <c r="C22" s="729">
        <f>C27+C28</f>
        <v>178305901.80000001</v>
      </c>
      <c r="D22" s="476"/>
      <c r="E22" s="501"/>
      <c r="F22" s="501"/>
      <c r="G22" s="501"/>
      <c r="H22" s="476"/>
      <c r="I22" s="501"/>
      <c r="J22" s="501"/>
      <c r="K22" s="501"/>
      <c r="L22" s="476"/>
      <c r="M22" s="501"/>
      <c r="N22" s="501"/>
      <c r="O22" s="501"/>
      <c r="P22" s="501"/>
      <c r="Q22" s="501"/>
      <c r="R22" s="501"/>
      <c r="S22" s="501"/>
      <c r="T22" s="476"/>
      <c r="U22" s="501"/>
      <c r="V22" s="501"/>
      <c r="W22" s="501"/>
      <c r="X22" s="501"/>
      <c r="Y22" s="501"/>
      <c r="Z22" s="501"/>
      <c r="AA22" s="501"/>
    </row>
    <row r="23" spans="1:27">
      <c r="A23" s="473">
        <v>3.1</v>
      </c>
      <c r="B23" s="492" t="s">
        <v>564</v>
      </c>
      <c r="C23" s="492"/>
      <c r="D23" s="476"/>
      <c r="E23" s="501"/>
      <c r="F23" s="501"/>
      <c r="G23" s="501"/>
      <c r="H23" s="476"/>
      <c r="I23" s="501"/>
      <c r="J23" s="501"/>
      <c r="K23" s="501"/>
      <c r="L23" s="476"/>
      <c r="M23" s="501"/>
      <c r="N23" s="501"/>
      <c r="O23" s="501"/>
      <c r="P23" s="501"/>
      <c r="Q23" s="501"/>
      <c r="R23" s="501"/>
      <c r="S23" s="501"/>
      <c r="T23" s="476"/>
      <c r="U23" s="501"/>
      <c r="V23" s="501"/>
      <c r="W23" s="501"/>
      <c r="X23" s="501"/>
      <c r="Y23" s="501"/>
      <c r="Z23" s="501"/>
      <c r="AA23" s="501"/>
    </row>
    <row r="24" spans="1:27">
      <c r="A24" s="473">
        <v>3.2</v>
      </c>
      <c r="B24" s="492" t="s">
        <v>565</v>
      </c>
      <c r="C24" s="492"/>
      <c r="D24" s="476"/>
      <c r="E24" s="501"/>
      <c r="F24" s="501"/>
      <c r="G24" s="501"/>
      <c r="H24" s="476"/>
      <c r="I24" s="501"/>
      <c r="J24" s="501"/>
      <c r="K24" s="501"/>
      <c r="L24" s="476"/>
      <c r="M24" s="501"/>
      <c r="N24" s="501"/>
      <c r="O24" s="501"/>
      <c r="P24" s="501"/>
      <c r="Q24" s="501"/>
      <c r="R24" s="501"/>
      <c r="S24" s="501"/>
      <c r="T24" s="476"/>
      <c r="U24" s="501"/>
      <c r="V24" s="501"/>
      <c r="W24" s="501"/>
      <c r="X24" s="501"/>
      <c r="Y24" s="501"/>
      <c r="Z24" s="501"/>
      <c r="AA24" s="501"/>
    </row>
    <row r="25" spans="1:27">
      <c r="A25" s="473">
        <v>3.3</v>
      </c>
      <c r="B25" s="492" t="s">
        <v>566</v>
      </c>
      <c r="C25" s="492"/>
      <c r="D25" s="476"/>
      <c r="E25" s="501"/>
      <c r="F25" s="501"/>
      <c r="G25" s="501"/>
      <c r="H25" s="476"/>
      <c r="I25" s="501"/>
      <c r="J25" s="501"/>
      <c r="K25" s="501"/>
      <c r="L25" s="476"/>
      <c r="M25" s="501"/>
      <c r="N25" s="501"/>
      <c r="O25" s="501"/>
      <c r="P25" s="501"/>
      <c r="Q25" s="501"/>
      <c r="R25" s="501"/>
      <c r="S25" s="501"/>
      <c r="T25" s="476"/>
      <c r="U25" s="501"/>
      <c r="V25" s="501"/>
      <c r="W25" s="501"/>
      <c r="X25" s="501"/>
      <c r="Y25" s="501"/>
      <c r="Z25" s="501"/>
      <c r="AA25" s="501"/>
    </row>
    <row r="26" spans="1:27">
      <c r="A26" s="473">
        <v>3.4</v>
      </c>
      <c r="B26" s="492" t="s">
        <v>567</v>
      </c>
      <c r="C26" s="492"/>
      <c r="D26" s="476"/>
      <c r="E26" s="501"/>
      <c r="F26" s="501"/>
      <c r="G26" s="501"/>
      <c r="H26" s="476"/>
      <c r="I26" s="501"/>
      <c r="J26" s="501"/>
      <c r="K26" s="501"/>
      <c r="L26" s="476"/>
      <c r="M26" s="501"/>
      <c r="N26" s="501"/>
      <c r="O26" s="501"/>
      <c r="P26" s="501"/>
      <c r="Q26" s="501"/>
      <c r="R26" s="501"/>
      <c r="S26" s="501"/>
      <c r="T26" s="476"/>
      <c r="U26" s="501"/>
      <c r="V26" s="501"/>
      <c r="W26" s="501"/>
      <c r="X26" s="501"/>
      <c r="Y26" s="501"/>
      <c r="Z26" s="501"/>
      <c r="AA26" s="501"/>
    </row>
    <row r="27" spans="1:27">
      <c r="A27" s="473">
        <v>3.5</v>
      </c>
      <c r="B27" s="492" t="s">
        <v>568</v>
      </c>
      <c r="C27" s="735">
        <v>25139751</v>
      </c>
      <c r="D27" s="729">
        <v>25139751</v>
      </c>
      <c r="E27" s="501"/>
      <c r="F27" s="501"/>
      <c r="G27" s="501"/>
      <c r="H27" s="476"/>
      <c r="I27" s="501"/>
      <c r="J27" s="501"/>
      <c r="K27" s="501"/>
      <c r="L27" s="476"/>
      <c r="M27" s="501"/>
      <c r="N27" s="501"/>
      <c r="O27" s="501"/>
      <c r="P27" s="501"/>
      <c r="Q27" s="501"/>
      <c r="R27" s="501"/>
      <c r="S27" s="501"/>
      <c r="T27" s="476"/>
      <c r="U27" s="501"/>
      <c r="V27" s="501"/>
      <c r="W27" s="501"/>
      <c r="X27" s="501"/>
      <c r="Y27" s="501"/>
      <c r="Z27" s="501"/>
      <c r="AA27" s="501"/>
    </row>
    <row r="28" spans="1:27">
      <c r="A28" s="473">
        <v>3.6</v>
      </c>
      <c r="B28" s="492" t="s">
        <v>569</v>
      </c>
      <c r="C28" s="735">
        <v>153166150.80000001</v>
      </c>
      <c r="D28" s="476"/>
      <c r="E28" s="501"/>
      <c r="F28" s="501"/>
      <c r="G28" s="501"/>
      <c r="H28" s="476"/>
      <c r="I28" s="501"/>
      <c r="J28" s="501"/>
      <c r="K28" s="501"/>
      <c r="L28" s="476"/>
      <c r="M28" s="501"/>
      <c r="N28" s="501"/>
      <c r="O28" s="501"/>
      <c r="P28" s="501"/>
      <c r="Q28" s="501"/>
      <c r="R28" s="501"/>
      <c r="S28" s="501"/>
      <c r="T28" s="476"/>
      <c r="U28" s="501"/>
      <c r="V28" s="501"/>
      <c r="W28" s="501"/>
      <c r="X28" s="501"/>
      <c r="Y28" s="501"/>
      <c r="Z28" s="501"/>
      <c r="AA28" s="501"/>
    </row>
    <row r="30" spans="1:27">
      <c r="C30" s="784"/>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2" tint="-9.9978637043366805E-2"/>
  </sheetPr>
  <dimension ref="A1:AA22"/>
  <sheetViews>
    <sheetView showGridLines="0" zoomScale="80" zoomScaleNormal="80" workbookViewId="0">
      <selection activeCell="C11" sqref="C11:C13"/>
    </sheetView>
  </sheetViews>
  <sheetFormatPr defaultColWidth="9.21875" defaultRowHeight="12"/>
  <cols>
    <col min="1" max="1" width="11.77734375" style="483" bestFit="1" customWidth="1"/>
    <col min="2" max="2" width="90.21875" style="483" bestFit="1" customWidth="1"/>
    <col min="3" max="3" width="20.21875" style="483" customWidth="1"/>
    <col min="4" max="4" width="22.21875" style="483" customWidth="1"/>
    <col min="5" max="7" width="17.109375" style="483" customWidth="1"/>
    <col min="8" max="8" width="22.21875" style="483" customWidth="1"/>
    <col min="9" max="10" width="17.109375" style="483" customWidth="1"/>
    <col min="11" max="27" width="22.21875" style="483" customWidth="1"/>
    <col min="28" max="16384" width="9.21875" style="483"/>
  </cols>
  <sheetData>
    <row r="1" spans="1:27" ht="13.8">
      <c r="A1" s="375" t="s">
        <v>109</v>
      </c>
      <c r="B1" s="306" t="str">
        <f>Info!C2</f>
        <v>კრედო</v>
      </c>
    </row>
    <row r="2" spans="1:27">
      <c r="A2" s="375" t="s">
        <v>110</v>
      </c>
      <c r="B2" s="378">
        <f>'1. key ratios'!B2</f>
        <v>45657</v>
      </c>
    </row>
    <row r="3" spans="1:27">
      <c r="A3" s="377" t="s">
        <v>572</v>
      </c>
      <c r="C3" s="485"/>
    </row>
    <row r="4" spans="1:27" ht="12.6" thickBot="1">
      <c r="A4" s="377"/>
      <c r="B4" s="485"/>
      <c r="C4" s="485"/>
    </row>
    <row r="5" spans="1:27" ht="13.5" customHeight="1">
      <c r="A5" s="895" t="s">
        <v>901</v>
      </c>
      <c r="B5" s="896"/>
      <c r="C5" s="892" t="s">
        <v>573</v>
      </c>
      <c r="D5" s="893"/>
      <c r="E5" s="893"/>
      <c r="F5" s="893"/>
      <c r="G5" s="893"/>
      <c r="H5" s="893"/>
      <c r="I5" s="893"/>
      <c r="J5" s="893"/>
      <c r="K5" s="893"/>
      <c r="L5" s="893"/>
      <c r="M5" s="893"/>
      <c r="N5" s="893"/>
      <c r="O5" s="893"/>
      <c r="P5" s="893"/>
      <c r="Q5" s="893"/>
      <c r="R5" s="893"/>
      <c r="S5" s="893"/>
      <c r="T5" s="893"/>
      <c r="U5" s="893"/>
      <c r="V5" s="893"/>
      <c r="W5" s="893"/>
      <c r="X5" s="893"/>
      <c r="Y5" s="893"/>
      <c r="Z5" s="893"/>
      <c r="AA5" s="894"/>
    </row>
    <row r="6" spans="1:27" ht="12" customHeight="1">
      <c r="A6" s="897"/>
      <c r="B6" s="898"/>
      <c r="C6" s="901" t="s">
        <v>67</v>
      </c>
      <c r="D6" s="866" t="s">
        <v>892</v>
      </c>
      <c r="E6" s="866"/>
      <c r="F6" s="866"/>
      <c r="G6" s="866"/>
      <c r="H6" s="887" t="s">
        <v>891</v>
      </c>
      <c r="I6" s="888"/>
      <c r="J6" s="888"/>
      <c r="K6" s="888"/>
      <c r="L6" s="509"/>
      <c r="M6" s="870" t="s">
        <v>890</v>
      </c>
      <c r="N6" s="870"/>
      <c r="O6" s="870"/>
      <c r="P6" s="870"/>
      <c r="Q6" s="870"/>
      <c r="R6" s="870"/>
      <c r="S6" s="868"/>
      <c r="T6" s="509"/>
      <c r="U6" s="870" t="s">
        <v>889</v>
      </c>
      <c r="V6" s="870"/>
      <c r="W6" s="870"/>
      <c r="X6" s="870"/>
      <c r="Y6" s="870"/>
      <c r="Z6" s="870"/>
      <c r="AA6" s="891"/>
    </row>
    <row r="7" spans="1:27" ht="36">
      <c r="A7" s="899"/>
      <c r="B7" s="900"/>
      <c r="C7" s="902"/>
      <c r="D7" s="507"/>
      <c r="E7" s="480" t="s">
        <v>562</v>
      </c>
      <c r="F7" s="480" t="s">
        <v>887</v>
      </c>
      <c r="G7" s="480" t="s">
        <v>888</v>
      </c>
      <c r="H7" s="484"/>
      <c r="I7" s="480" t="s">
        <v>562</v>
      </c>
      <c r="J7" s="480" t="s">
        <v>887</v>
      </c>
      <c r="K7" s="480" t="s">
        <v>888</v>
      </c>
      <c r="L7" s="504"/>
      <c r="M7" s="480" t="s">
        <v>562</v>
      </c>
      <c r="N7" s="480" t="s">
        <v>900</v>
      </c>
      <c r="O7" s="480" t="s">
        <v>899</v>
      </c>
      <c r="P7" s="480" t="s">
        <v>898</v>
      </c>
      <c r="Q7" s="480" t="s">
        <v>897</v>
      </c>
      <c r="R7" s="480" t="s">
        <v>896</v>
      </c>
      <c r="S7" s="480" t="s">
        <v>882</v>
      </c>
      <c r="T7" s="504"/>
      <c r="U7" s="480" t="s">
        <v>562</v>
      </c>
      <c r="V7" s="480" t="s">
        <v>900</v>
      </c>
      <c r="W7" s="480" t="s">
        <v>899</v>
      </c>
      <c r="X7" s="480" t="s">
        <v>898</v>
      </c>
      <c r="Y7" s="480" t="s">
        <v>897</v>
      </c>
      <c r="Z7" s="480" t="s">
        <v>896</v>
      </c>
      <c r="AA7" s="480" t="s">
        <v>882</v>
      </c>
    </row>
    <row r="8" spans="1:27">
      <c r="A8" s="533">
        <v>1</v>
      </c>
      <c r="B8" s="532" t="s">
        <v>563</v>
      </c>
      <c r="C8" s="740">
        <f>D8+H8+L8+T8</f>
        <v>2542568879.0654488</v>
      </c>
      <c r="D8" s="728">
        <v>2435735643.7311826</v>
      </c>
      <c r="E8" s="728">
        <v>10965787.696779422</v>
      </c>
      <c r="F8" s="728">
        <v>0</v>
      </c>
      <c r="G8" s="728">
        <v>0</v>
      </c>
      <c r="H8" s="728">
        <v>86392671.319702819</v>
      </c>
      <c r="I8" s="728">
        <v>2504498.1966408193</v>
      </c>
      <c r="J8" s="728">
        <v>12614701.983444933</v>
      </c>
      <c r="K8" s="728">
        <v>0</v>
      </c>
      <c r="L8" s="728">
        <v>20375440.053070463</v>
      </c>
      <c r="M8" s="728">
        <v>139782.28528144991</v>
      </c>
      <c r="N8" s="728">
        <v>1183815.2520091957</v>
      </c>
      <c r="O8" s="728">
        <v>16178608.926860718</v>
      </c>
      <c r="P8" s="728">
        <v>0</v>
      </c>
      <c r="Q8" s="728">
        <v>0</v>
      </c>
      <c r="R8" s="728">
        <v>0</v>
      </c>
      <c r="S8" s="728">
        <v>0</v>
      </c>
      <c r="T8" s="728">
        <v>65123.961493122042</v>
      </c>
      <c r="U8" s="728">
        <v>0</v>
      </c>
      <c r="V8" s="728">
        <v>0</v>
      </c>
      <c r="W8" s="728">
        <v>1978.91</v>
      </c>
      <c r="X8" s="728">
        <v>0</v>
      </c>
      <c r="Y8" s="728">
        <v>0</v>
      </c>
      <c r="Z8" s="728">
        <v>0</v>
      </c>
      <c r="AA8" s="728">
        <v>0</v>
      </c>
    </row>
    <row r="9" spans="1:27">
      <c r="A9" s="525">
        <v>1.1000000000000001</v>
      </c>
      <c r="B9" s="531" t="s">
        <v>574</v>
      </c>
      <c r="C9" s="741">
        <f>D9+H9+L9+T9</f>
        <v>970272778.73275447</v>
      </c>
      <c r="D9" s="728">
        <v>950040225.33531177</v>
      </c>
      <c r="E9" s="728">
        <v>3160546.8066214542</v>
      </c>
      <c r="F9" s="728">
        <v>0</v>
      </c>
      <c r="G9" s="728">
        <v>0</v>
      </c>
      <c r="H9" s="728">
        <v>16807117.81692823</v>
      </c>
      <c r="I9" s="728">
        <v>278547.13717736083</v>
      </c>
      <c r="J9" s="728">
        <v>2078455.3111403696</v>
      </c>
      <c r="K9" s="728">
        <v>0</v>
      </c>
      <c r="L9" s="728">
        <v>3424790.6577138873</v>
      </c>
      <c r="M9" s="728">
        <v>22310.927561914723</v>
      </c>
      <c r="N9" s="728">
        <v>339498.16054657125</v>
      </c>
      <c r="O9" s="728">
        <v>2662815.4689369565</v>
      </c>
      <c r="P9" s="728">
        <v>0</v>
      </c>
      <c r="Q9" s="728">
        <v>0</v>
      </c>
      <c r="R9" s="728">
        <v>0</v>
      </c>
      <c r="S9" s="728">
        <v>0</v>
      </c>
      <c r="T9" s="728">
        <v>644.92280049503199</v>
      </c>
      <c r="U9" s="728">
        <v>0</v>
      </c>
      <c r="V9" s="728">
        <v>0</v>
      </c>
      <c r="W9" s="728">
        <v>0</v>
      </c>
      <c r="X9" s="728">
        <v>0</v>
      </c>
      <c r="Y9" s="728">
        <v>0</v>
      </c>
      <c r="Z9" s="728">
        <v>0</v>
      </c>
      <c r="AA9" s="728">
        <v>0</v>
      </c>
    </row>
    <row r="10" spans="1:27">
      <c r="A10" s="529" t="s">
        <v>158</v>
      </c>
      <c r="B10" s="530" t="s">
        <v>575</v>
      </c>
      <c r="C10" s="742">
        <f>SUM(C11:C14)</f>
        <v>865321314.52285922</v>
      </c>
      <c r="D10" s="743">
        <f t="shared" ref="D10:AA10" si="0">SUM(D11:D14)</f>
        <v>848485572.9804908</v>
      </c>
      <c r="E10" s="743">
        <f t="shared" si="0"/>
        <v>2293997.465129042</v>
      </c>
      <c r="F10" s="743">
        <f t="shared" si="0"/>
        <v>0</v>
      </c>
      <c r="G10" s="743">
        <f t="shared" si="0"/>
        <v>0</v>
      </c>
      <c r="H10" s="743">
        <f t="shared" si="0"/>
        <v>14841475.420998093</v>
      </c>
      <c r="I10" s="743">
        <f t="shared" si="0"/>
        <v>72774.970463493606</v>
      </c>
      <c r="J10" s="743">
        <f t="shared" si="0"/>
        <v>1225977.6843635887</v>
      </c>
      <c r="K10" s="743">
        <f t="shared" si="0"/>
        <v>659377.42220967088</v>
      </c>
      <c r="L10" s="743">
        <f t="shared" si="0"/>
        <v>1993621.3785479837</v>
      </c>
      <c r="M10" s="743">
        <f t="shared" si="0"/>
        <v>9307.8735282289599</v>
      </c>
      <c r="N10" s="743">
        <f t="shared" si="0"/>
        <v>252452.02613984628</v>
      </c>
      <c r="O10" s="743">
        <f t="shared" si="0"/>
        <v>1499407.0235496857</v>
      </c>
      <c r="P10" s="743">
        <f t="shared" si="0"/>
        <v>0</v>
      </c>
      <c r="Q10" s="743">
        <f t="shared" si="0"/>
        <v>0</v>
      </c>
      <c r="R10" s="743">
        <f t="shared" si="0"/>
        <v>0</v>
      </c>
      <c r="S10" s="742">
        <f t="shared" si="0"/>
        <v>0</v>
      </c>
      <c r="T10" s="742">
        <f t="shared" si="0"/>
        <v>644.74282219553504</v>
      </c>
      <c r="U10" s="743">
        <f t="shared" si="0"/>
        <v>0</v>
      </c>
      <c r="V10" s="743">
        <f t="shared" si="0"/>
        <v>0</v>
      </c>
      <c r="W10" s="743">
        <f t="shared" si="0"/>
        <v>0</v>
      </c>
      <c r="X10" s="743">
        <f t="shared" si="0"/>
        <v>0</v>
      </c>
      <c r="Y10" s="743">
        <f t="shared" si="0"/>
        <v>0</v>
      </c>
      <c r="Z10" s="743">
        <f t="shared" si="0"/>
        <v>0</v>
      </c>
      <c r="AA10" s="743">
        <f t="shared" si="0"/>
        <v>0</v>
      </c>
    </row>
    <row r="11" spans="1:27">
      <c r="A11" s="527" t="s">
        <v>576</v>
      </c>
      <c r="B11" s="528" t="s">
        <v>577</v>
      </c>
      <c r="C11" s="741">
        <f>D11+H11+L11+T11</f>
        <v>544702136.35266912</v>
      </c>
      <c r="D11" s="728">
        <v>538778259.0902952</v>
      </c>
      <c r="E11" s="728">
        <v>628043.54526939243</v>
      </c>
      <c r="F11" s="728">
        <v>0</v>
      </c>
      <c r="G11" s="728">
        <v>0</v>
      </c>
      <c r="H11" s="728">
        <v>5406737.3079785928</v>
      </c>
      <c r="I11" s="728">
        <v>72774.970463493606</v>
      </c>
      <c r="J11" s="728">
        <v>339447.24474003841</v>
      </c>
      <c r="K11" s="728">
        <v>0</v>
      </c>
      <c r="L11" s="728">
        <v>516495.21157307603</v>
      </c>
      <c r="M11" s="728">
        <v>0</v>
      </c>
      <c r="N11" s="728">
        <v>91771.056454987294</v>
      </c>
      <c r="O11" s="728">
        <v>295492.41615966061</v>
      </c>
      <c r="P11" s="728">
        <v>0</v>
      </c>
      <c r="Q11" s="728">
        <v>0</v>
      </c>
      <c r="R11" s="728">
        <v>0</v>
      </c>
      <c r="S11" s="728">
        <v>0</v>
      </c>
      <c r="T11" s="728">
        <v>644.74282219553504</v>
      </c>
      <c r="U11" s="728">
        <v>0</v>
      </c>
      <c r="V11" s="728">
        <v>0</v>
      </c>
      <c r="W11" s="728">
        <v>0</v>
      </c>
      <c r="X11" s="728">
        <v>0</v>
      </c>
      <c r="Y11" s="728">
        <v>0</v>
      </c>
      <c r="Z11" s="728">
        <v>0</v>
      </c>
      <c r="AA11" s="728">
        <v>0</v>
      </c>
    </row>
    <row r="12" spans="1:27">
      <c r="A12" s="527" t="s">
        <v>578</v>
      </c>
      <c r="B12" s="528" t="s">
        <v>579</v>
      </c>
      <c r="C12" s="741">
        <f>D12+H12+L12+T12</f>
        <v>174870287.9123877</v>
      </c>
      <c r="D12" s="728">
        <v>172199007.94397849</v>
      </c>
      <c r="E12" s="728">
        <v>1181338.5700816568</v>
      </c>
      <c r="F12" s="728">
        <v>0</v>
      </c>
      <c r="G12" s="728">
        <v>0</v>
      </c>
      <c r="H12" s="728">
        <v>2488039.8426945112</v>
      </c>
      <c r="I12" s="728">
        <v>0</v>
      </c>
      <c r="J12" s="728">
        <v>20702.187101695501</v>
      </c>
      <c r="K12" s="728">
        <v>0</v>
      </c>
      <c r="L12" s="728">
        <v>183240.12571468676</v>
      </c>
      <c r="M12" s="728">
        <v>9307.8735282289599</v>
      </c>
      <c r="N12" s="728">
        <v>0</v>
      </c>
      <c r="O12" s="748">
        <v>173932.2521864578</v>
      </c>
      <c r="P12" s="728">
        <v>0</v>
      </c>
      <c r="Q12" s="728">
        <v>0</v>
      </c>
      <c r="R12" s="728">
        <v>0</v>
      </c>
      <c r="S12" s="728">
        <v>0</v>
      </c>
      <c r="T12" s="728">
        <v>0</v>
      </c>
      <c r="U12" s="728">
        <v>0</v>
      </c>
      <c r="V12" s="728">
        <v>0</v>
      </c>
      <c r="W12" s="728">
        <v>0</v>
      </c>
      <c r="X12" s="728">
        <v>0</v>
      </c>
      <c r="Y12" s="728">
        <v>0</v>
      </c>
      <c r="Z12" s="728">
        <v>0</v>
      </c>
      <c r="AA12" s="728">
        <v>0</v>
      </c>
    </row>
    <row r="13" spans="1:27">
      <c r="A13" s="527" t="s">
        <v>580</v>
      </c>
      <c r="B13" s="528" t="s">
        <v>581</v>
      </c>
      <c r="C13" s="741">
        <f>D13+H13+L13+T13</f>
        <v>68040648.646253005</v>
      </c>
      <c r="D13" s="728">
        <v>64456863.332599886</v>
      </c>
      <c r="E13" s="728">
        <v>484615.34977799293</v>
      </c>
      <c r="F13" s="728">
        <v>0</v>
      </c>
      <c r="G13" s="728">
        <v>0</v>
      </c>
      <c r="H13" s="728">
        <v>2752319.478773871</v>
      </c>
      <c r="I13" s="728">
        <v>0</v>
      </c>
      <c r="J13" s="728">
        <v>206450.83031218388</v>
      </c>
      <c r="K13" s="728">
        <v>0</v>
      </c>
      <c r="L13" s="728">
        <v>831465.83487924957</v>
      </c>
      <c r="M13" s="728">
        <v>0</v>
      </c>
      <c r="N13" s="728">
        <v>132476.79618434349</v>
      </c>
      <c r="O13" s="748">
        <v>698989.03869490605</v>
      </c>
      <c r="P13" s="728">
        <v>0</v>
      </c>
      <c r="Q13" s="728">
        <v>0</v>
      </c>
      <c r="R13" s="728">
        <v>0</v>
      </c>
      <c r="S13" s="728">
        <v>0</v>
      </c>
      <c r="T13" s="728">
        <v>0</v>
      </c>
      <c r="U13" s="728">
        <v>0</v>
      </c>
      <c r="V13" s="728">
        <v>0</v>
      </c>
      <c r="W13" s="728">
        <v>0</v>
      </c>
      <c r="X13" s="728">
        <v>0</v>
      </c>
      <c r="Y13" s="728">
        <v>0</v>
      </c>
      <c r="Z13" s="728">
        <v>0</v>
      </c>
      <c r="AA13" s="728">
        <v>0</v>
      </c>
    </row>
    <row r="14" spans="1:27">
      <c r="A14" s="527" t="s">
        <v>582</v>
      </c>
      <c r="B14" s="528" t="s">
        <v>583</v>
      </c>
      <c r="C14" s="741">
        <f>D14+H14+L14+T14</f>
        <v>77708241.611549377</v>
      </c>
      <c r="D14" s="728">
        <v>73051442.613617286</v>
      </c>
      <c r="E14" s="728">
        <v>0</v>
      </c>
      <c r="F14" s="728">
        <v>0</v>
      </c>
      <c r="G14" s="728">
        <v>0</v>
      </c>
      <c r="H14" s="728">
        <v>4194378.7915511178</v>
      </c>
      <c r="I14" s="728">
        <v>0</v>
      </c>
      <c r="J14" s="728">
        <v>659377.42220967088</v>
      </c>
      <c r="K14" s="728">
        <v>659377.42220967088</v>
      </c>
      <c r="L14" s="728">
        <v>462420.2063809713</v>
      </c>
      <c r="M14" s="728">
        <v>0</v>
      </c>
      <c r="N14" s="728">
        <v>28204.173500515499</v>
      </c>
      <c r="O14" s="748">
        <v>330993.31650866132</v>
      </c>
      <c r="P14" s="728">
        <v>0</v>
      </c>
      <c r="Q14" s="728">
        <v>0</v>
      </c>
      <c r="R14" s="728">
        <v>0</v>
      </c>
      <c r="S14" s="728">
        <v>0</v>
      </c>
      <c r="T14" s="728">
        <v>0</v>
      </c>
      <c r="U14" s="728">
        <v>0</v>
      </c>
      <c r="V14" s="728">
        <v>0</v>
      </c>
      <c r="W14" s="728">
        <v>0</v>
      </c>
      <c r="X14" s="728">
        <v>0</v>
      </c>
      <c r="Y14" s="728">
        <v>0</v>
      </c>
      <c r="Z14" s="728">
        <v>0</v>
      </c>
      <c r="AA14" s="728">
        <v>0</v>
      </c>
    </row>
    <row r="15" spans="1:27">
      <c r="A15" s="526">
        <v>1.2</v>
      </c>
      <c r="B15" s="524" t="s">
        <v>895</v>
      </c>
      <c r="C15" s="741">
        <f>D15+H15+L15+T15</f>
        <v>7920610.6299693612</v>
      </c>
      <c r="D15" s="728">
        <v>3763615.6005493938</v>
      </c>
      <c r="E15" s="728">
        <v>418081.13890400319</v>
      </c>
      <c r="F15" s="728">
        <v>0</v>
      </c>
      <c r="G15" s="728">
        <v>0</v>
      </c>
      <c r="H15" s="728">
        <v>2040140.2762877396</v>
      </c>
      <c r="I15" s="728">
        <v>77085.781384435759</v>
      </c>
      <c r="J15" s="728">
        <v>642356.68698278605</v>
      </c>
      <c r="K15" s="728">
        <v>0</v>
      </c>
      <c r="L15" s="728">
        <v>2116849.7414411004</v>
      </c>
      <c r="M15" s="728">
        <v>14993.4861122642</v>
      </c>
      <c r="N15" s="728">
        <v>223844.58878887052</v>
      </c>
      <c r="O15" s="728">
        <v>1635203.6331733526</v>
      </c>
      <c r="P15" s="728">
        <v>0</v>
      </c>
      <c r="Q15" s="728">
        <v>0</v>
      </c>
      <c r="R15" s="728">
        <v>0</v>
      </c>
      <c r="S15" s="728">
        <v>0</v>
      </c>
      <c r="T15" s="728">
        <v>5.0116911283480103</v>
      </c>
      <c r="U15" s="728">
        <v>0</v>
      </c>
      <c r="V15" s="728">
        <v>0</v>
      </c>
      <c r="W15" s="728">
        <v>0</v>
      </c>
      <c r="X15" s="728">
        <v>0</v>
      </c>
      <c r="Y15" s="728">
        <v>0</v>
      </c>
      <c r="Z15" s="728">
        <v>0</v>
      </c>
      <c r="AA15" s="728">
        <v>0</v>
      </c>
    </row>
    <row r="16" spans="1:27">
      <c r="A16" s="525">
        <v>1.3</v>
      </c>
      <c r="B16" s="524" t="s">
        <v>584</v>
      </c>
      <c r="C16" s="744"/>
      <c r="D16" s="745"/>
      <c r="E16" s="745"/>
      <c r="F16" s="745"/>
      <c r="G16" s="745"/>
      <c r="H16" s="745"/>
      <c r="I16" s="745"/>
      <c r="J16" s="745"/>
      <c r="K16" s="745"/>
      <c r="L16" s="745"/>
      <c r="M16" s="745"/>
      <c r="N16" s="745"/>
      <c r="O16" s="745"/>
      <c r="P16" s="745"/>
      <c r="Q16" s="745"/>
      <c r="R16" s="745"/>
      <c r="S16" s="745"/>
      <c r="T16" s="745"/>
      <c r="U16" s="745"/>
      <c r="V16" s="745"/>
      <c r="W16" s="745"/>
      <c r="X16" s="745"/>
      <c r="Y16" s="745"/>
      <c r="Z16" s="745"/>
      <c r="AA16" s="746"/>
    </row>
    <row r="17" spans="1:27" ht="24">
      <c r="A17" s="521" t="s">
        <v>585</v>
      </c>
      <c r="B17" s="523" t="s">
        <v>586</v>
      </c>
      <c r="C17" s="747">
        <f t="shared" ref="C17:C21" si="1">D17+H17+L17+T17</f>
        <v>955151000.66518092</v>
      </c>
      <c r="D17" s="728">
        <v>935928429.20249534</v>
      </c>
      <c r="E17" s="728">
        <v>3114032.6338625294</v>
      </c>
      <c r="F17" s="728">
        <v>0</v>
      </c>
      <c r="G17" s="728">
        <v>0</v>
      </c>
      <c r="H17" s="728">
        <v>16156252.058445169</v>
      </c>
      <c r="I17" s="728">
        <v>277710.11569433846</v>
      </c>
      <c r="J17" s="728">
        <v>1917793.7952290892</v>
      </c>
      <c r="K17" s="728">
        <v>0</v>
      </c>
      <c r="L17" s="728">
        <v>3065674.6614181818</v>
      </c>
      <c r="M17" s="728">
        <v>22310.927561914723</v>
      </c>
      <c r="N17" s="728">
        <v>320819.36178963282</v>
      </c>
      <c r="O17" s="728">
        <v>2356993.0845911801</v>
      </c>
      <c r="P17" s="728">
        <v>0</v>
      </c>
      <c r="Q17" s="728">
        <v>0</v>
      </c>
      <c r="R17" s="728">
        <v>0</v>
      </c>
      <c r="S17" s="728">
        <v>0</v>
      </c>
      <c r="T17" s="728">
        <v>644.74282219553504</v>
      </c>
      <c r="U17" s="728">
        <v>0</v>
      </c>
      <c r="V17" s="728">
        <v>0</v>
      </c>
      <c r="W17" s="728">
        <v>0</v>
      </c>
      <c r="X17" s="728">
        <v>0</v>
      </c>
      <c r="Y17" s="728">
        <v>0</v>
      </c>
      <c r="Z17" s="728">
        <v>0</v>
      </c>
      <c r="AA17" s="728">
        <v>0</v>
      </c>
    </row>
    <row r="18" spans="1:27" ht="24">
      <c r="A18" s="519" t="s">
        <v>587</v>
      </c>
      <c r="B18" s="520" t="s">
        <v>588</v>
      </c>
      <c r="C18" s="747">
        <f t="shared" si="1"/>
        <v>844440279.0994103</v>
      </c>
      <c r="D18" s="728">
        <v>828726309.65397227</v>
      </c>
      <c r="E18" s="728">
        <v>2293997.4651290416</v>
      </c>
      <c r="F18" s="728">
        <v>0</v>
      </c>
      <c r="G18" s="728">
        <v>0</v>
      </c>
      <c r="H18" s="728">
        <v>13906642.546728913</v>
      </c>
      <c r="I18" s="728">
        <v>72774.970463493606</v>
      </c>
      <c r="J18" s="728">
        <v>945916.82775391778</v>
      </c>
      <c r="K18" s="728">
        <v>0</v>
      </c>
      <c r="L18" s="728">
        <v>1806682.1558868852</v>
      </c>
      <c r="M18" s="728">
        <v>9307.8735282289599</v>
      </c>
      <c r="N18" s="728">
        <v>248271.85263933078</v>
      </c>
      <c r="O18" s="728">
        <v>1353700.3807608974</v>
      </c>
      <c r="P18" s="728">
        <v>0</v>
      </c>
      <c r="Q18" s="728">
        <v>0</v>
      </c>
      <c r="R18" s="728">
        <v>0</v>
      </c>
      <c r="S18" s="728">
        <v>0</v>
      </c>
      <c r="T18" s="728">
        <v>644.74282219553504</v>
      </c>
      <c r="U18" s="728">
        <v>0</v>
      </c>
      <c r="V18" s="728">
        <v>0</v>
      </c>
      <c r="W18" s="728">
        <v>0</v>
      </c>
      <c r="X18" s="728">
        <v>0</v>
      </c>
      <c r="Y18" s="728">
        <v>0</v>
      </c>
      <c r="Z18" s="728">
        <v>0</v>
      </c>
      <c r="AA18" s="728">
        <v>0</v>
      </c>
    </row>
    <row r="19" spans="1:27">
      <c r="A19" s="521" t="s">
        <v>589</v>
      </c>
      <c r="B19" s="522" t="s">
        <v>590</v>
      </c>
      <c r="C19" s="747">
        <f t="shared" si="1"/>
        <v>1099843593.1024914</v>
      </c>
      <c r="D19" s="728">
        <v>1086061589.0517831</v>
      </c>
      <c r="E19" s="728">
        <v>2640628.7942056479</v>
      </c>
      <c r="F19" s="728">
        <v>0</v>
      </c>
      <c r="G19" s="728">
        <v>0</v>
      </c>
      <c r="H19" s="728">
        <v>12850583.969407717</v>
      </c>
      <c r="I19" s="728">
        <v>252287.08430566138</v>
      </c>
      <c r="J19" s="728">
        <v>1185625.2487656239</v>
      </c>
      <c r="K19" s="728">
        <v>0</v>
      </c>
      <c r="L19" s="728">
        <v>911471.72658181866</v>
      </c>
      <c r="M19" s="728">
        <v>14700.352438085278</v>
      </c>
      <c r="N19" s="728">
        <v>140784.04587509023</v>
      </c>
      <c r="O19" s="728">
        <v>574603.38774409716</v>
      </c>
      <c r="P19" s="728">
        <v>0</v>
      </c>
      <c r="Q19" s="728">
        <v>0</v>
      </c>
      <c r="R19" s="728">
        <v>0</v>
      </c>
      <c r="S19" s="728">
        <v>0</v>
      </c>
      <c r="T19" s="728">
        <v>19948.354718701899</v>
      </c>
      <c r="U19" s="728">
        <v>0</v>
      </c>
      <c r="V19" s="728">
        <v>0</v>
      </c>
      <c r="W19" s="728">
        <v>0</v>
      </c>
      <c r="X19" s="728">
        <v>0</v>
      </c>
      <c r="Y19" s="728">
        <v>0</v>
      </c>
      <c r="Z19" s="728">
        <v>0</v>
      </c>
      <c r="AA19" s="728">
        <v>0</v>
      </c>
    </row>
    <row r="20" spans="1:27">
      <c r="A20" s="519" t="s">
        <v>591</v>
      </c>
      <c r="B20" s="520" t="s">
        <v>592</v>
      </c>
      <c r="C20" s="747">
        <f t="shared" si="1"/>
        <v>1009768479.9285105</v>
      </c>
      <c r="D20" s="728">
        <v>998980135.94610679</v>
      </c>
      <c r="E20" s="728">
        <v>2213129.9629391343</v>
      </c>
      <c r="F20" s="728">
        <v>0</v>
      </c>
      <c r="G20" s="728">
        <v>0</v>
      </c>
      <c r="H20" s="728">
        <v>10030701.735171968</v>
      </c>
      <c r="I20" s="728">
        <v>148962.2295365062</v>
      </c>
      <c r="J20" s="728">
        <v>668314.21624079568</v>
      </c>
      <c r="K20" s="728">
        <v>0</v>
      </c>
      <c r="L20" s="728">
        <v>737693.89251311508</v>
      </c>
      <c r="M20" s="728">
        <v>3603.4064717710398</v>
      </c>
      <c r="N20" s="728">
        <v>107291.55502539221</v>
      </c>
      <c r="O20" s="728">
        <v>504996.09157438012</v>
      </c>
      <c r="P20" s="728">
        <v>0</v>
      </c>
      <c r="Q20" s="728">
        <v>0</v>
      </c>
      <c r="R20" s="728">
        <v>0</v>
      </c>
      <c r="S20" s="728">
        <v>0</v>
      </c>
      <c r="T20" s="728">
        <v>19948.354718701899</v>
      </c>
      <c r="U20" s="728">
        <v>0</v>
      </c>
      <c r="V20" s="728">
        <v>0</v>
      </c>
      <c r="W20" s="728">
        <v>0</v>
      </c>
      <c r="X20" s="728">
        <v>0</v>
      </c>
      <c r="Y20" s="728">
        <v>0</v>
      </c>
      <c r="Z20" s="728">
        <v>0</v>
      </c>
      <c r="AA20" s="728">
        <v>0</v>
      </c>
    </row>
    <row r="21" spans="1:27">
      <c r="A21" s="518">
        <v>1.4</v>
      </c>
      <c r="B21" s="517" t="s">
        <v>681</v>
      </c>
      <c r="C21" s="747">
        <f t="shared" si="1"/>
        <v>69558.92605641167</v>
      </c>
      <c r="D21" s="728">
        <v>69558.92605641167</v>
      </c>
      <c r="E21" s="728">
        <v>0</v>
      </c>
      <c r="F21" s="728">
        <v>0</v>
      </c>
      <c r="G21" s="728">
        <v>0</v>
      </c>
      <c r="H21" s="728">
        <v>0</v>
      </c>
      <c r="I21" s="728">
        <v>0</v>
      </c>
      <c r="J21" s="728">
        <v>0</v>
      </c>
      <c r="K21" s="728">
        <v>0</v>
      </c>
      <c r="L21" s="728">
        <v>0</v>
      </c>
      <c r="M21" s="728">
        <v>0</v>
      </c>
      <c r="N21" s="728">
        <v>0</v>
      </c>
      <c r="O21" s="728">
        <v>0</v>
      </c>
      <c r="P21" s="728">
        <v>0</v>
      </c>
      <c r="Q21" s="728">
        <v>0</v>
      </c>
      <c r="R21" s="728">
        <v>0</v>
      </c>
      <c r="S21" s="728">
        <v>0</v>
      </c>
      <c r="T21" s="728">
        <v>0</v>
      </c>
      <c r="U21" s="728">
        <v>0</v>
      </c>
      <c r="V21" s="728">
        <v>0</v>
      </c>
      <c r="W21" s="728">
        <v>0</v>
      </c>
      <c r="X21" s="728">
        <v>0</v>
      </c>
      <c r="Y21" s="728">
        <v>0</v>
      </c>
      <c r="Z21" s="728">
        <v>0</v>
      </c>
      <c r="AA21" s="728">
        <v>0</v>
      </c>
    </row>
    <row r="22" spans="1:27" ht="12.6" thickBot="1">
      <c r="A22" s="516">
        <v>1.5</v>
      </c>
      <c r="B22" s="515" t="s">
        <v>682</v>
      </c>
      <c r="C22" s="514"/>
      <c r="D22" s="513"/>
      <c r="E22" s="513"/>
      <c r="F22" s="513"/>
      <c r="G22" s="513"/>
      <c r="H22" s="513"/>
      <c r="I22" s="513"/>
      <c r="J22" s="513"/>
      <c r="K22" s="513"/>
      <c r="L22" s="513"/>
      <c r="M22" s="513"/>
      <c r="N22" s="513"/>
      <c r="O22" s="513"/>
      <c r="P22" s="513"/>
      <c r="Q22" s="513"/>
      <c r="R22" s="513"/>
      <c r="S22" s="513"/>
      <c r="T22" s="513"/>
      <c r="U22" s="513"/>
      <c r="V22" s="513"/>
      <c r="W22" s="513"/>
      <c r="X22" s="513"/>
      <c r="Y22" s="513"/>
      <c r="Z22" s="513"/>
      <c r="AA22" s="512"/>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orientation="portrait" r:id="rId1"/>
  <ignoredErrors>
    <ignoredError sqref="C10" formula="1"/>
    <ignoredError sqref="D10:AA10" formulaRange="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2" tint="-9.9978637043366805E-2"/>
  </sheetPr>
  <dimension ref="A1:L35"/>
  <sheetViews>
    <sheetView showGridLines="0" topLeftCell="A5" zoomScale="80" zoomScaleNormal="80" workbookViewId="0">
      <selection activeCell="P35" sqref="P35"/>
    </sheetView>
  </sheetViews>
  <sheetFormatPr defaultColWidth="9.21875" defaultRowHeight="12"/>
  <cols>
    <col min="1" max="1" width="11.77734375" style="483" bestFit="1" customWidth="1"/>
    <col min="2" max="2" width="93.44140625" style="483" customWidth="1"/>
    <col min="3" max="3" width="14.6640625" style="483" customWidth="1"/>
    <col min="4" max="5" width="16.109375" style="483" customWidth="1"/>
    <col min="6" max="6" width="16.109375" style="503" customWidth="1"/>
    <col min="7" max="7" width="25.21875" style="503" customWidth="1"/>
    <col min="8" max="8" width="16.109375" style="483" customWidth="1"/>
    <col min="9" max="11" width="16.109375" style="503" customWidth="1"/>
    <col min="12" max="12" width="26.21875" style="503" customWidth="1"/>
    <col min="13" max="16384" width="9.21875" style="483"/>
  </cols>
  <sheetData>
    <row r="1" spans="1:12" ht="13.8">
      <c r="A1" s="375" t="s">
        <v>109</v>
      </c>
      <c r="B1" s="306" t="str">
        <f>Info!C2</f>
        <v>კრედო</v>
      </c>
      <c r="F1" s="483"/>
      <c r="G1" s="483"/>
      <c r="I1" s="483"/>
      <c r="J1" s="483"/>
      <c r="K1" s="483"/>
      <c r="L1" s="483"/>
    </row>
    <row r="2" spans="1:12">
      <c r="A2" s="375" t="s">
        <v>110</v>
      </c>
      <c r="B2" s="378">
        <f>'1. key ratios'!B2</f>
        <v>45657</v>
      </c>
      <c r="F2" s="483"/>
      <c r="G2" s="483"/>
      <c r="I2" s="483"/>
      <c r="J2" s="483"/>
      <c r="K2" s="483"/>
      <c r="L2" s="483"/>
    </row>
    <row r="3" spans="1:12">
      <c r="A3" s="377" t="s">
        <v>595</v>
      </c>
      <c r="F3" s="483"/>
      <c r="G3" s="483"/>
      <c r="I3" s="483"/>
      <c r="J3" s="483"/>
      <c r="K3" s="483"/>
      <c r="L3" s="483"/>
    </row>
    <row r="4" spans="1:12">
      <c r="F4" s="483"/>
      <c r="G4" s="483"/>
      <c r="I4" s="483"/>
      <c r="J4" s="483"/>
      <c r="K4" s="483"/>
      <c r="L4" s="483"/>
    </row>
    <row r="5" spans="1:12" ht="37.5" customHeight="1">
      <c r="A5" s="854" t="s">
        <v>596</v>
      </c>
      <c r="B5" s="855"/>
      <c r="C5" s="903" t="s">
        <v>597</v>
      </c>
      <c r="D5" s="904"/>
      <c r="E5" s="904"/>
      <c r="F5" s="904"/>
      <c r="G5" s="904"/>
      <c r="H5" s="903" t="s">
        <v>907</v>
      </c>
      <c r="I5" s="905"/>
      <c r="J5" s="905"/>
      <c r="K5" s="905"/>
      <c r="L5" s="906"/>
    </row>
    <row r="6" spans="1:12" ht="39.450000000000003" customHeight="1">
      <c r="A6" s="858"/>
      <c r="B6" s="859"/>
      <c r="C6" s="382"/>
      <c r="D6" s="481" t="s">
        <v>892</v>
      </c>
      <c r="E6" s="481" t="s">
        <v>891</v>
      </c>
      <c r="F6" s="481" t="s">
        <v>890</v>
      </c>
      <c r="G6" s="481" t="s">
        <v>889</v>
      </c>
      <c r="H6" s="504"/>
      <c r="I6" s="481" t="s">
        <v>892</v>
      </c>
      <c r="J6" s="481" t="s">
        <v>891</v>
      </c>
      <c r="K6" s="481" t="s">
        <v>890</v>
      </c>
      <c r="L6" s="481" t="s">
        <v>889</v>
      </c>
    </row>
    <row r="7" spans="1:12">
      <c r="A7" s="473">
        <v>1</v>
      </c>
      <c r="B7" s="486" t="s">
        <v>519</v>
      </c>
      <c r="C7" s="739">
        <f>SUM(D7:G7)</f>
        <v>23313189.280000001</v>
      </c>
      <c r="D7" s="738">
        <v>22821254.620000001</v>
      </c>
      <c r="E7" s="738">
        <v>365348.57</v>
      </c>
      <c r="F7" s="738">
        <v>126586.09</v>
      </c>
      <c r="G7" s="738">
        <v>0</v>
      </c>
      <c r="H7" s="734">
        <f>SUM(I7:L7)</f>
        <v>380333.66000000003</v>
      </c>
      <c r="I7" s="728">
        <v>199965.92</v>
      </c>
      <c r="J7" s="728">
        <v>77124.23</v>
      </c>
      <c r="K7" s="728">
        <v>103243.51</v>
      </c>
      <c r="L7" s="728">
        <v>0</v>
      </c>
    </row>
    <row r="8" spans="1:12">
      <c r="A8" s="473">
        <v>2</v>
      </c>
      <c r="B8" s="486" t="s">
        <v>520</v>
      </c>
      <c r="C8" s="739">
        <f t="shared" ref="C8:C32" si="0">SUM(D8:G8)</f>
        <v>15090129.039999999</v>
      </c>
      <c r="D8" s="728">
        <v>14784353.6</v>
      </c>
      <c r="E8" s="728">
        <v>245827.57</v>
      </c>
      <c r="F8" s="736">
        <v>59947.87</v>
      </c>
      <c r="G8" s="736">
        <v>0</v>
      </c>
      <c r="H8" s="734">
        <f t="shared" ref="H8:H32" si="1">SUM(I8:L8)</f>
        <v>227477.4</v>
      </c>
      <c r="I8" s="736">
        <v>126789.56</v>
      </c>
      <c r="J8" s="736">
        <v>61296.03</v>
      </c>
      <c r="K8" s="736">
        <v>39391.81</v>
      </c>
      <c r="L8" s="736">
        <v>0</v>
      </c>
    </row>
    <row r="9" spans="1:12">
      <c r="A9" s="473">
        <v>3</v>
      </c>
      <c r="B9" s="486" t="s">
        <v>868</v>
      </c>
      <c r="C9" s="739">
        <f t="shared" si="0"/>
        <v>7334837.3600000003</v>
      </c>
      <c r="D9" s="728">
        <v>7017697.9400000004</v>
      </c>
      <c r="E9" s="728">
        <v>240269.6</v>
      </c>
      <c r="F9" s="737">
        <v>76869.820000000007</v>
      </c>
      <c r="G9" s="737">
        <v>0</v>
      </c>
      <c r="H9" s="734">
        <f t="shared" si="1"/>
        <v>168316.63</v>
      </c>
      <c r="I9" s="737">
        <v>59668.97</v>
      </c>
      <c r="J9" s="737">
        <v>46294</v>
      </c>
      <c r="K9" s="737">
        <v>62353.66</v>
      </c>
      <c r="L9" s="737">
        <v>0</v>
      </c>
    </row>
    <row r="10" spans="1:12">
      <c r="A10" s="473">
        <v>4</v>
      </c>
      <c r="B10" s="486" t="s">
        <v>521</v>
      </c>
      <c r="C10" s="739">
        <f t="shared" si="0"/>
        <v>26465151.430000003</v>
      </c>
      <c r="D10" s="728">
        <v>26455287.170000002</v>
      </c>
      <c r="E10" s="728">
        <v>9864.26</v>
      </c>
      <c r="F10" s="737">
        <v>0</v>
      </c>
      <c r="G10" s="737">
        <v>0</v>
      </c>
      <c r="H10" s="734">
        <f t="shared" si="1"/>
        <v>65765.759999999995</v>
      </c>
      <c r="I10" s="737">
        <v>64277.79</v>
      </c>
      <c r="J10" s="737">
        <v>1487.97</v>
      </c>
      <c r="K10" s="737">
        <v>0</v>
      </c>
      <c r="L10" s="737">
        <v>0</v>
      </c>
    </row>
    <row r="11" spans="1:12">
      <c r="A11" s="473">
        <v>5</v>
      </c>
      <c r="B11" s="486" t="s">
        <v>522</v>
      </c>
      <c r="C11" s="739">
        <f t="shared" si="0"/>
        <v>41211291.539999999</v>
      </c>
      <c r="D11" s="728">
        <v>40493448.009999998</v>
      </c>
      <c r="E11" s="728">
        <v>686893.42</v>
      </c>
      <c r="F11" s="737">
        <v>30950.11</v>
      </c>
      <c r="G11" s="737">
        <v>0</v>
      </c>
      <c r="H11" s="734">
        <f t="shared" si="1"/>
        <v>220346.44</v>
      </c>
      <c r="I11" s="737">
        <v>129579.55</v>
      </c>
      <c r="J11" s="737">
        <v>65955.73</v>
      </c>
      <c r="K11" s="737">
        <v>24811.16</v>
      </c>
      <c r="L11" s="737">
        <v>0</v>
      </c>
    </row>
    <row r="12" spans="1:12">
      <c r="A12" s="473">
        <v>6</v>
      </c>
      <c r="B12" s="486" t="s">
        <v>523</v>
      </c>
      <c r="C12" s="739">
        <f t="shared" si="0"/>
        <v>12361191.370000001</v>
      </c>
      <c r="D12" s="728">
        <v>11905287.460000001</v>
      </c>
      <c r="E12" s="728">
        <v>374478.36</v>
      </c>
      <c r="F12" s="737">
        <v>81425.55</v>
      </c>
      <c r="G12" s="737">
        <v>0</v>
      </c>
      <c r="H12" s="734">
        <f t="shared" si="1"/>
        <v>247674.62</v>
      </c>
      <c r="I12" s="737">
        <v>97383.94</v>
      </c>
      <c r="J12" s="737">
        <v>84040.31</v>
      </c>
      <c r="K12" s="737">
        <v>66250.37</v>
      </c>
      <c r="L12" s="737">
        <v>0</v>
      </c>
    </row>
    <row r="13" spans="1:12">
      <c r="A13" s="473">
        <v>7</v>
      </c>
      <c r="B13" s="486" t="s">
        <v>524</v>
      </c>
      <c r="C13" s="739">
        <f t="shared" si="0"/>
        <v>4148121.24</v>
      </c>
      <c r="D13" s="728">
        <v>3867318.85</v>
      </c>
      <c r="E13" s="728">
        <v>222291.65</v>
      </c>
      <c r="F13" s="737">
        <v>58510.74</v>
      </c>
      <c r="G13" s="737">
        <v>0</v>
      </c>
      <c r="H13" s="734">
        <f t="shared" si="1"/>
        <v>122458.62</v>
      </c>
      <c r="I13" s="737">
        <v>35762.9</v>
      </c>
      <c r="J13" s="737">
        <v>39352.06</v>
      </c>
      <c r="K13" s="737">
        <v>47343.66</v>
      </c>
      <c r="L13" s="737">
        <v>0</v>
      </c>
    </row>
    <row r="14" spans="1:12">
      <c r="A14" s="473">
        <v>8</v>
      </c>
      <c r="B14" s="486" t="s">
        <v>525</v>
      </c>
      <c r="C14" s="739">
        <f t="shared" si="0"/>
        <v>187508776.63</v>
      </c>
      <c r="D14" s="728">
        <v>180205087.28999999</v>
      </c>
      <c r="E14" s="728">
        <v>5675384.6200000001</v>
      </c>
      <c r="F14" s="737">
        <v>1616454.9</v>
      </c>
      <c r="G14" s="737">
        <v>11849.82</v>
      </c>
      <c r="H14" s="734">
        <f t="shared" si="1"/>
        <v>3574022.28</v>
      </c>
      <c r="I14" s="737">
        <v>1337461.17</v>
      </c>
      <c r="J14" s="737">
        <v>1079647.83</v>
      </c>
      <c r="K14" s="737">
        <v>1156776.47</v>
      </c>
      <c r="L14" s="737">
        <v>136.81</v>
      </c>
    </row>
    <row r="15" spans="1:12">
      <c r="A15" s="473">
        <v>9</v>
      </c>
      <c r="B15" s="486" t="s">
        <v>526</v>
      </c>
      <c r="C15" s="739">
        <f t="shared" si="0"/>
        <v>35990068.230000004</v>
      </c>
      <c r="D15" s="728">
        <v>34783602.07</v>
      </c>
      <c r="E15" s="728">
        <v>1040058.45</v>
      </c>
      <c r="F15" s="737">
        <v>166407.71</v>
      </c>
      <c r="G15" s="737">
        <v>0</v>
      </c>
      <c r="H15" s="734">
        <f t="shared" si="1"/>
        <v>600361.37</v>
      </c>
      <c r="I15" s="737">
        <v>268739.09000000003</v>
      </c>
      <c r="J15" s="737">
        <v>196256.76</v>
      </c>
      <c r="K15" s="737">
        <v>135365.51999999999</v>
      </c>
      <c r="L15" s="737">
        <v>0</v>
      </c>
    </row>
    <row r="16" spans="1:12">
      <c r="A16" s="473">
        <v>10</v>
      </c>
      <c r="B16" s="486" t="s">
        <v>527</v>
      </c>
      <c r="C16" s="739">
        <f t="shared" si="0"/>
        <v>16714598.66</v>
      </c>
      <c r="D16" s="728">
        <v>16028578.99</v>
      </c>
      <c r="E16" s="728">
        <v>632028.06000000006</v>
      </c>
      <c r="F16" s="737">
        <v>53991.61</v>
      </c>
      <c r="G16" s="737">
        <v>0</v>
      </c>
      <c r="H16" s="734">
        <f t="shared" si="1"/>
        <v>253122.6</v>
      </c>
      <c r="I16" s="737">
        <v>117311.83</v>
      </c>
      <c r="J16" s="737">
        <v>91710.5</v>
      </c>
      <c r="K16" s="737">
        <v>44100.27</v>
      </c>
      <c r="L16" s="737">
        <v>0</v>
      </c>
    </row>
    <row r="17" spans="1:12">
      <c r="A17" s="473">
        <v>11</v>
      </c>
      <c r="B17" s="486" t="s">
        <v>528</v>
      </c>
      <c r="C17" s="739">
        <f t="shared" si="0"/>
        <v>8310388.3099999996</v>
      </c>
      <c r="D17" s="728">
        <v>8028241.4199999999</v>
      </c>
      <c r="E17" s="728">
        <v>225467.05</v>
      </c>
      <c r="F17" s="737">
        <v>46437.08</v>
      </c>
      <c r="G17" s="737">
        <v>10242.76</v>
      </c>
      <c r="H17" s="734">
        <f t="shared" si="1"/>
        <v>155266.84</v>
      </c>
      <c r="I17" s="737">
        <v>77787.69</v>
      </c>
      <c r="J17" s="737">
        <v>39362.400000000001</v>
      </c>
      <c r="K17" s="737">
        <v>37998.49</v>
      </c>
      <c r="L17" s="737">
        <v>118.26</v>
      </c>
    </row>
    <row r="18" spans="1:12">
      <c r="A18" s="473">
        <v>12</v>
      </c>
      <c r="B18" s="486" t="s">
        <v>529</v>
      </c>
      <c r="C18" s="739">
        <f t="shared" si="0"/>
        <v>136933843.36000001</v>
      </c>
      <c r="D18" s="728">
        <v>131462611.58</v>
      </c>
      <c r="E18" s="728">
        <v>4646818.88</v>
      </c>
      <c r="F18" s="737">
        <v>824412.9</v>
      </c>
      <c r="G18" s="737">
        <v>0</v>
      </c>
      <c r="H18" s="734">
        <f t="shared" si="1"/>
        <v>2340815.1799999997</v>
      </c>
      <c r="I18" s="737">
        <v>904065.35</v>
      </c>
      <c r="J18" s="737">
        <v>791894.78</v>
      </c>
      <c r="K18" s="737">
        <v>644855.05000000005</v>
      </c>
      <c r="L18" s="737">
        <v>0</v>
      </c>
    </row>
    <row r="19" spans="1:12">
      <c r="A19" s="473">
        <v>13</v>
      </c>
      <c r="B19" s="486" t="s">
        <v>530</v>
      </c>
      <c r="C19" s="739">
        <f t="shared" si="0"/>
        <v>21915489.649999999</v>
      </c>
      <c r="D19" s="728">
        <v>21022747.809999999</v>
      </c>
      <c r="E19" s="728">
        <v>770924.19</v>
      </c>
      <c r="F19" s="737">
        <v>121817.65</v>
      </c>
      <c r="G19" s="737">
        <v>0</v>
      </c>
      <c r="H19" s="734">
        <f t="shared" si="1"/>
        <v>457660.26</v>
      </c>
      <c r="I19" s="737">
        <v>161766.88</v>
      </c>
      <c r="J19" s="737">
        <v>196771.78</v>
      </c>
      <c r="K19" s="737">
        <v>99121.600000000006</v>
      </c>
      <c r="L19" s="737">
        <v>0</v>
      </c>
    </row>
    <row r="20" spans="1:12">
      <c r="A20" s="473">
        <v>14</v>
      </c>
      <c r="B20" s="486" t="s">
        <v>531</v>
      </c>
      <c r="C20" s="739">
        <f t="shared" si="0"/>
        <v>70202350.260000005</v>
      </c>
      <c r="D20" s="728">
        <v>67483576.730000004</v>
      </c>
      <c r="E20" s="728">
        <v>2568131.0499999998</v>
      </c>
      <c r="F20" s="737">
        <v>150642.48000000001</v>
      </c>
      <c r="G20" s="737">
        <v>0</v>
      </c>
      <c r="H20" s="734">
        <f t="shared" si="1"/>
        <v>603778.25</v>
      </c>
      <c r="I20" s="737">
        <v>255016.92</v>
      </c>
      <c r="J20" s="737">
        <v>233443.68</v>
      </c>
      <c r="K20" s="737">
        <v>115317.65</v>
      </c>
      <c r="L20" s="737">
        <v>0</v>
      </c>
    </row>
    <row r="21" spans="1:12">
      <c r="A21" s="473">
        <v>15</v>
      </c>
      <c r="B21" s="486" t="s">
        <v>532</v>
      </c>
      <c r="C21" s="739">
        <f t="shared" si="0"/>
        <v>48999061.340000004</v>
      </c>
      <c r="D21" s="728">
        <v>46416715.520000003</v>
      </c>
      <c r="E21" s="728">
        <v>1954043.89</v>
      </c>
      <c r="F21" s="737">
        <v>628301.93000000005</v>
      </c>
      <c r="G21" s="737">
        <v>0</v>
      </c>
      <c r="H21" s="734">
        <f t="shared" si="1"/>
        <v>1145686.92</v>
      </c>
      <c r="I21" s="737">
        <v>368546.9</v>
      </c>
      <c r="J21" s="737">
        <v>306912.99</v>
      </c>
      <c r="K21" s="737">
        <v>470227.03</v>
      </c>
      <c r="L21" s="737">
        <v>0</v>
      </c>
    </row>
    <row r="22" spans="1:12">
      <c r="A22" s="473">
        <v>16</v>
      </c>
      <c r="B22" s="486" t="s">
        <v>533</v>
      </c>
      <c r="C22" s="739">
        <f t="shared" si="0"/>
        <v>13449643.09</v>
      </c>
      <c r="D22" s="728">
        <v>12893413.220000001</v>
      </c>
      <c r="E22" s="728">
        <v>471526.54</v>
      </c>
      <c r="F22" s="737">
        <v>84703.33</v>
      </c>
      <c r="G22" s="737">
        <v>0</v>
      </c>
      <c r="H22" s="734">
        <f t="shared" si="1"/>
        <v>221316.15</v>
      </c>
      <c r="I22" s="737">
        <v>89662.45</v>
      </c>
      <c r="J22" s="737">
        <v>74000.22</v>
      </c>
      <c r="K22" s="737">
        <v>57653.48</v>
      </c>
      <c r="L22" s="737">
        <v>0</v>
      </c>
    </row>
    <row r="23" spans="1:12">
      <c r="A23" s="473">
        <v>17</v>
      </c>
      <c r="B23" s="486" t="s">
        <v>534</v>
      </c>
      <c r="C23" s="739">
        <f t="shared" si="0"/>
        <v>1009393.3</v>
      </c>
      <c r="D23" s="728">
        <v>950797.73</v>
      </c>
      <c r="E23" s="728">
        <v>52756.76</v>
      </c>
      <c r="F23" s="737">
        <v>5838.81</v>
      </c>
      <c r="G23" s="737">
        <v>0</v>
      </c>
      <c r="H23" s="734">
        <f t="shared" si="1"/>
        <v>24074.9</v>
      </c>
      <c r="I23" s="737">
        <v>9315.17</v>
      </c>
      <c r="J23" s="737">
        <v>10037.74</v>
      </c>
      <c r="K23" s="737">
        <v>4721.99</v>
      </c>
      <c r="L23" s="737">
        <v>0</v>
      </c>
    </row>
    <row r="24" spans="1:12">
      <c r="A24" s="473">
        <v>18</v>
      </c>
      <c r="B24" s="486" t="s">
        <v>535</v>
      </c>
      <c r="C24" s="739">
        <f t="shared" si="0"/>
        <v>3797761.69</v>
      </c>
      <c r="D24" s="728">
        <v>3647740.54</v>
      </c>
      <c r="E24" s="728">
        <v>147060.96</v>
      </c>
      <c r="F24" s="737">
        <v>2960.19</v>
      </c>
      <c r="G24" s="737">
        <v>0</v>
      </c>
      <c r="H24" s="734">
        <f t="shared" si="1"/>
        <v>63586.93</v>
      </c>
      <c r="I24" s="737">
        <v>34907.61</v>
      </c>
      <c r="J24" s="737">
        <v>26284.94</v>
      </c>
      <c r="K24" s="737">
        <v>2394.38</v>
      </c>
      <c r="L24" s="737">
        <v>0</v>
      </c>
    </row>
    <row r="25" spans="1:12">
      <c r="A25" s="473">
        <v>19</v>
      </c>
      <c r="B25" s="486" t="s">
        <v>536</v>
      </c>
      <c r="C25" s="739">
        <f t="shared" si="0"/>
        <v>7244051.4100000001</v>
      </c>
      <c r="D25" s="728">
        <v>6963108.8799999999</v>
      </c>
      <c r="E25" s="728">
        <v>271053.42</v>
      </c>
      <c r="F25" s="737">
        <v>9889.11</v>
      </c>
      <c r="G25" s="737">
        <v>0</v>
      </c>
      <c r="H25" s="734">
        <f t="shared" si="1"/>
        <v>98390.8</v>
      </c>
      <c r="I25" s="737">
        <v>46676.76</v>
      </c>
      <c r="J25" s="737">
        <v>43611.75</v>
      </c>
      <c r="K25" s="737">
        <v>8102.29</v>
      </c>
      <c r="L25" s="737">
        <v>0</v>
      </c>
    </row>
    <row r="26" spans="1:12">
      <c r="A26" s="473">
        <v>20</v>
      </c>
      <c r="B26" s="486" t="s">
        <v>537</v>
      </c>
      <c r="C26" s="739">
        <f t="shared" si="0"/>
        <v>19959122.140000001</v>
      </c>
      <c r="D26" s="728">
        <v>19694933.18</v>
      </c>
      <c r="E26" s="728">
        <v>229629.57</v>
      </c>
      <c r="F26" s="737">
        <v>34559.39</v>
      </c>
      <c r="G26" s="737">
        <v>0</v>
      </c>
      <c r="H26" s="734">
        <f t="shared" si="1"/>
        <v>208987.55000000002</v>
      </c>
      <c r="I26" s="737">
        <v>137607.17000000001</v>
      </c>
      <c r="J26" s="737">
        <v>42877.82</v>
      </c>
      <c r="K26" s="737">
        <v>28502.560000000001</v>
      </c>
      <c r="L26" s="737">
        <v>0</v>
      </c>
    </row>
    <row r="27" spans="1:12">
      <c r="A27" s="473">
        <v>21</v>
      </c>
      <c r="B27" s="486" t="s">
        <v>538</v>
      </c>
      <c r="C27" s="739">
        <f t="shared" si="0"/>
        <v>2287093.9900000002</v>
      </c>
      <c r="D27" s="728">
        <v>2274350.81</v>
      </c>
      <c r="E27" s="728">
        <v>12523.7</v>
      </c>
      <c r="F27" s="737">
        <v>219.48</v>
      </c>
      <c r="G27" s="737">
        <v>0</v>
      </c>
      <c r="H27" s="734">
        <f t="shared" si="1"/>
        <v>19849.84</v>
      </c>
      <c r="I27" s="737">
        <v>17664.650000000001</v>
      </c>
      <c r="J27" s="737">
        <v>2007.69</v>
      </c>
      <c r="K27" s="737">
        <v>177.5</v>
      </c>
      <c r="L27" s="737">
        <v>0</v>
      </c>
    </row>
    <row r="28" spans="1:12">
      <c r="A28" s="473">
        <v>22</v>
      </c>
      <c r="B28" s="486" t="s">
        <v>539</v>
      </c>
      <c r="C28" s="739">
        <f t="shared" si="0"/>
        <v>1324781.2999999998</v>
      </c>
      <c r="D28" s="728">
        <v>1278944.46</v>
      </c>
      <c r="E28" s="728">
        <v>25910.15</v>
      </c>
      <c r="F28" s="737">
        <v>19926.689999999999</v>
      </c>
      <c r="G28" s="737">
        <v>0</v>
      </c>
      <c r="H28" s="734">
        <f t="shared" si="1"/>
        <v>31410.12</v>
      </c>
      <c r="I28" s="737">
        <v>10147.64</v>
      </c>
      <c r="J28" s="737">
        <v>5147.28</v>
      </c>
      <c r="K28" s="737">
        <v>16115.2</v>
      </c>
      <c r="L28" s="737">
        <v>0</v>
      </c>
    </row>
    <row r="29" spans="1:12">
      <c r="A29" s="473">
        <v>23</v>
      </c>
      <c r="B29" s="486" t="s">
        <v>540</v>
      </c>
      <c r="C29" s="739">
        <f t="shared" si="0"/>
        <v>609672162.74000001</v>
      </c>
      <c r="D29" s="728">
        <v>581983045.26999998</v>
      </c>
      <c r="E29" s="728">
        <v>22435554.09</v>
      </c>
      <c r="F29" s="737">
        <v>5231048.49</v>
      </c>
      <c r="G29" s="737">
        <v>22514.89</v>
      </c>
      <c r="H29" s="734">
        <f t="shared" si="1"/>
        <v>13915659.059999999</v>
      </c>
      <c r="I29" s="737">
        <v>5096896.63</v>
      </c>
      <c r="J29" s="737">
        <v>4713250.84</v>
      </c>
      <c r="K29" s="737">
        <v>4103639.91</v>
      </c>
      <c r="L29" s="737">
        <v>1871.68</v>
      </c>
    </row>
    <row r="30" spans="1:12">
      <c r="A30" s="473">
        <v>24</v>
      </c>
      <c r="B30" s="486" t="s">
        <v>541</v>
      </c>
      <c r="C30" s="739">
        <f t="shared" si="0"/>
        <v>912582364.32000005</v>
      </c>
      <c r="D30" s="728">
        <v>870525432.89999998</v>
      </c>
      <c r="E30" s="728">
        <v>33807519.310000002</v>
      </c>
      <c r="F30" s="737">
        <v>8237296.9800000004</v>
      </c>
      <c r="G30" s="737">
        <v>12115.13</v>
      </c>
      <c r="H30" s="734">
        <f t="shared" si="1"/>
        <v>20982641.270000003</v>
      </c>
      <c r="I30" s="737">
        <v>7557049.46</v>
      </c>
      <c r="J30" s="737">
        <v>6890141.8600000003</v>
      </c>
      <c r="K30" s="737">
        <v>6533778.4199999999</v>
      </c>
      <c r="L30" s="737">
        <v>1671.53</v>
      </c>
    </row>
    <row r="31" spans="1:12">
      <c r="A31" s="473">
        <v>25</v>
      </c>
      <c r="B31" s="486" t="s">
        <v>542</v>
      </c>
      <c r="C31" s="739">
        <f t="shared" si="0"/>
        <v>242888975.67000002</v>
      </c>
      <c r="D31" s="728">
        <v>233898626.80000001</v>
      </c>
      <c r="E31" s="728">
        <v>6908177.3499999996</v>
      </c>
      <c r="F31" s="737">
        <v>2073770.16</v>
      </c>
      <c r="G31" s="737">
        <v>8401.36</v>
      </c>
      <c r="H31" s="734">
        <f t="shared" si="1"/>
        <v>4820394.2300000004</v>
      </c>
      <c r="I31" s="737">
        <v>1916008.54</v>
      </c>
      <c r="J31" s="737">
        <v>1321314.73</v>
      </c>
      <c r="K31" s="737">
        <v>1582973.96</v>
      </c>
      <c r="L31" s="737">
        <v>97</v>
      </c>
    </row>
    <row r="32" spans="1:12">
      <c r="A32" s="473">
        <v>26</v>
      </c>
      <c r="B32" s="486" t="s">
        <v>598</v>
      </c>
      <c r="C32" s="739">
        <f t="shared" si="0"/>
        <v>71855041.739999995</v>
      </c>
      <c r="D32" s="728">
        <v>68849440.909999996</v>
      </c>
      <c r="E32" s="728">
        <v>2373129.84</v>
      </c>
      <c r="F32" s="737">
        <v>632470.99</v>
      </c>
      <c r="G32" s="737">
        <v>0</v>
      </c>
      <c r="H32" s="734">
        <f t="shared" si="1"/>
        <v>1735787.86</v>
      </c>
      <c r="I32" s="737">
        <v>741841.32</v>
      </c>
      <c r="J32" s="737">
        <v>514670.76</v>
      </c>
      <c r="K32" s="737">
        <v>479275.78</v>
      </c>
      <c r="L32" s="737">
        <v>0</v>
      </c>
    </row>
    <row r="33" spans="1:12">
      <c r="A33" s="473">
        <v>27</v>
      </c>
      <c r="B33" s="535" t="s">
        <v>67</v>
      </c>
      <c r="C33" s="739">
        <f>SUM(C7:C32)</f>
        <v>2542568879.0900002</v>
      </c>
      <c r="D33" s="739">
        <f t="shared" ref="D33:G33" si="2">SUM(D7:D32)</f>
        <v>2435735643.7599998</v>
      </c>
      <c r="E33" s="739">
        <f t="shared" si="2"/>
        <v>86392671.310000002</v>
      </c>
      <c r="F33" s="739">
        <f t="shared" si="2"/>
        <v>20375440.059999999</v>
      </c>
      <c r="G33" s="739">
        <f t="shared" si="2"/>
        <v>65123.96</v>
      </c>
      <c r="H33" s="734">
        <f>SUM(H7:H32)</f>
        <v>52685185.540000007</v>
      </c>
      <c r="I33" s="734">
        <f t="shared" ref="I33:L33" si="3">SUM(I7:I32)</f>
        <v>19861901.859999999</v>
      </c>
      <c r="J33" s="734">
        <f t="shared" si="3"/>
        <v>16954896.680000003</v>
      </c>
      <c r="K33" s="734">
        <f t="shared" si="3"/>
        <v>15864491.720000001</v>
      </c>
      <c r="L33" s="734">
        <f t="shared" si="3"/>
        <v>3895.2799999999997</v>
      </c>
    </row>
    <row r="35" spans="1:12">
      <c r="B35" s="534"/>
      <c r="C35" s="534"/>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2" tint="-9.9978637043366805E-2"/>
  </sheetPr>
  <dimension ref="A1:K13"/>
  <sheetViews>
    <sheetView showGridLines="0" zoomScale="80" zoomScaleNormal="80" workbookViewId="0">
      <selection activeCell="J21" sqref="J21"/>
    </sheetView>
  </sheetViews>
  <sheetFormatPr defaultColWidth="8.77734375" defaultRowHeight="12"/>
  <cols>
    <col min="1" max="1" width="11.77734375" style="383" bestFit="1" customWidth="1"/>
    <col min="2" max="2" width="59.109375" style="383" customWidth="1"/>
    <col min="3" max="11" width="18.77734375" style="383" customWidth="1"/>
    <col min="12" max="16384" width="8.77734375" style="383"/>
  </cols>
  <sheetData>
    <row r="1" spans="1:11" s="376" customFormat="1" ht="13.8">
      <c r="A1" s="375" t="s">
        <v>109</v>
      </c>
      <c r="B1" s="306" t="str">
        <f>Info!C2</f>
        <v>კრედო</v>
      </c>
      <c r="C1" s="483"/>
      <c r="D1" s="483"/>
      <c r="E1" s="483"/>
      <c r="F1" s="483"/>
      <c r="G1" s="483"/>
      <c r="H1" s="483"/>
      <c r="I1" s="483"/>
      <c r="J1" s="483"/>
      <c r="K1" s="483"/>
    </row>
    <row r="2" spans="1:11" s="376" customFormat="1">
      <c r="A2" s="375" t="s">
        <v>110</v>
      </c>
      <c r="B2" s="378">
        <f>'1. key ratios'!B2</f>
        <v>45657</v>
      </c>
      <c r="C2" s="483"/>
      <c r="D2" s="483"/>
      <c r="E2" s="483"/>
      <c r="F2" s="483"/>
      <c r="G2" s="483"/>
      <c r="H2" s="483"/>
      <c r="I2" s="483"/>
      <c r="J2" s="483"/>
      <c r="K2" s="483"/>
    </row>
    <row r="3" spans="1:11" s="376" customFormat="1">
      <c r="A3" s="377" t="s">
        <v>599</v>
      </c>
      <c r="B3" s="483"/>
      <c r="C3" s="483"/>
      <c r="D3" s="483"/>
      <c r="E3" s="483"/>
      <c r="F3" s="483"/>
      <c r="G3" s="483"/>
      <c r="H3" s="483"/>
      <c r="I3" s="483"/>
      <c r="J3" s="483"/>
      <c r="K3" s="483"/>
    </row>
    <row r="4" spans="1:11">
      <c r="A4" s="540"/>
      <c r="B4" s="540"/>
      <c r="C4" s="539" t="s">
        <v>503</v>
      </c>
      <c r="D4" s="539" t="s">
        <v>504</v>
      </c>
      <c r="E4" s="539" t="s">
        <v>505</v>
      </c>
      <c r="F4" s="539" t="s">
        <v>506</v>
      </c>
      <c r="G4" s="539" t="s">
        <v>507</v>
      </c>
      <c r="H4" s="539" t="s">
        <v>508</v>
      </c>
      <c r="I4" s="539" t="s">
        <v>509</v>
      </c>
      <c r="J4" s="539" t="s">
        <v>510</v>
      </c>
      <c r="K4" s="539" t="s">
        <v>511</v>
      </c>
    </row>
    <row r="5" spans="1:11" ht="103.95" customHeight="1">
      <c r="A5" s="907" t="s">
        <v>906</v>
      </c>
      <c r="B5" s="908"/>
      <c r="C5" s="538" t="s">
        <v>600</v>
      </c>
      <c r="D5" s="538" t="s">
        <v>593</v>
      </c>
      <c r="E5" s="538" t="s">
        <v>594</v>
      </c>
      <c r="F5" s="538" t="s">
        <v>905</v>
      </c>
      <c r="G5" s="538" t="s">
        <v>601</v>
      </c>
      <c r="H5" s="538" t="s">
        <v>602</v>
      </c>
      <c r="I5" s="538" t="s">
        <v>603</v>
      </c>
      <c r="J5" s="538" t="s">
        <v>604</v>
      </c>
      <c r="K5" s="538" t="s">
        <v>605</v>
      </c>
    </row>
    <row r="6" spans="1:11">
      <c r="A6" s="473">
        <v>1</v>
      </c>
      <c r="B6" s="473" t="s">
        <v>606</v>
      </c>
      <c r="C6" s="728">
        <v>8644343.9350262471</v>
      </c>
      <c r="D6" s="728">
        <v>69539.269517576482</v>
      </c>
      <c r="E6" s="728"/>
      <c r="F6" s="728"/>
      <c r="G6" s="728">
        <v>844440279.27938902</v>
      </c>
      <c r="H6" s="728"/>
      <c r="I6" s="728">
        <v>102066377.63074295</v>
      </c>
      <c r="J6" s="728">
        <v>291273721.14234382</v>
      </c>
      <c r="K6" s="728">
        <v>1296074598.1518939</v>
      </c>
    </row>
    <row r="7" spans="1:11">
      <c r="A7" s="473">
        <v>2</v>
      </c>
      <c r="B7" s="473" t="s">
        <v>607</v>
      </c>
      <c r="C7" s="728"/>
      <c r="D7" s="728"/>
      <c r="E7" s="728"/>
      <c r="F7" s="728"/>
      <c r="G7" s="728"/>
      <c r="H7" s="728"/>
      <c r="I7" s="728"/>
      <c r="J7" s="728"/>
      <c r="K7" s="728"/>
    </row>
    <row r="8" spans="1:11">
      <c r="A8" s="473">
        <v>3</v>
      </c>
      <c r="B8" s="473" t="s">
        <v>571</v>
      </c>
      <c r="C8" s="728">
        <v>782422.8</v>
      </c>
      <c r="D8" s="728">
        <v>0</v>
      </c>
      <c r="E8" s="728"/>
      <c r="F8" s="728"/>
      <c r="G8" s="728">
        <v>13905000.426804768</v>
      </c>
      <c r="H8" s="728"/>
      <c r="I8" s="728">
        <v>179537.0625665416</v>
      </c>
      <c r="J8" s="728">
        <v>13717001.502317479</v>
      </c>
      <c r="K8" s="728">
        <v>150004873.56831118</v>
      </c>
    </row>
    <row r="9" spans="1:11">
      <c r="A9" s="473">
        <v>4</v>
      </c>
      <c r="B9" s="492" t="s">
        <v>904</v>
      </c>
      <c r="C9" s="750">
        <v>0</v>
      </c>
      <c r="D9" s="750">
        <v>0</v>
      </c>
      <c r="E9" s="750"/>
      <c r="F9" s="750"/>
      <c r="G9" s="750">
        <v>1807327.0786873803</v>
      </c>
      <c r="H9" s="750"/>
      <c r="I9" s="750">
        <v>1258992.5055312964</v>
      </c>
      <c r="J9" s="750">
        <v>2302349.2194698993</v>
      </c>
      <c r="K9" s="750">
        <v>15071895.210875008</v>
      </c>
    </row>
    <row r="10" spans="1:11">
      <c r="A10" s="473">
        <v>5</v>
      </c>
      <c r="B10" s="492" t="s">
        <v>903</v>
      </c>
      <c r="C10" s="750"/>
      <c r="D10" s="750"/>
      <c r="E10" s="750"/>
      <c r="F10" s="750"/>
      <c r="G10" s="750"/>
      <c r="H10" s="750"/>
      <c r="I10" s="750"/>
      <c r="J10" s="750"/>
      <c r="K10" s="750"/>
    </row>
    <row r="11" spans="1:11">
      <c r="A11" s="473">
        <v>6</v>
      </c>
      <c r="B11" s="492" t="s">
        <v>902</v>
      </c>
      <c r="C11" s="750"/>
      <c r="D11" s="750"/>
      <c r="E11" s="750"/>
      <c r="F11" s="750"/>
      <c r="G11" s="750"/>
      <c r="H11" s="750"/>
      <c r="I11" s="750"/>
      <c r="J11" s="750"/>
      <c r="K11" s="750"/>
    </row>
    <row r="13" spans="1:11" ht="13.8">
      <c r="B13" s="536"/>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2" tint="-9.9978637043366805E-2"/>
  </sheetPr>
  <dimension ref="A1:V20"/>
  <sheetViews>
    <sheetView showGridLines="0" zoomScale="80" zoomScaleNormal="80" workbookViewId="0">
      <selection activeCell="G23" sqref="G23"/>
    </sheetView>
  </sheetViews>
  <sheetFormatPr defaultColWidth="8.77734375" defaultRowHeight="14.4"/>
  <cols>
    <col min="1" max="1" width="10" style="541" bestFit="1" customWidth="1"/>
    <col min="2" max="2" width="71.77734375" style="541" customWidth="1"/>
    <col min="3" max="3" width="11.6640625" style="541" bestFit="1" customWidth="1"/>
    <col min="4" max="5" width="15.21875" style="541" bestFit="1" customWidth="1"/>
    <col min="6" max="6" width="20" style="541" bestFit="1" customWidth="1"/>
    <col min="7" max="7" width="37.6640625" style="541" bestFit="1" customWidth="1"/>
    <col min="8" max="8" width="11.6640625" style="541" bestFit="1" customWidth="1"/>
    <col min="9" max="10" width="15.21875" style="541" bestFit="1" customWidth="1"/>
    <col min="11" max="11" width="20" style="541" bestFit="1" customWidth="1"/>
    <col min="12" max="12" width="37.6640625" style="541" bestFit="1" customWidth="1"/>
    <col min="13" max="13" width="10.6640625" style="541" bestFit="1" customWidth="1"/>
    <col min="14" max="15" width="15.21875" style="541" bestFit="1" customWidth="1"/>
    <col min="16" max="16" width="20" style="541" bestFit="1" customWidth="1"/>
    <col min="17" max="17" width="37.6640625" style="541" bestFit="1" customWidth="1"/>
    <col min="18" max="18" width="18" style="541" bestFit="1" customWidth="1"/>
    <col min="19" max="22" width="30.77734375" style="541" customWidth="1"/>
    <col min="23" max="16384" width="8.77734375" style="541"/>
  </cols>
  <sheetData>
    <row r="1" spans="1:22">
      <c r="A1" s="375" t="s">
        <v>109</v>
      </c>
      <c r="B1" s="306" t="str">
        <f>Info!C2</f>
        <v>კრედო</v>
      </c>
    </row>
    <row r="2" spans="1:22">
      <c r="A2" s="375" t="s">
        <v>110</v>
      </c>
      <c r="B2" s="378">
        <f>'1. key ratios'!B2</f>
        <v>45657</v>
      </c>
    </row>
    <row r="3" spans="1:22">
      <c r="A3" s="377" t="s">
        <v>689</v>
      </c>
      <c r="B3" s="483"/>
    </row>
    <row r="4" spans="1:22">
      <c r="A4" s="377"/>
      <c r="B4" s="483"/>
    </row>
    <row r="5" spans="1:22" ht="24" customHeight="1">
      <c r="A5" s="909" t="s">
        <v>716</v>
      </c>
      <c r="B5" s="909"/>
      <c r="C5" s="911" t="s">
        <v>908</v>
      </c>
      <c r="D5" s="911"/>
      <c r="E5" s="911"/>
      <c r="F5" s="911"/>
      <c r="G5" s="911"/>
      <c r="H5" s="911" t="s">
        <v>597</v>
      </c>
      <c r="I5" s="911"/>
      <c r="J5" s="911"/>
      <c r="K5" s="911"/>
      <c r="L5" s="911"/>
      <c r="M5" s="911" t="s">
        <v>907</v>
      </c>
      <c r="N5" s="911"/>
      <c r="O5" s="911"/>
      <c r="P5" s="911"/>
      <c r="Q5" s="911"/>
      <c r="R5" s="910" t="s">
        <v>715</v>
      </c>
      <c r="S5" s="910" t="s">
        <v>719</v>
      </c>
      <c r="T5" s="910" t="s">
        <v>718</v>
      </c>
      <c r="U5" s="910" t="s">
        <v>949</v>
      </c>
      <c r="V5" s="910" t="s">
        <v>950</v>
      </c>
    </row>
    <row r="6" spans="1:22" ht="36" customHeight="1">
      <c r="A6" s="909"/>
      <c r="B6" s="909"/>
      <c r="C6" s="550"/>
      <c r="D6" s="481" t="s">
        <v>892</v>
      </c>
      <c r="E6" s="481" t="s">
        <v>891</v>
      </c>
      <c r="F6" s="481" t="s">
        <v>890</v>
      </c>
      <c r="G6" s="481" t="s">
        <v>889</v>
      </c>
      <c r="H6" s="550"/>
      <c r="I6" s="481" t="s">
        <v>892</v>
      </c>
      <c r="J6" s="481" t="s">
        <v>891</v>
      </c>
      <c r="K6" s="481" t="s">
        <v>890</v>
      </c>
      <c r="L6" s="481" t="s">
        <v>889</v>
      </c>
      <c r="M6" s="550"/>
      <c r="N6" s="481" t="s">
        <v>892</v>
      </c>
      <c r="O6" s="481" t="s">
        <v>891</v>
      </c>
      <c r="P6" s="481" t="s">
        <v>890</v>
      </c>
      <c r="Q6" s="481" t="s">
        <v>889</v>
      </c>
      <c r="R6" s="910"/>
      <c r="S6" s="910"/>
      <c r="T6" s="910"/>
      <c r="U6" s="910"/>
      <c r="V6" s="910"/>
    </row>
    <row r="7" spans="1:22">
      <c r="A7" s="545">
        <v>1</v>
      </c>
      <c r="B7" s="549" t="s">
        <v>690</v>
      </c>
      <c r="C7" s="751">
        <f>SUM(D7:G7)</f>
        <v>30301381.024100047</v>
      </c>
      <c r="D7" s="750">
        <v>29047618.354100049</v>
      </c>
      <c r="E7" s="750">
        <v>751920.45999999985</v>
      </c>
      <c r="F7" s="750">
        <v>479841.81000000017</v>
      </c>
      <c r="G7" s="750">
        <v>22000.400000000001</v>
      </c>
      <c r="H7" s="751">
        <f>SUM(I7:L7)</f>
        <v>30971034.083175793</v>
      </c>
      <c r="I7" s="750">
        <v>29551506.186376255</v>
      </c>
      <c r="J7" s="750">
        <v>799910.72774393857</v>
      </c>
      <c r="K7" s="750">
        <v>597102.28071606299</v>
      </c>
      <c r="L7" s="750">
        <v>22514.888339536701</v>
      </c>
      <c r="M7" s="751">
        <f>SUM(N7:Q7)</f>
        <v>1050251.019185551</v>
      </c>
      <c r="N7" s="750">
        <v>334292.46845550579</v>
      </c>
      <c r="O7" s="750">
        <v>264975.2459757402</v>
      </c>
      <c r="P7" s="750">
        <v>449111.6244215155</v>
      </c>
      <c r="Q7" s="750">
        <v>1871.6803327893499</v>
      </c>
      <c r="R7" s="750">
        <v>21787</v>
      </c>
      <c r="S7" s="755">
        <v>0.2167</v>
      </c>
      <c r="T7" s="755">
        <v>0.30470199999999997</v>
      </c>
      <c r="U7" s="755">
        <v>0.23</v>
      </c>
      <c r="V7" s="749">
        <v>36.128900000000002</v>
      </c>
    </row>
    <row r="8" spans="1:22">
      <c r="A8" s="545">
        <v>2</v>
      </c>
      <c r="B8" s="548" t="s">
        <v>691</v>
      </c>
      <c r="C8" s="751">
        <f t="shared" ref="C8:C18" si="0">SUM(D8:G8)</f>
        <v>1078711201.1782992</v>
      </c>
      <c r="D8" s="750">
        <v>1020795517.9526991</v>
      </c>
      <c r="E8" s="750">
        <v>49619049.935599975</v>
      </c>
      <c r="F8" s="750">
        <v>8284844.3700000187</v>
      </c>
      <c r="G8" s="750">
        <v>11788.92</v>
      </c>
      <c r="H8" s="751">
        <f t="shared" ref="H8:H18" si="1">SUM(I8:L8)</f>
        <v>1072536572.197155</v>
      </c>
      <c r="I8" s="750">
        <v>1015402965.242029</v>
      </c>
      <c r="J8" s="750">
        <v>47597114.374926835</v>
      </c>
      <c r="K8" s="750">
        <v>9524377.4506541267</v>
      </c>
      <c r="L8" s="750">
        <v>12115.129545130163</v>
      </c>
      <c r="M8" s="751">
        <f t="shared" ref="M8:M18" si="2">SUM(N8:Q8)</f>
        <v>27143242.09676772</v>
      </c>
      <c r="N8" s="750">
        <v>9825814.2846052349</v>
      </c>
      <c r="O8" s="750">
        <v>9752076.0968701262</v>
      </c>
      <c r="P8" s="750">
        <v>7563680.188683656</v>
      </c>
      <c r="Q8" s="750">
        <v>1671.5266087050197</v>
      </c>
      <c r="R8" s="750">
        <v>167693</v>
      </c>
      <c r="S8" s="755">
        <v>0.23760000000000001</v>
      </c>
      <c r="T8" s="755">
        <v>0.32327299999999998</v>
      </c>
      <c r="U8" s="755">
        <v>0.22</v>
      </c>
      <c r="V8" s="749">
        <v>39.407699999999998</v>
      </c>
    </row>
    <row r="9" spans="1:22">
      <c r="A9" s="545">
        <v>3</v>
      </c>
      <c r="B9" s="548" t="s">
        <v>692</v>
      </c>
      <c r="C9" s="751">
        <f t="shared" si="0"/>
        <v>0</v>
      </c>
      <c r="D9" s="750">
        <v>0</v>
      </c>
      <c r="E9" s="750">
        <v>0</v>
      </c>
      <c r="F9" s="750">
        <v>0</v>
      </c>
      <c r="G9" s="750">
        <v>0</v>
      </c>
      <c r="H9" s="751">
        <f t="shared" si="1"/>
        <v>0</v>
      </c>
      <c r="I9" s="750">
        <v>0</v>
      </c>
      <c r="J9" s="750">
        <v>0</v>
      </c>
      <c r="K9" s="750">
        <v>0</v>
      </c>
      <c r="L9" s="750">
        <v>0</v>
      </c>
      <c r="M9" s="751">
        <f t="shared" si="2"/>
        <v>0</v>
      </c>
      <c r="N9" s="750">
        <v>0</v>
      </c>
      <c r="O9" s="750">
        <v>0</v>
      </c>
      <c r="P9" s="750">
        <v>0</v>
      </c>
      <c r="Q9" s="750">
        <v>0</v>
      </c>
      <c r="R9" s="750">
        <v>0</v>
      </c>
      <c r="S9" s="755">
        <v>0</v>
      </c>
      <c r="T9" s="755">
        <v>0</v>
      </c>
      <c r="U9" s="755">
        <v>0</v>
      </c>
      <c r="V9" s="749">
        <v>0</v>
      </c>
    </row>
    <row r="10" spans="1:22">
      <c r="A10" s="545">
        <v>4</v>
      </c>
      <c r="B10" s="548" t="s">
        <v>693</v>
      </c>
      <c r="C10" s="751">
        <f t="shared" si="0"/>
        <v>252916589.28000283</v>
      </c>
      <c r="D10" s="750">
        <v>245826859.74000281</v>
      </c>
      <c r="E10" s="750">
        <v>4857398.1100000106</v>
      </c>
      <c r="F10" s="750">
        <v>2232331.429999996</v>
      </c>
      <c r="G10" s="750">
        <v>0</v>
      </c>
      <c r="H10" s="751">
        <f t="shared" si="1"/>
        <v>257701543.50095356</v>
      </c>
      <c r="I10" s="750">
        <v>249137011.76236838</v>
      </c>
      <c r="J10" s="750">
        <v>5431432.2660689699</v>
      </c>
      <c r="K10" s="750">
        <v>3133099.472516194</v>
      </c>
      <c r="L10" s="750">
        <v>0</v>
      </c>
      <c r="M10" s="751">
        <f t="shared" si="2"/>
        <v>7249394.610017254</v>
      </c>
      <c r="N10" s="750">
        <v>3313999.9684787751</v>
      </c>
      <c r="O10" s="750">
        <v>1401580.1213994706</v>
      </c>
      <c r="P10" s="750">
        <v>2533814.5201390078</v>
      </c>
      <c r="Q10" s="750">
        <v>0</v>
      </c>
      <c r="R10" s="750">
        <v>273836</v>
      </c>
      <c r="S10" s="755">
        <v>9.64E-2</v>
      </c>
      <c r="T10" s="755">
        <v>0.20830599999999999</v>
      </c>
      <c r="U10" s="755">
        <v>0.11</v>
      </c>
      <c r="V10" s="749">
        <v>13.719900000000001</v>
      </c>
    </row>
    <row r="11" spans="1:22">
      <c r="A11" s="545">
        <v>5</v>
      </c>
      <c r="B11" s="548" t="s">
        <v>694</v>
      </c>
      <c r="C11" s="751">
        <f t="shared" si="0"/>
        <v>1146629.2773</v>
      </c>
      <c r="D11" s="750">
        <v>1146629.2773</v>
      </c>
      <c r="E11" s="750">
        <v>0</v>
      </c>
      <c r="F11" s="750">
        <v>0</v>
      </c>
      <c r="G11" s="750">
        <v>0</v>
      </c>
      <c r="H11" s="751">
        <f t="shared" si="1"/>
        <v>1178808.2405484908</v>
      </c>
      <c r="I11" s="750">
        <v>1178808.2405484908</v>
      </c>
      <c r="J11" s="750">
        <v>0</v>
      </c>
      <c r="K11" s="750">
        <v>0</v>
      </c>
      <c r="L11" s="750">
        <v>0</v>
      </c>
      <c r="M11" s="751">
        <f t="shared" si="2"/>
        <v>3039.3692123008373</v>
      </c>
      <c r="N11" s="750">
        <v>3039.3692123008373</v>
      </c>
      <c r="O11" s="750">
        <v>0</v>
      </c>
      <c r="P11" s="750">
        <v>0</v>
      </c>
      <c r="Q11" s="750">
        <v>0</v>
      </c>
      <c r="R11" s="750">
        <v>17</v>
      </c>
      <c r="S11" s="755">
        <v>0.1147</v>
      </c>
      <c r="T11" s="755">
        <v>0.12930800000000001</v>
      </c>
      <c r="U11" s="755">
        <v>0.13</v>
      </c>
      <c r="V11" s="749">
        <v>5.3789999999999996</v>
      </c>
    </row>
    <row r="12" spans="1:22">
      <c r="A12" s="545">
        <v>6</v>
      </c>
      <c r="B12" s="548" t="s">
        <v>695</v>
      </c>
      <c r="C12" s="751">
        <f t="shared" si="0"/>
        <v>60879067.059999764</v>
      </c>
      <c r="D12" s="750">
        <v>58538705.549999766</v>
      </c>
      <c r="E12" s="750">
        <v>1324736.4300000013</v>
      </c>
      <c r="F12" s="750">
        <v>1015625.0800000004</v>
      </c>
      <c r="G12" s="750">
        <v>0</v>
      </c>
      <c r="H12" s="751">
        <f t="shared" si="1"/>
        <v>61122446.579193875</v>
      </c>
      <c r="I12" s="750">
        <v>58778812.545701995</v>
      </c>
      <c r="J12" s="750">
        <v>1324015.4361996446</v>
      </c>
      <c r="K12" s="750">
        <v>1019618.5972922398</v>
      </c>
      <c r="L12" s="750">
        <v>0</v>
      </c>
      <c r="M12" s="751">
        <f t="shared" si="2"/>
        <v>2143021.5785771711</v>
      </c>
      <c r="N12" s="750">
        <v>809535.26964405319</v>
      </c>
      <c r="O12" s="750">
        <v>508813.48541162629</v>
      </c>
      <c r="P12" s="750">
        <v>824672.82352149149</v>
      </c>
      <c r="Q12" s="750">
        <v>0</v>
      </c>
      <c r="R12" s="750">
        <v>108495</v>
      </c>
      <c r="S12" s="755">
        <v>0.34989999999999999</v>
      </c>
      <c r="T12" s="755">
        <v>0.414989</v>
      </c>
      <c r="U12" s="755">
        <v>0.34</v>
      </c>
      <c r="V12" s="749">
        <v>324.90249999999997</v>
      </c>
    </row>
    <row r="13" spans="1:22">
      <c r="A13" s="545">
        <v>7</v>
      </c>
      <c r="B13" s="548" t="s">
        <v>696</v>
      </c>
      <c r="C13" s="752">
        <f t="shared" ref="C13:G13" si="3">SUM(C14:C16)</f>
        <v>259009765.22980002</v>
      </c>
      <c r="D13" s="752">
        <f t="shared" si="3"/>
        <v>255371250.84979999</v>
      </c>
      <c r="E13" s="752">
        <f t="shared" si="3"/>
        <v>2695318.2399999984</v>
      </c>
      <c r="F13" s="752">
        <f t="shared" si="3"/>
        <v>931441.03</v>
      </c>
      <c r="G13" s="752">
        <f t="shared" si="3"/>
        <v>11755.11</v>
      </c>
      <c r="H13" s="751">
        <f t="shared" si="1"/>
        <v>259248431.28039405</v>
      </c>
      <c r="I13" s="752">
        <f t="shared" ref="I13:L13" si="4">SUM(I14:I16)</f>
        <v>255598961.63529307</v>
      </c>
      <c r="J13" s="752">
        <f t="shared" si="4"/>
        <v>2576714.3770301719</v>
      </c>
      <c r="K13" s="752">
        <f t="shared" si="4"/>
        <v>1060905.4482804947</v>
      </c>
      <c r="L13" s="752">
        <f t="shared" si="4"/>
        <v>11849.81979034124</v>
      </c>
      <c r="M13" s="751">
        <f t="shared" si="2"/>
        <v>2447429.936378988</v>
      </c>
      <c r="N13" s="752">
        <f t="shared" ref="N13:R13" si="5">SUM(N14:N16)</f>
        <v>1189156.346824463</v>
      </c>
      <c r="O13" s="752">
        <f t="shared" si="5"/>
        <v>551368.73026539013</v>
      </c>
      <c r="P13" s="752">
        <f t="shared" si="5"/>
        <v>706768.04492853233</v>
      </c>
      <c r="Q13" s="752">
        <f t="shared" si="5"/>
        <v>136.81436060206221</v>
      </c>
      <c r="R13" s="752">
        <f t="shared" si="5"/>
        <v>14192</v>
      </c>
      <c r="S13" s="762">
        <v>0.16250000000000001</v>
      </c>
      <c r="T13" s="762">
        <v>0.20208200000000001</v>
      </c>
      <c r="U13" s="762">
        <v>0.158</v>
      </c>
      <c r="V13" s="758">
        <v>93.379900000000006</v>
      </c>
    </row>
    <row r="14" spans="1:22">
      <c r="A14" s="543">
        <v>7.1</v>
      </c>
      <c r="B14" s="542" t="s">
        <v>697</v>
      </c>
      <c r="C14" s="751">
        <f t="shared" si="0"/>
        <v>159947356.40270004</v>
      </c>
      <c r="D14" s="750">
        <v>159477959.46270004</v>
      </c>
      <c r="E14" s="750">
        <v>57460.95</v>
      </c>
      <c r="F14" s="750">
        <v>411935.99</v>
      </c>
      <c r="G14" s="750">
        <v>0</v>
      </c>
      <c r="H14" s="751">
        <f t="shared" si="1"/>
        <v>160715652.12217531</v>
      </c>
      <c r="I14" s="750">
        <v>160211391.46826556</v>
      </c>
      <c r="J14" s="750">
        <v>57521.089186227</v>
      </c>
      <c r="K14" s="750">
        <v>446739.56472351751</v>
      </c>
      <c r="L14" s="750">
        <v>0</v>
      </c>
      <c r="M14" s="751">
        <f t="shared" si="2"/>
        <v>651440.0282241283</v>
      </c>
      <c r="N14" s="750">
        <v>412236.06041579653</v>
      </c>
      <c r="O14" s="750">
        <v>6820.9878835236696</v>
      </c>
      <c r="P14" s="750">
        <v>232382.97992480808</v>
      </c>
      <c r="Q14" s="750">
        <v>0</v>
      </c>
      <c r="R14" s="750">
        <v>1920</v>
      </c>
      <c r="S14" s="755">
        <v>0.14380000000000001</v>
      </c>
      <c r="T14" s="755">
        <v>0.17061999999999999</v>
      </c>
      <c r="U14" s="755">
        <v>0.13</v>
      </c>
      <c r="V14" s="749">
        <v>124.0046</v>
      </c>
    </row>
    <row r="15" spans="1:22" ht="24">
      <c r="A15" s="543">
        <v>7.2</v>
      </c>
      <c r="B15" s="542" t="s">
        <v>698</v>
      </c>
      <c r="C15" s="751">
        <f t="shared" si="0"/>
        <v>3641066.1891999994</v>
      </c>
      <c r="D15" s="750">
        <v>3571190.8591999994</v>
      </c>
      <c r="E15" s="750">
        <v>69875.33</v>
      </c>
      <c r="F15" s="750">
        <v>0</v>
      </c>
      <c r="G15" s="750">
        <v>0</v>
      </c>
      <c r="H15" s="751">
        <f t="shared" si="1"/>
        <v>3646906.0595570789</v>
      </c>
      <c r="I15" s="750">
        <v>3577353.3896829206</v>
      </c>
      <c r="J15" s="750">
        <v>69552.669874158295</v>
      </c>
      <c r="K15" s="750">
        <v>0</v>
      </c>
      <c r="L15" s="750">
        <v>0</v>
      </c>
      <c r="M15" s="751">
        <f t="shared" si="2"/>
        <v>25355.530414113739</v>
      </c>
      <c r="N15" s="750">
        <v>8540.6894418987413</v>
      </c>
      <c r="O15" s="750">
        <v>16814.840972214999</v>
      </c>
      <c r="P15" s="750">
        <v>0</v>
      </c>
      <c r="Q15" s="750">
        <v>0</v>
      </c>
      <c r="R15" s="750">
        <v>52</v>
      </c>
      <c r="S15" s="755">
        <v>0.13639999999999999</v>
      </c>
      <c r="T15" s="755">
        <v>0.16385</v>
      </c>
      <c r="U15" s="755">
        <v>0.12</v>
      </c>
      <c r="V15" s="749">
        <v>94.237799999999993</v>
      </c>
    </row>
    <row r="16" spans="1:22">
      <c r="A16" s="543">
        <v>7.3</v>
      </c>
      <c r="B16" s="542" t="s">
        <v>699</v>
      </c>
      <c r="C16" s="751">
        <f t="shared" si="0"/>
        <v>95421342.637899965</v>
      </c>
      <c r="D16" s="750">
        <v>92322100.527899966</v>
      </c>
      <c r="E16" s="750">
        <v>2567981.9599999986</v>
      </c>
      <c r="F16" s="750">
        <v>519505.04</v>
      </c>
      <c r="G16" s="750">
        <v>11755.11</v>
      </c>
      <c r="H16" s="751">
        <f t="shared" si="1"/>
        <v>94885873.098661706</v>
      </c>
      <c r="I16" s="750">
        <v>91810216.777344599</v>
      </c>
      <c r="J16" s="750">
        <v>2449640.6179697867</v>
      </c>
      <c r="K16" s="750">
        <v>614165.88355697703</v>
      </c>
      <c r="L16" s="750">
        <v>11849.81979034124</v>
      </c>
      <c r="M16" s="751">
        <f t="shared" si="2"/>
        <v>1770634.3777407457</v>
      </c>
      <c r="N16" s="750">
        <v>768379.59696676768</v>
      </c>
      <c r="O16" s="750">
        <v>527732.9014096515</v>
      </c>
      <c r="P16" s="750">
        <v>474385.0650037243</v>
      </c>
      <c r="Q16" s="750">
        <v>136.81436060206221</v>
      </c>
      <c r="R16" s="750">
        <v>12220</v>
      </c>
      <c r="S16" s="755">
        <v>0.2094</v>
      </c>
      <c r="T16" s="755">
        <v>0.28088600000000002</v>
      </c>
      <c r="U16" s="755">
        <v>0.21</v>
      </c>
      <c r="V16" s="749">
        <v>42.013500000000001</v>
      </c>
    </row>
    <row r="17" spans="1:22">
      <c r="A17" s="545">
        <v>8</v>
      </c>
      <c r="B17" s="548" t="s">
        <v>700</v>
      </c>
      <c r="C17" s="751">
        <f t="shared" si="0"/>
        <v>0</v>
      </c>
      <c r="D17" s="750">
        <v>0</v>
      </c>
      <c r="E17" s="750">
        <v>0</v>
      </c>
      <c r="F17" s="750">
        <v>0</v>
      </c>
      <c r="G17" s="750">
        <v>0</v>
      </c>
      <c r="H17" s="751">
        <f t="shared" si="1"/>
        <v>0</v>
      </c>
      <c r="I17" s="750">
        <v>0</v>
      </c>
      <c r="J17" s="750">
        <v>0</v>
      </c>
      <c r="K17" s="750">
        <v>0</v>
      </c>
      <c r="L17" s="750">
        <v>0</v>
      </c>
      <c r="M17" s="751">
        <f t="shared" si="2"/>
        <v>0</v>
      </c>
      <c r="N17" s="750">
        <v>0</v>
      </c>
      <c r="O17" s="750">
        <v>0</v>
      </c>
      <c r="P17" s="750">
        <v>0</v>
      </c>
      <c r="Q17" s="750">
        <v>0</v>
      </c>
      <c r="R17" s="750">
        <v>0</v>
      </c>
      <c r="S17" s="755">
        <v>0</v>
      </c>
      <c r="T17" s="755">
        <v>0</v>
      </c>
      <c r="U17" s="755">
        <v>0</v>
      </c>
      <c r="V17" s="749">
        <v>0</v>
      </c>
    </row>
    <row r="18" spans="1:22">
      <c r="A18" s="547">
        <v>9</v>
      </c>
      <c r="B18" s="546" t="s">
        <v>701</v>
      </c>
      <c r="C18" s="751">
        <f t="shared" si="0"/>
        <v>7429199.7902999986</v>
      </c>
      <c r="D18" s="754">
        <v>7359619.0802999986</v>
      </c>
      <c r="E18" s="754">
        <v>53706.810000000005</v>
      </c>
      <c r="F18" s="754">
        <v>15873.900000000001</v>
      </c>
      <c r="G18" s="754">
        <v>0</v>
      </c>
      <c r="H18" s="751">
        <f t="shared" si="1"/>
        <v>7813434.3761900049</v>
      </c>
      <c r="I18" s="754">
        <v>7732966.4148179907</v>
      </c>
      <c r="J18" s="754">
        <v>61596.190307031327</v>
      </c>
      <c r="K18" s="754">
        <v>18871.771064982957</v>
      </c>
      <c r="L18" s="754">
        <v>0</v>
      </c>
      <c r="M18" s="751">
        <f t="shared" si="2"/>
        <v>127676.75554104128</v>
      </c>
      <c r="N18" s="754">
        <v>92577.361025551931</v>
      </c>
      <c r="O18" s="754">
        <v>19837.329597138531</v>
      </c>
      <c r="P18" s="754">
        <v>15262.064918350816</v>
      </c>
      <c r="Q18" s="754">
        <v>0</v>
      </c>
      <c r="R18" s="754">
        <v>2338</v>
      </c>
      <c r="S18" s="756">
        <v>4.2500000000000003E-2</v>
      </c>
      <c r="T18" s="756">
        <v>5.1418999999999999E-2</v>
      </c>
      <c r="U18" s="756">
        <v>0.04</v>
      </c>
      <c r="V18" s="757">
        <v>48.448</v>
      </c>
    </row>
    <row r="19" spans="1:22">
      <c r="A19" s="545">
        <v>10</v>
      </c>
      <c r="B19" s="544" t="s">
        <v>717</v>
      </c>
      <c r="C19" s="751">
        <f>SUM(C7:C13)+C17+C18</f>
        <v>1690393832.8398015</v>
      </c>
      <c r="D19" s="751">
        <f t="shared" ref="D19:G19" si="6">SUM(D7:D13)+D17+D18</f>
        <v>1618086200.8042018</v>
      </c>
      <c r="E19" s="751">
        <f t="shared" si="6"/>
        <v>59302129.985599995</v>
      </c>
      <c r="F19" s="751">
        <f t="shared" si="6"/>
        <v>12959957.620000014</v>
      </c>
      <c r="G19" s="753">
        <f t="shared" si="6"/>
        <v>45544.43</v>
      </c>
      <c r="H19" s="751">
        <f>SUM(H7:H13)+H17+H18</f>
        <v>1690572270.2576106</v>
      </c>
      <c r="I19" s="751">
        <f t="shared" ref="I19:L19" si="7">SUM(I7:I13)+I17+I18</f>
        <v>1617381032.0271349</v>
      </c>
      <c r="J19" s="751">
        <f t="shared" si="7"/>
        <v>57790783.372276589</v>
      </c>
      <c r="K19" s="751">
        <f t="shared" si="7"/>
        <v>15353975.020524101</v>
      </c>
      <c r="L19" s="751">
        <f t="shared" si="7"/>
        <v>46479.837675008108</v>
      </c>
      <c r="M19" s="751">
        <f>SUM(M7:M13)+M17+M18</f>
        <v>40164055.365680017</v>
      </c>
      <c r="N19" s="751">
        <f t="shared" ref="N19:P19" si="8">SUM(N7:N13)+N17+N18</f>
        <v>15568415.068245886</v>
      </c>
      <c r="O19" s="751">
        <f t="shared" si="8"/>
        <v>12498651.009519491</v>
      </c>
      <c r="P19" s="751">
        <f t="shared" si="8"/>
        <v>12093309.266612552</v>
      </c>
      <c r="Q19" s="751">
        <f t="shared" ref="Q19:R19" si="9">SUM(Q7:Q13)+Q17+Q18</f>
        <v>3680.021302096432</v>
      </c>
      <c r="R19" s="752">
        <f t="shared" si="9"/>
        <v>588358</v>
      </c>
      <c r="S19" s="755">
        <v>0.19</v>
      </c>
      <c r="T19" s="755">
        <v>0.28000000000000003</v>
      </c>
      <c r="U19" s="755">
        <v>0.1973</v>
      </c>
      <c r="V19" s="537">
        <v>54.073999999999998</v>
      </c>
    </row>
    <row r="20" spans="1:22" ht="24">
      <c r="A20" s="543">
        <v>10.1</v>
      </c>
      <c r="B20" s="542" t="s">
        <v>720</v>
      </c>
      <c r="C20" s="751">
        <f>SUM(D20:G20)</f>
        <v>2374058.2200000002</v>
      </c>
      <c r="D20" s="750">
        <v>2324302.2300000004</v>
      </c>
      <c r="E20" s="750">
        <v>40759.229999999996</v>
      </c>
      <c r="F20" s="750">
        <v>8996.76</v>
      </c>
      <c r="G20" s="750">
        <v>0</v>
      </c>
      <c r="H20" s="751">
        <f>SUM(I20:L20)</f>
        <v>2411363.5390285589</v>
      </c>
      <c r="I20" s="750">
        <v>2354618.1717209411</v>
      </c>
      <c r="J20" s="750">
        <v>43370.486080658942</v>
      </c>
      <c r="K20" s="750">
        <v>13374.881226958811</v>
      </c>
      <c r="L20" s="537"/>
      <c r="M20" s="751">
        <f>SUM(N20:Q20)</f>
        <v>52552.768250181252</v>
      </c>
      <c r="N20" s="750">
        <v>25812.934578564389</v>
      </c>
      <c r="O20" s="750">
        <v>15880.215490530552</v>
      </c>
      <c r="P20" s="750">
        <v>10859.618181086309</v>
      </c>
      <c r="Q20" s="537"/>
      <c r="R20" s="537">
        <v>988</v>
      </c>
      <c r="S20" s="755">
        <v>0.20530000000000001</v>
      </c>
      <c r="T20" s="755">
        <v>0.295068</v>
      </c>
      <c r="U20" s="755">
        <v>0.21329999999999999</v>
      </c>
      <c r="V20" s="749">
        <v>39.116799999999998</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ignoredErrors>
    <ignoredError sqref="C13 C19 H13 H19 M13 M19" formula="1"/>
    <ignoredError sqref="D13:G13 I13:L13 M7:M12 M14:M16 M18 M20 N13:Q13" formulaRange="1"/>
  </ignoredError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F237"/>
  <sheetViews>
    <sheetView zoomScale="90" zoomScaleNormal="90" workbookViewId="0">
      <selection activeCell="A67" sqref="A67"/>
    </sheetView>
  </sheetViews>
  <sheetFormatPr defaultColWidth="43.5546875" defaultRowHeight="12"/>
  <cols>
    <col min="1" max="1" width="8" style="154" customWidth="1"/>
    <col min="2" max="2" width="66.21875" style="155" customWidth="1"/>
    <col min="3" max="3" width="131.44140625" style="156" customWidth="1"/>
    <col min="4" max="5" width="10.21875" style="147" customWidth="1"/>
    <col min="6" max="6" width="67.6640625" style="147" customWidth="1"/>
    <col min="7" max="16384" width="43.5546875" style="147"/>
  </cols>
  <sheetData>
    <row r="1" spans="1:3" ht="13.2" thickTop="1" thickBot="1">
      <c r="A1" s="966" t="s">
        <v>188</v>
      </c>
      <c r="B1" s="967"/>
      <c r="C1" s="968"/>
    </row>
    <row r="2" spans="1:3" ht="26.25" customHeight="1">
      <c r="A2" s="384"/>
      <c r="B2" s="969" t="s">
        <v>189</v>
      </c>
      <c r="C2" s="969"/>
    </row>
    <row r="3" spans="1:3" s="152" customFormat="1" ht="11.25" customHeight="1">
      <c r="A3" s="151"/>
      <c r="B3" s="969" t="s">
        <v>264</v>
      </c>
      <c r="C3" s="969"/>
    </row>
    <row r="4" spans="1:3" ht="12" customHeight="1" thickBot="1">
      <c r="A4" s="943" t="s">
        <v>268</v>
      </c>
      <c r="B4" s="944"/>
      <c r="C4" s="945"/>
    </row>
    <row r="5" spans="1:3" ht="12.6" thickTop="1">
      <c r="A5" s="148"/>
      <c r="B5" s="946" t="s">
        <v>190</v>
      </c>
      <c r="C5" s="947"/>
    </row>
    <row r="6" spans="1:3">
      <c r="A6" s="384"/>
      <c r="B6" s="925" t="s">
        <v>265</v>
      </c>
      <c r="C6" s="926"/>
    </row>
    <row r="7" spans="1:3">
      <c r="A7" s="384"/>
      <c r="B7" s="925" t="s">
        <v>191</v>
      </c>
      <c r="C7" s="926"/>
    </row>
    <row r="8" spans="1:3">
      <c r="A8" s="384"/>
      <c r="B8" s="925" t="s">
        <v>266</v>
      </c>
      <c r="C8" s="926"/>
    </row>
    <row r="9" spans="1:3">
      <c r="A9" s="384"/>
      <c r="B9" s="972" t="s">
        <v>267</v>
      </c>
      <c r="C9" s="973"/>
    </row>
    <row r="10" spans="1:3">
      <c r="A10" s="384"/>
      <c r="B10" s="964" t="s">
        <v>192</v>
      </c>
      <c r="C10" s="965" t="s">
        <v>192</v>
      </c>
    </row>
    <row r="11" spans="1:3">
      <c r="A11" s="384"/>
      <c r="B11" s="964" t="s">
        <v>193</v>
      </c>
      <c r="C11" s="965" t="s">
        <v>193</v>
      </c>
    </row>
    <row r="12" spans="1:3">
      <c r="A12" s="384"/>
      <c r="B12" s="964" t="s">
        <v>194</v>
      </c>
      <c r="C12" s="965" t="s">
        <v>194</v>
      </c>
    </row>
    <row r="13" spans="1:3">
      <c r="A13" s="384"/>
      <c r="B13" s="964" t="s">
        <v>195</v>
      </c>
      <c r="C13" s="965" t="s">
        <v>195</v>
      </c>
    </row>
    <row r="14" spans="1:3">
      <c r="A14" s="384"/>
      <c r="B14" s="964" t="s">
        <v>196</v>
      </c>
      <c r="C14" s="965" t="s">
        <v>196</v>
      </c>
    </row>
    <row r="15" spans="1:3" ht="21.75" customHeight="1">
      <c r="A15" s="384"/>
      <c r="B15" s="964" t="s">
        <v>197</v>
      </c>
      <c r="C15" s="965" t="s">
        <v>197</v>
      </c>
    </row>
    <row r="16" spans="1:3">
      <c r="A16" s="384"/>
      <c r="B16" s="964" t="s">
        <v>198</v>
      </c>
      <c r="C16" s="965" t="s">
        <v>199</v>
      </c>
    </row>
    <row r="17" spans="1:6">
      <c r="A17" s="384"/>
      <c r="B17" s="964" t="s">
        <v>200</v>
      </c>
      <c r="C17" s="965" t="s">
        <v>201</v>
      </c>
    </row>
    <row r="18" spans="1:6">
      <c r="A18" s="384"/>
      <c r="B18" s="964" t="s">
        <v>202</v>
      </c>
      <c r="C18" s="965" t="s">
        <v>203</v>
      </c>
    </row>
    <row r="19" spans="1:6">
      <c r="A19" s="631"/>
      <c r="B19" s="970" t="s">
        <v>204</v>
      </c>
      <c r="C19" s="971" t="s">
        <v>204</v>
      </c>
    </row>
    <row r="20" spans="1:6">
      <c r="A20" s="631"/>
      <c r="B20" s="970" t="s">
        <v>952</v>
      </c>
      <c r="C20" s="971" t="s">
        <v>205</v>
      </c>
    </row>
    <row r="21" spans="1:6">
      <c r="A21" s="384"/>
      <c r="B21" s="970" t="s">
        <v>995</v>
      </c>
      <c r="C21" s="971" t="s">
        <v>206</v>
      </c>
    </row>
    <row r="22" spans="1:6" ht="23.25" customHeight="1">
      <c r="A22" s="384"/>
      <c r="B22" s="964" t="s">
        <v>207</v>
      </c>
      <c r="C22" s="965" t="s">
        <v>208</v>
      </c>
      <c r="F22" s="595"/>
    </row>
    <row r="23" spans="1:6">
      <c r="A23" s="384"/>
      <c r="B23" s="964" t="s">
        <v>209</v>
      </c>
      <c r="C23" s="965" t="s">
        <v>209</v>
      </c>
    </row>
    <row r="24" spans="1:6">
      <c r="A24" s="384"/>
      <c r="B24" s="964" t="s">
        <v>210</v>
      </c>
      <c r="C24" s="965" t="s">
        <v>211</v>
      </c>
    </row>
    <row r="25" spans="1:6" ht="12.6" thickBot="1">
      <c r="A25" s="149"/>
      <c r="B25" s="958" t="s">
        <v>212</v>
      </c>
      <c r="C25" s="959"/>
    </row>
    <row r="26" spans="1:6" ht="13.2" thickTop="1" thickBot="1">
      <c r="A26" s="943" t="s">
        <v>844</v>
      </c>
      <c r="B26" s="944"/>
      <c r="C26" s="945"/>
    </row>
    <row r="27" spans="1:6" ht="13.2" thickTop="1" thickBot="1">
      <c r="A27" s="150"/>
      <c r="B27" s="960" t="s">
        <v>845</v>
      </c>
      <c r="C27" s="961"/>
    </row>
    <row r="28" spans="1:6" ht="13.2" thickTop="1" thickBot="1">
      <c r="A28" s="943" t="s">
        <v>269</v>
      </c>
      <c r="B28" s="944"/>
      <c r="C28" s="945"/>
    </row>
    <row r="29" spans="1:6" ht="12.6" thickTop="1">
      <c r="A29" s="148"/>
      <c r="B29" s="962" t="s">
        <v>848</v>
      </c>
      <c r="C29" s="963" t="s">
        <v>213</v>
      </c>
    </row>
    <row r="30" spans="1:6">
      <c r="A30" s="384"/>
      <c r="B30" s="934" t="s">
        <v>217</v>
      </c>
      <c r="C30" s="935" t="s">
        <v>214</v>
      </c>
    </row>
    <row r="31" spans="1:6">
      <c r="A31" s="384"/>
      <c r="B31" s="934" t="s">
        <v>846</v>
      </c>
      <c r="C31" s="935" t="s">
        <v>215</v>
      </c>
    </row>
    <row r="32" spans="1:6">
      <c r="A32" s="384"/>
      <c r="B32" s="934" t="s">
        <v>847</v>
      </c>
      <c r="C32" s="935" t="s">
        <v>216</v>
      </c>
    </row>
    <row r="33" spans="1:3">
      <c r="A33" s="384"/>
      <c r="B33" s="934" t="s">
        <v>220</v>
      </c>
      <c r="C33" s="935" t="s">
        <v>221</v>
      </c>
    </row>
    <row r="34" spans="1:3">
      <c r="A34" s="384"/>
      <c r="B34" s="934" t="s">
        <v>849</v>
      </c>
      <c r="C34" s="935" t="s">
        <v>218</v>
      </c>
    </row>
    <row r="35" spans="1:3">
      <c r="A35" s="384"/>
      <c r="B35" s="934" t="s">
        <v>850</v>
      </c>
      <c r="C35" s="935" t="s">
        <v>219</v>
      </c>
    </row>
    <row r="36" spans="1:3">
      <c r="A36" s="384"/>
      <c r="B36" s="955" t="s">
        <v>851</v>
      </c>
      <c r="C36" s="956"/>
    </row>
    <row r="37" spans="1:3" ht="24.75" customHeight="1">
      <c r="A37" s="384"/>
      <c r="B37" s="934" t="s">
        <v>852</v>
      </c>
      <c r="C37" s="935" t="s">
        <v>222</v>
      </c>
    </row>
    <row r="38" spans="1:3" ht="23.25" customHeight="1">
      <c r="A38" s="384"/>
      <c r="B38" s="934" t="s">
        <v>853</v>
      </c>
      <c r="C38" s="935" t="s">
        <v>223</v>
      </c>
    </row>
    <row r="39" spans="1:3" ht="23.25" customHeight="1">
      <c r="A39" s="449"/>
      <c r="B39" s="955" t="s">
        <v>854</v>
      </c>
      <c r="C39" s="957"/>
    </row>
    <row r="40" spans="1:3" ht="12" customHeight="1">
      <c r="A40" s="384"/>
      <c r="B40" s="934" t="s">
        <v>855</v>
      </c>
      <c r="C40" s="935"/>
    </row>
    <row r="41" spans="1:3" ht="12.6" thickBot="1">
      <c r="A41" s="943" t="s">
        <v>270</v>
      </c>
      <c r="B41" s="944"/>
      <c r="C41" s="945"/>
    </row>
    <row r="42" spans="1:3" ht="12.6" thickTop="1">
      <c r="A42" s="148"/>
      <c r="B42" s="946" t="s">
        <v>300</v>
      </c>
      <c r="C42" s="947" t="s">
        <v>224</v>
      </c>
    </row>
    <row r="43" spans="1:3">
      <c r="A43" s="384"/>
      <c r="B43" s="925" t="s">
        <v>299</v>
      </c>
      <c r="C43" s="926"/>
    </row>
    <row r="44" spans="1:3" ht="23.25" customHeight="1" thickBot="1">
      <c r="A44" s="149"/>
      <c r="B44" s="941" t="s">
        <v>225</v>
      </c>
      <c r="C44" s="942" t="s">
        <v>226</v>
      </c>
    </row>
    <row r="45" spans="1:3" ht="11.25" customHeight="1" thickTop="1" thickBot="1">
      <c r="A45" s="943" t="s">
        <v>271</v>
      </c>
      <c r="B45" s="944"/>
      <c r="C45" s="945"/>
    </row>
    <row r="46" spans="1:3" ht="26.25" customHeight="1" thickTop="1">
      <c r="A46" s="384"/>
      <c r="B46" s="925" t="s">
        <v>272</v>
      </c>
      <c r="C46" s="926"/>
    </row>
    <row r="47" spans="1:3" ht="12.6" thickBot="1">
      <c r="A47" s="943" t="s">
        <v>273</v>
      </c>
      <c r="B47" s="944"/>
      <c r="C47" s="945"/>
    </row>
    <row r="48" spans="1:3" ht="12.6" thickTop="1">
      <c r="A48" s="148"/>
      <c r="B48" s="946" t="s">
        <v>227</v>
      </c>
      <c r="C48" s="947" t="s">
        <v>227</v>
      </c>
    </row>
    <row r="49" spans="1:3" ht="11.25" customHeight="1">
      <c r="A49" s="384"/>
      <c r="B49" s="925" t="s">
        <v>228</v>
      </c>
      <c r="C49" s="926" t="s">
        <v>228</v>
      </c>
    </row>
    <row r="50" spans="1:3">
      <c r="A50" s="384"/>
      <c r="B50" s="925" t="s">
        <v>229</v>
      </c>
      <c r="C50" s="926" t="s">
        <v>229</v>
      </c>
    </row>
    <row r="51" spans="1:3" ht="11.25" customHeight="1">
      <c r="A51" s="384"/>
      <c r="B51" s="925" t="s">
        <v>857</v>
      </c>
      <c r="C51" s="926" t="s">
        <v>230</v>
      </c>
    </row>
    <row r="52" spans="1:3" ht="33.6" customHeight="1">
      <c r="A52" s="384"/>
      <c r="B52" s="925" t="s">
        <v>231</v>
      </c>
      <c r="C52" s="926" t="s">
        <v>231</v>
      </c>
    </row>
    <row r="53" spans="1:3" ht="11.25" customHeight="1">
      <c r="A53" s="384"/>
      <c r="B53" s="925" t="s">
        <v>320</v>
      </c>
      <c r="C53" s="926" t="s">
        <v>232</v>
      </c>
    </row>
    <row r="54" spans="1:3" ht="11.25" customHeight="1" thickBot="1">
      <c r="A54" s="943" t="s">
        <v>274</v>
      </c>
      <c r="B54" s="944"/>
      <c r="C54" s="945"/>
    </row>
    <row r="55" spans="1:3" ht="12.6" thickTop="1">
      <c r="A55" s="148"/>
      <c r="B55" s="946" t="s">
        <v>227</v>
      </c>
      <c r="C55" s="947" t="s">
        <v>227</v>
      </c>
    </row>
    <row r="56" spans="1:3">
      <c r="A56" s="384"/>
      <c r="B56" s="925" t="s">
        <v>233</v>
      </c>
      <c r="C56" s="926" t="s">
        <v>233</v>
      </c>
    </row>
    <row r="57" spans="1:3">
      <c r="A57" s="384"/>
      <c r="B57" s="925" t="s">
        <v>277</v>
      </c>
      <c r="C57" s="926" t="s">
        <v>234</v>
      </c>
    </row>
    <row r="58" spans="1:3">
      <c r="A58" s="384"/>
      <c r="B58" s="925" t="s">
        <v>235</v>
      </c>
      <c r="C58" s="926" t="s">
        <v>235</v>
      </c>
    </row>
    <row r="59" spans="1:3">
      <c r="A59" s="384"/>
      <c r="B59" s="925" t="s">
        <v>236</v>
      </c>
      <c r="C59" s="926" t="s">
        <v>236</v>
      </c>
    </row>
    <row r="60" spans="1:3">
      <c r="A60" s="384"/>
      <c r="B60" s="925" t="s">
        <v>237</v>
      </c>
      <c r="C60" s="926" t="s">
        <v>237</v>
      </c>
    </row>
    <row r="61" spans="1:3">
      <c r="A61" s="384"/>
      <c r="B61" s="925" t="s">
        <v>278</v>
      </c>
      <c r="C61" s="926" t="s">
        <v>238</v>
      </c>
    </row>
    <row r="62" spans="1:3">
      <c r="A62" s="384"/>
      <c r="B62" s="925" t="s">
        <v>239</v>
      </c>
      <c r="C62" s="926" t="s">
        <v>239</v>
      </c>
    </row>
    <row r="63" spans="1:3" ht="12.6" thickBot="1">
      <c r="A63" s="149"/>
      <c r="B63" s="941" t="s">
        <v>240</v>
      </c>
      <c r="C63" s="942" t="s">
        <v>240</v>
      </c>
    </row>
    <row r="64" spans="1:3" ht="11.25" customHeight="1" thickTop="1">
      <c r="A64" s="931" t="s">
        <v>275</v>
      </c>
      <c r="B64" s="932"/>
      <c r="C64" s="933"/>
    </row>
    <row r="65" spans="1:3" ht="12.6" thickBot="1">
      <c r="A65" s="149"/>
      <c r="B65" s="941" t="s">
        <v>241</v>
      </c>
      <c r="C65" s="942" t="s">
        <v>241</v>
      </c>
    </row>
    <row r="66" spans="1:3" ht="11.25" customHeight="1" thickTop="1">
      <c r="A66" s="950" t="s">
        <v>985</v>
      </c>
      <c r="B66" s="951"/>
      <c r="C66" s="952"/>
    </row>
    <row r="67" spans="1:3" ht="12.6" thickBot="1">
      <c r="A67" s="635"/>
      <c r="B67" s="953" t="s">
        <v>984</v>
      </c>
      <c r="C67" s="954"/>
    </row>
    <row r="68" spans="1:3" ht="11.25" customHeight="1" thickTop="1" thickBot="1">
      <c r="A68" s="943" t="s">
        <v>276</v>
      </c>
      <c r="B68" s="944"/>
      <c r="C68" s="945"/>
    </row>
    <row r="69" spans="1:3" ht="12.6" thickTop="1">
      <c r="A69" s="148"/>
      <c r="B69" s="946" t="s">
        <v>242</v>
      </c>
      <c r="C69" s="947" t="s">
        <v>242</v>
      </c>
    </row>
    <row r="70" spans="1:3">
      <c r="A70" s="384"/>
      <c r="B70" s="925" t="s">
        <v>859</v>
      </c>
      <c r="C70" s="926" t="s">
        <v>243</v>
      </c>
    </row>
    <row r="71" spans="1:3">
      <c r="A71" s="384"/>
      <c r="B71" s="925" t="s">
        <v>244</v>
      </c>
      <c r="C71" s="926" t="s">
        <v>244</v>
      </c>
    </row>
    <row r="72" spans="1:3" ht="55.05" customHeight="1">
      <c r="A72" s="384"/>
      <c r="B72" s="948" t="s">
        <v>996</v>
      </c>
      <c r="C72" s="949" t="s">
        <v>245</v>
      </c>
    </row>
    <row r="73" spans="1:3" ht="33.75" customHeight="1">
      <c r="A73" s="384"/>
      <c r="B73" s="939" t="s">
        <v>279</v>
      </c>
      <c r="C73" s="940" t="s">
        <v>246</v>
      </c>
    </row>
    <row r="74" spans="1:3" ht="15.75" customHeight="1">
      <c r="A74" s="384"/>
      <c r="B74" s="939" t="s">
        <v>860</v>
      </c>
      <c r="C74" s="940" t="s">
        <v>247</v>
      </c>
    </row>
    <row r="75" spans="1:3">
      <c r="A75" s="384"/>
      <c r="B75" s="925" t="s">
        <v>248</v>
      </c>
      <c r="C75" s="926" t="s">
        <v>248</v>
      </c>
    </row>
    <row r="76" spans="1:3" ht="12.6" thickBot="1">
      <c r="A76" s="149"/>
      <c r="B76" s="941" t="s">
        <v>249</v>
      </c>
      <c r="C76" s="942" t="s">
        <v>249</v>
      </c>
    </row>
    <row r="77" spans="1:3" ht="12.6" thickTop="1">
      <c r="A77" s="931" t="s">
        <v>303</v>
      </c>
      <c r="B77" s="932"/>
      <c r="C77" s="933"/>
    </row>
    <row r="78" spans="1:3">
      <c r="A78" s="384"/>
      <c r="B78" s="925" t="s">
        <v>241</v>
      </c>
      <c r="C78" s="926"/>
    </row>
    <row r="79" spans="1:3">
      <c r="A79" s="384"/>
      <c r="B79" s="925" t="s">
        <v>301</v>
      </c>
      <c r="C79" s="926"/>
    </row>
    <row r="80" spans="1:3">
      <c r="A80" s="384"/>
      <c r="B80" s="925" t="s">
        <v>302</v>
      </c>
      <c r="C80" s="926"/>
    </row>
    <row r="81" spans="1:3">
      <c r="A81" s="931" t="s">
        <v>304</v>
      </c>
      <c r="B81" s="932"/>
      <c r="C81" s="933"/>
    </row>
    <row r="82" spans="1:3">
      <c r="A82" s="384"/>
      <c r="B82" s="925" t="s">
        <v>241</v>
      </c>
      <c r="C82" s="926"/>
    </row>
    <row r="83" spans="1:3">
      <c r="A83" s="384"/>
      <c r="B83" s="925" t="s">
        <v>305</v>
      </c>
      <c r="C83" s="926"/>
    </row>
    <row r="84" spans="1:3" ht="79.5" customHeight="1">
      <c r="A84" s="384"/>
      <c r="B84" s="925" t="s">
        <v>319</v>
      </c>
      <c r="C84" s="926"/>
    </row>
    <row r="85" spans="1:3" ht="53.25" customHeight="1">
      <c r="A85" s="384"/>
      <c r="B85" s="925" t="s">
        <v>318</v>
      </c>
      <c r="C85" s="926"/>
    </row>
    <row r="86" spans="1:3">
      <c r="A86" s="384"/>
      <c r="B86" s="925" t="s">
        <v>306</v>
      </c>
      <c r="C86" s="926"/>
    </row>
    <row r="87" spans="1:3">
      <c r="A87" s="384"/>
      <c r="B87" s="925" t="s">
        <v>307</v>
      </c>
      <c r="C87" s="926"/>
    </row>
    <row r="88" spans="1:3">
      <c r="A88" s="384"/>
      <c r="B88" s="925" t="s">
        <v>308</v>
      </c>
      <c r="C88" s="926"/>
    </row>
    <row r="89" spans="1:3">
      <c r="A89" s="931" t="s">
        <v>309</v>
      </c>
      <c r="B89" s="932"/>
      <c r="C89" s="933"/>
    </row>
    <row r="90" spans="1:3">
      <c r="A90" s="384"/>
      <c r="B90" s="925" t="s">
        <v>241</v>
      </c>
      <c r="C90" s="926"/>
    </row>
    <row r="91" spans="1:3">
      <c r="A91" s="384"/>
      <c r="B91" s="925" t="s">
        <v>311</v>
      </c>
      <c r="C91" s="926"/>
    </row>
    <row r="92" spans="1:3" ht="12" customHeight="1">
      <c r="A92" s="384"/>
      <c r="B92" s="925" t="s">
        <v>312</v>
      </c>
      <c r="C92" s="926"/>
    </row>
    <row r="93" spans="1:3">
      <c r="A93" s="384"/>
      <c r="B93" s="925" t="s">
        <v>313</v>
      </c>
      <c r="C93" s="926"/>
    </row>
    <row r="94" spans="1:3" ht="24.75" customHeight="1">
      <c r="A94" s="384"/>
      <c r="B94" s="934" t="s">
        <v>349</v>
      </c>
      <c r="C94" s="935"/>
    </row>
    <row r="95" spans="1:3" ht="24" customHeight="1">
      <c r="A95" s="384"/>
      <c r="B95" s="934" t="s">
        <v>350</v>
      </c>
      <c r="C95" s="935"/>
    </row>
    <row r="96" spans="1:3" ht="13.5" customHeight="1">
      <c r="A96" s="384"/>
      <c r="B96" s="934" t="s">
        <v>314</v>
      </c>
      <c r="C96" s="935"/>
    </row>
    <row r="97" spans="1:3" ht="11.25" customHeight="1" thickBot="1">
      <c r="A97" s="936" t="s">
        <v>345</v>
      </c>
      <c r="B97" s="937"/>
      <c r="C97" s="938"/>
    </row>
    <row r="98" spans="1:3" ht="13.2" thickTop="1" thickBot="1">
      <c r="A98" s="930" t="s">
        <v>250</v>
      </c>
      <c r="B98" s="930"/>
      <c r="C98" s="930"/>
    </row>
    <row r="99" spans="1:3">
      <c r="A99" s="229">
        <v>2</v>
      </c>
      <c r="B99" s="372" t="s">
        <v>325</v>
      </c>
      <c r="C99" s="372" t="s">
        <v>346</v>
      </c>
    </row>
    <row r="100" spans="1:3">
      <c r="A100" s="153">
        <v>3</v>
      </c>
      <c r="B100" s="373" t="s">
        <v>326</v>
      </c>
      <c r="C100" s="374" t="s">
        <v>347</v>
      </c>
    </row>
    <row r="101" spans="1:3">
      <c r="A101" s="153">
        <v>4</v>
      </c>
      <c r="B101" s="373" t="s">
        <v>327</v>
      </c>
      <c r="C101" s="374" t="s">
        <v>351</v>
      </c>
    </row>
    <row r="102" spans="1:3" ht="11.25" customHeight="1">
      <c r="A102" s="153">
        <v>5</v>
      </c>
      <c r="B102" s="373" t="s">
        <v>328</v>
      </c>
      <c r="C102" s="374" t="s">
        <v>348</v>
      </c>
    </row>
    <row r="103" spans="1:3" ht="12" customHeight="1">
      <c r="A103" s="153">
        <v>6</v>
      </c>
      <c r="B103" s="373" t="s">
        <v>343</v>
      </c>
      <c r="C103" s="374" t="s">
        <v>329</v>
      </c>
    </row>
    <row r="104" spans="1:3" ht="12" customHeight="1">
      <c r="A104" s="153">
        <v>7</v>
      </c>
      <c r="B104" s="373" t="s">
        <v>330</v>
      </c>
      <c r="C104" s="374" t="s">
        <v>344</v>
      </c>
    </row>
    <row r="105" spans="1:3">
      <c r="A105" s="153">
        <v>8</v>
      </c>
      <c r="B105" s="373" t="s">
        <v>335</v>
      </c>
      <c r="C105" s="374" t="s">
        <v>355</v>
      </c>
    </row>
    <row r="106" spans="1:3" ht="11.25" customHeight="1">
      <c r="A106" s="931" t="s">
        <v>315</v>
      </c>
      <c r="B106" s="932"/>
      <c r="C106" s="933"/>
    </row>
    <row r="107" spans="1:3" ht="12" customHeight="1">
      <c r="A107" s="384"/>
      <c r="B107" s="925" t="s">
        <v>241</v>
      </c>
      <c r="C107" s="926"/>
    </row>
    <row r="108" spans="1:3">
      <c r="A108" s="931" t="s">
        <v>490</v>
      </c>
      <c r="B108" s="932"/>
      <c r="C108" s="933"/>
    </row>
    <row r="109" spans="1:3" ht="12" customHeight="1">
      <c r="A109" s="384"/>
      <c r="B109" s="925" t="s">
        <v>492</v>
      </c>
      <c r="C109" s="926"/>
    </row>
    <row r="110" spans="1:3">
      <c r="A110" s="384"/>
      <c r="B110" s="925" t="s">
        <v>493</v>
      </c>
      <c r="C110" s="926"/>
    </row>
    <row r="111" spans="1:3">
      <c r="A111" s="384"/>
      <c r="B111" s="925" t="s">
        <v>491</v>
      </c>
      <c r="C111" s="926"/>
    </row>
    <row r="112" spans="1:3">
      <c r="A112" s="923" t="s">
        <v>724</v>
      </c>
      <c r="B112" s="923"/>
      <c r="C112" s="923"/>
    </row>
    <row r="113" spans="1:3">
      <c r="A113" s="927" t="s">
        <v>188</v>
      </c>
      <c r="B113" s="927"/>
      <c r="C113" s="927"/>
    </row>
    <row r="114" spans="1:3">
      <c r="A114" s="578">
        <v>1</v>
      </c>
      <c r="B114" s="916" t="s">
        <v>608</v>
      </c>
      <c r="C114" s="917"/>
    </row>
    <row r="115" spans="1:3">
      <c r="A115" s="578">
        <v>2</v>
      </c>
      <c r="B115" s="928" t="s">
        <v>609</v>
      </c>
      <c r="C115" s="929"/>
    </row>
    <row r="116" spans="1:3">
      <c r="A116" s="578">
        <v>3</v>
      </c>
      <c r="B116" s="916" t="s">
        <v>934</v>
      </c>
      <c r="C116" s="917"/>
    </row>
    <row r="117" spans="1:3">
      <c r="A117" s="578">
        <v>4</v>
      </c>
      <c r="B117" s="916" t="s">
        <v>933</v>
      </c>
      <c r="C117" s="917"/>
    </row>
    <row r="118" spans="1:3">
      <c r="A118" s="578">
        <v>5</v>
      </c>
      <c r="B118" s="582" t="s">
        <v>932</v>
      </c>
      <c r="C118" s="581"/>
    </row>
    <row r="119" spans="1:3">
      <c r="A119" s="578">
        <v>6</v>
      </c>
      <c r="B119" s="916" t="s">
        <v>944</v>
      </c>
      <c r="C119" s="917"/>
    </row>
    <row r="120" spans="1:3" ht="48.45" customHeight="1">
      <c r="A120" s="578">
        <v>7</v>
      </c>
      <c r="B120" s="916" t="s">
        <v>945</v>
      </c>
      <c r="C120" s="917"/>
    </row>
    <row r="121" spans="1:3">
      <c r="A121" s="556">
        <v>8</v>
      </c>
      <c r="B121" s="551" t="s">
        <v>635</v>
      </c>
      <c r="C121" s="575" t="s">
        <v>931</v>
      </c>
    </row>
    <row r="122" spans="1:3" ht="24">
      <c r="A122" s="578">
        <v>9.01</v>
      </c>
      <c r="B122" s="551" t="s">
        <v>519</v>
      </c>
      <c r="C122" s="552" t="s">
        <v>684</v>
      </c>
    </row>
    <row r="123" spans="1:3" ht="36">
      <c r="A123" s="578">
        <v>9.02</v>
      </c>
      <c r="B123" s="551" t="s">
        <v>520</v>
      </c>
      <c r="C123" s="552" t="s">
        <v>687</v>
      </c>
    </row>
    <row r="124" spans="1:3">
      <c r="A124" s="578">
        <v>9.0299999999999994</v>
      </c>
      <c r="B124" s="552" t="s">
        <v>868</v>
      </c>
      <c r="C124" s="552" t="s">
        <v>610</v>
      </c>
    </row>
    <row r="125" spans="1:3">
      <c r="A125" s="578">
        <v>9.0399999999999991</v>
      </c>
      <c r="B125" s="551" t="s">
        <v>521</v>
      </c>
      <c r="C125" s="552" t="s">
        <v>611</v>
      </c>
    </row>
    <row r="126" spans="1:3">
      <c r="A126" s="578">
        <v>9.0500000000000007</v>
      </c>
      <c r="B126" s="551" t="s">
        <v>522</v>
      </c>
      <c r="C126" s="552" t="s">
        <v>612</v>
      </c>
    </row>
    <row r="127" spans="1:3" ht="24">
      <c r="A127" s="578">
        <v>9.06</v>
      </c>
      <c r="B127" s="551" t="s">
        <v>523</v>
      </c>
      <c r="C127" s="552" t="s">
        <v>613</v>
      </c>
    </row>
    <row r="128" spans="1:3">
      <c r="A128" s="578">
        <v>9.07</v>
      </c>
      <c r="B128" s="580" t="s">
        <v>524</v>
      </c>
      <c r="C128" s="552" t="s">
        <v>614</v>
      </c>
    </row>
    <row r="129" spans="1:3" ht="24">
      <c r="A129" s="578">
        <v>9.08</v>
      </c>
      <c r="B129" s="551" t="s">
        <v>525</v>
      </c>
      <c r="C129" s="552" t="s">
        <v>615</v>
      </c>
    </row>
    <row r="130" spans="1:3" ht="24">
      <c r="A130" s="578">
        <v>9.09</v>
      </c>
      <c r="B130" s="551" t="s">
        <v>526</v>
      </c>
      <c r="C130" s="552" t="s">
        <v>616</v>
      </c>
    </row>
    <row r="131" spans="1:3">
      <c r="A131" s="579">
        <v>9.1</v>
      </c>
      <c r="B131" s="551" t="s">
        <v>527</v>
      </c>
      <c r="C131" s="552" t="s">
        <v>617</v>
      </c>
    </row>
    <row r="132" spans="1:3">
      <c r="A132" s="578">
        <v>9.11</v>
      </c>
      <c r="B132" s="551" t="s">
        <v>528</v>
      </c>
      <c r="C132" s="552" t="s">
        <v>618</v>
      </c>
    </row>
    <row r="133" spans="1:3">
      <c r="A133" s="578">
        <v>9.1199999999999992</v>
      </c>
      <c r="B133" s="551" t="s">
        <v>529</v>
      </c>
      <c r="C133" s="552" t="s">
        <v>619</v>
      </c>
    </row>
    <row r="134" spans="1:3">
      <c r="A134" s="578">
        <v>9.1300000000000008</v>
      </c>
      <c r="B134" s="551" t="s">
        <v>530</v>
      </c>
      <c r="C134" s="552" t="s">
        <v>620</v>
      </c>
    </row>
    <row r="135" spans="1:3">
      <c r="A135" s="578">
        <v>9.14</v>
      </c>
      <c r="B135" s="551" t="s">
        <v>531</v>
      </c>
      <c r="C135" s="552" t="s">
        <v>621</v>
      </c>
    </row>
    <row r="136" spans="1:3">
      <c r="A136" s="578">
        <v>9.15</v>
      </c>
      <c r="B136" s="551" t="s">
        <v>532</v>
      </c>
      <c r="C136" s="552" t="s">
        <v>622</v>
      </c>
    </row>
    <row r="137" spans="1:3">
      <c r="A137" s="578">
        <v>9.16</v>
      </c>
      <c r="B137" s="551" t="s">
        <v>533</v>
      </c>
      <c r="C137" s="552" t="s">
        <v>623</v>
      </c>
    </row>
    <row r="138" spans="1:3">
      <c r="A138" s="578">
        <v>9.17</v>
      </c>
      <c r="B138" s="552" t="s">
        <v>534</v>
      </c>
      <c r="C138" s="552" t="s">
        <v>624</v>
      </c>
    </row>
    <row r="139" spans="1:3" ht="24">
      <c r="A139" s="578">
        <v>9.18</v>
      </c>
      <c r="B139" s="551" t="s">
        <v>535</v>
      </c>
      <c r="C139" s="552" t="s">
        <v>625</v>
      </c>
    </row>
    <row r="140" spans="1:3">
      <c r="A140" s="578">
        <v>9.19</v>
      </c>
      <c r="B140" s="551" t="s">
        <v>536</v>
      </c>
      <c r="C140" s="552" t="s">
        <v>626</v>
      </c>
    </row>
    <row r="141" spans="1:3">
      <c r="A141" s="579">
        <v>9.1999999999999993</v>
      </c>
      <c r="B141" s="551" t="s">
        <v>537</v>
      </c>
      <c r="C141" s="552" t="s">
        <v>627</v>
      </c>
    </row>
    <row r="142" spans="1:3">
      <c r="A142" s="578">
        <v>9.2100000000000009</v>
      </c>
      <c r="B142" s="551" t="s">
        <v>538</v>
      </c>
      <c r="C142" s="552" t="s">
        <v>628</v>
      </c>
    </row>
    <row r="143" spans="1:3">
      <c r="A143" s="578">
        <v>9.2200000000000006</v>
      </c>
      <c r="B143" s="551" t="s">
        <v>539</v>
      </c>
      <c r="C143" s="552" t="s">
        <v>629</v>
      </c>
    </row>
    <row r="144" spans="1:3" ht="24">
      <c r="A144" s="578">
        <v>9.23</v>
      </c>
      <c r="B144" s="551" t="s">
        <v>540</v>
      </c>
      <c r="C144" s="552" t="s">
        <v>630</v>
      </c>
    </row>
    <row r="145" spans="1:3" ht="24">
      <c r="A145" s="578">
        <v>9.24</v>
      </c>
      <c r="B145" s="551" t="s">
        <v>541</v>
      </c>
      <c r="C145" s="552" t="s">
        <v>631</v>
      </c>
    </row>
    <row r="146" spans="1:3">
      <c r="A146" s="578">
        <v>9.2500000000000107</v>
      </c>
      <c r="B146" s="551" t="s">
        <v>542</v>
      </c>
      <c r="C146" s="552" t="s">
        <v>632</v>
      </c>
    </row>
    <row r="147" spans="1:3" ht="24">
      <c r="A147" s="578">
        <v>9.2600000000000193</v>
      </c>
      <c r="B147" s="551" t="s">
        <v>633</v>
      </c>
      <c r="C147" s="577" t="s">
        <v>634</v>
      </c>
    </row>
    <row r="148" spans="1:3" s="385" customFormat="1" ht="24">
      <c r="A148" s="578">
        <v>9.2700000000000298</v>
      </c>
      <c r="B148" s="551" t="s">
        <v>100</v>
      </c>
      <c r="C148" s="577" t="s">
        <v>685</v>
      </c>
    </row>
    <row r="149" spans="1:3" s="385" customFormat="1">
      <c r="A149" s="557"/>
      <c r="B149" s="912" t="s">
        <v>636</v>
      </c>
      <c r="C149" s="913"/>
    </row>
    <row r="150" spans="1:3" s="385" customFormat="1">
      <c r="A150" s="556">
        <v>1</v>
      </c>
      <c r="B150" s="914" t="s">
        <v>930</v>
      </c>
      <c r="C150" s="915"/>
    </row>
    <row r="151" spans="1:3" s="385" customFormat="1">
      <c r="A151" s="556">
        <v>2</v>
      </c>
      <c r="B151" s="914" t="s">
        <v>686</v>
      </c>
      <c r="C151" s="915"/>
    </row>
    <row r="152" spans="1:3" s="385" customFormat="1">
      <c r="A152" s="556">
        <v>3</v>
      </c>
      <c r="B152" s="914" t="s">
        <v>683</v>
      </c>
      <c r="C152" s="915"/>
    </row>
    <row r="153" spans="1:3" s="385" customFormat="1">
      <c r="A153" s="557"/>
      <c r="B153" s="912" t="s">
        <v>637</v>
      </c>
      <c r="C153" s="913"/>
    </row>
    <row r="154" spans="1:3" s="385" customFormat="1">
      <c r="A154" s="556">
        <v>1</v>
      </c>
      <c r="B154" s="918" t="s">
        <v>929</v>
      </c>
      <c r="C154" s="919"/>
    </row>
    <row r="155" spans="1:3" s="385" customFormat="1">
      <c r="A155" s="556">
        <v>2</v>
      </c>
      <c r="B155" s="551" t="s">
        <v>866</v>
      </c>
      <c r="C155" s="632" t="s">
        <v>997</v>
      </c>
    </row>
    <row r="156" spans="1:3" ht="24">
      <c r="A156" s="556">
        <v>3</v>
      </c>
      <c r="B156" s="551" t="s">
        <v>865</v>
      </c>
      <c r="C156" s="575" t="s">
        <v>928</v>
      </c>
    </row>
    <row r="157" spans="1:3">
      <c r="A157" s="556">
        <v>4</v>
      </c>
      <c r="B157" s="551" t="s">
        <v>512</v>
      </c>
      <c r="C157" s="551" t="s">
        <v>948</v>
      </c>
    </row>
    <row r="158" spans="1:3" ht="25.05" customHeight="1">
      <c r="A158" s="557"/>
      <c r="B158" s="912" t="s">
        <v>638</v>
      </c>
      <c r="C158" s="913"/>
    </row>
    <row r="159" spans="1:3" ht="36">
      <c r="A159" s="556"/>
      <c r="B159" s="551" t="s">
        <v>917</v>
      </c>
      <c r="C159" s="633" t="s">
        <v>998</v>
      </c>
    </row>
    <row r="160" spans="1:3">
      <c r="A160" s="557"/>
      <c r="B160" s="912" t="s">
        <v>639</v>
      </c>
      <c r="C160" s="913"/>
    </row>
    <row r="161" spans="1:3" ht="39" customHeight="1">
      <c r="A161" s="557"/>
      <c r="B161" s="914" t="s">
        <v>927</v>
      </c>
      <c r="C161" s="915"/>
    </row>
    <row r="162" spans="1:3">
      <c r="A162" s="557" t="s">
        <v>640</v>
      </c>
      <c r="B162" s="576" t="s">
        <v>550</v>
      </c>
      <c r="C162" s="568" t="s">
        <v>641</v>
      </c>
    </row>
    <row r="163" spans="1:3">
      <c r="A163" s="557" t="s">
        <v>370</v>
      </c>
      <c r="B163" s="573" t="s">
        <v>551</v>
      </c>
      <c r="C163" s="575" t="s">
        <v>926</v>
      </c>
    </row>
    <row r="164" spans="1:3" ht="24">
      <c r="A164" s="557" t="s">
        <v>377</v>
      </c>
      <c r="B164" s="568" t="s">
        <v>552</v>
      </c>
      <c r="C164" s="575" t="s">
        <v>642</v>
      </c>
    </row>
    <row r="165" spans="1:3">
      <c r="A165" s="557" t="s">
        <v>643</v>
      </c>
      <c r="B165" s="573" t="s">
        <v>553</v>
      </c>
      <c r="C165" s="574" t="s">
        <v>644</v>
      </c>
    </row>
    <row r="166" spans="1:3" ht="24">
      <c r="A166" s="557" t="s">
        <v>645</v>
      </c>
      <c r="B166" s="573" t="s">
        <v>881</v>
      </c>
      <c r="C166" s="567" t="s">
        <v>925</v>
      </c>
    </row>
    <row r="167" spans="1:3" ht="24">
      <c r="A167" s="557" t="s">
        <v>378</v>
      </c>
      <c r="B167" s="573" t="s">
        <v>554</v>
      </c>
      <c r="C167" s="567" t="s">
        <v>647</v>
      </c>
    </row>
    <row r="168" spans="1:3" ht="24">
      <c r="A168" s="557" t="s">
        <v>646</v>
      </c>
      <c r="B168" s="571" t="s">
        <v>557</v>
      </c>
      <c r="C168" s="572" t="s">
        <v>654</v>
      </c>
    </row>
    <row r="169" spans="1:3" ht="24">
      <c r="A169" s="557" t="s">
        <v>648</v>
      </c>
      <c r="B169" s="571" t="s">
        <v>555</v>
      </c>
      <c r="C169" s="567" t="s">
        <v>650</v>
      </c>
    </row>
    <row r="170" spans="1:3" ht="26.55" customHeight="1">
      <c r="A170" s="557" t="s">
        <v>649</v>
      </c>
      <c r="B170" s="571" t="s">
        <v>556</v>
      </c>
      <c r="C170" s="572" t="s">
        <v>652</v>
      </c>
    </row>
    <row r="171" spans="1:3" ht="24">
      <c r="A171" s="557" t="s">
        <v>651</v>
      </c>
      <c r="B171" s="552" t="s">
        <v>558</v>
      </c>
      <c r="C171" s="572" t="s">
        <v>656</v>
      </c>
    </row>
    <row r="172" spans="1:3" ht="24">
      <c r="A172" s="557" t="s">
        <v>653</v>
      </c>
      <c r="B172" s="571" t="s">
        <v>559</v>
      </c>
      <c r="C172" s="570" t="s">
        <v>657</v>
      </c>
    </row>
    <row r="173" spans="1:3">
      <c r="A173" s="557" t="s">
        <v>655</v>
      </c>
      <c r="B173" s="569" t="s">
        <v>560</v>
      </c>
      <c r="C173" s="568" t="s">
        <v>658</v>
      </c>
    </row>
    <row r="174" spans="1:3" ht="24">
      <c r="A174" s="557"/>
      <c r="B174" s="567" t="s">
        <v>924</v>
      </c>
      <c r="C174" s="552" t="s">
        <v>659</v>
      </c>
    </row>
    <row r="175" spans="1:3" ht="24">
      <c r="A175" s="557"/>
      <c r="B175" s="567" t="s">
        <v>923</v>
      </c>
      <c r="C175" s="552" t="s">
        <v>660</v>
      </c>
    </row>
    <row r="176" spans="1:3" ht="24">
      <c r="A176" s="557"/>
      <c r="B176" s="567" t="s">
        <v>922</v>
      </c>
      <c r="C176" s="552" t="s">
        <v>661</v>
      </c>
    </row>
    <row r="177" spans="1:3">
      <c r="A177" s="557"/>
      <c r="B177" s="912" t="s">
        <v>662</v>
      </c>
      <c r="C177" s="913"/>
    </row>
    <row r="178" spans="1:3">
      <c r="A178" s="557"/>
      <c r="B178" s="914" t="s">
        <v>921</v>
      </c>
      <c r="C178" s="915"/>
    </row>
    <row r="179" spans="1:3">
      <c r="A179" s="556">
        <v>1</v>
      </c>
      <c r="B179" s="552" t="s">
        <v>564</v>
      </c>
      <c r="C179" s="552" t="s">
        <v>564</v>
      </c>
    </row>
    <row r="180" spans="1:3" ht="24">
      <c r="A180" s="556">
        <v>2</v>
      </c>
      <c r="B180" s="552" t="s">
        <v>663</v>
      </c>
      <c r="C180" s="552" t="s">
        <v>664</v>
      </c>
    </row>
    <row r="181" spans="1:3">
      <c r="A181" s="556">
        <v>3</v>
      </c>
      <c r="B181" s="552" t="s">
        <v>566</v>
      </c>
      <c r="C181" s="552" t="s">
        <v>665</v>
      </c>
    </row>
    <row r="182" spans="1:3" ht="24">
      <c r="A182" s="556">
        <v>4</v>
      </c>
      <c r="B182" s="552" t="s">
        <v>567</v>
      </c>
      <c r="C182" s="552" t="s">
        <v>666</v>
      </c>
    </row>
    <row r="183" spans="1:3" ht="24">
      <c r="A183" s="556">
        <v>5</v>
      </c>
      <c r="B183" s="552" t="s">
        <v>568</v>
      </c>
      <c r="C183" s="552" t="s">
        <v>688</v>
      </c>
    </row>
    <row r="184" spans="1:3" ht="48">
      <c r="A184" s="556">
        <v>6</v>
      </c>
      <c r="B184" s="552" t="s">
        <v>569</v>
      </c>
      <c r="C184" s="552" t="s">
        <v>667</v>
      </c>
    </row>
    <row r="185" spans="1:3">
      <c r="A185" s="557"/>
      <c r="B185" s="912" t="s">
        <v>668</v>
      </c>
      <c r="C185" s="913"/>
    </row>
    <row r="186" spans="1:3">
      <c r="A186" s="557"/>
      <c r="B186" s="921" t="s">
        <v>920</v>
      </c>
      <c r="C186" s="918"/>
    </row>
    <row r="187" spans="1:3" ht="24">
      <c r="A187" s="557">
        <v>1.1000000000000001</v>
      </c>
      <c r="B187" s="566" t="s">
        <v>574</v>
      </c>
      <c r="C187" s="552" t="s">
        <v>669</v>
      </c>
    </row>
    <row r="188" spans="1:3" ht="49.95" customHeight="1">
      <c r="A188" s="557" t="s">
        <v>158</v>
      </c>
      <c r="B188" s="553" t="s">
        <v>575</v>
      </c>
      <c r="C188" s="552" t="s">
        <v>670</v>
      </c>
    </row>
    <row r="189" spans="1:3">
      <c r="A189" s="557" t="s">
        <v>576</v>
      </c>
      <c r="B189" s="565" t="s">
        <v>577</v>
      </c>
      <c r="C189" s="922" t="s">
        <v>919</v>
      </c>
    </row>
    <row r="190" spans="1:3">
      <c r="A190" s="557" t="s">
        <v>578</v>
      </c>
      <c r="B190" s="565" t="s">
        <v>579</v>
      </c>
      <c r="C190" s="922"/>
    </row>
    <row r="191" spans="1:3">
      <c r="A191" s="557" t="s">
        <v>580</v>
      </c>
      <c r="B191" s="565" t="s">
        <v>581</v>
      </c>
      <c r="C191" s="922"/>
    </row>
    <row r="192" spans="1:3">
      <c r="A192" s="557" t="s">
        <v>582</v>
      </c>
      <c r="B192" s="565" t="s">
        <v>583</v>
      </c>
      <c r="C192" s="922"/>
    </row>
    <row r="193" spans="1:4" ht="25.5" customHeight="1">
      <c r="A193" s="557">
        <v>1.2</v>
      </c>
      <c r="B193" s="564" t="s">
        <v>895</v>
      </c>
      <c r="C193" s="634" t="s">
        <v>999</v>
      </c>
    </row>
    <row r="194" spans="1:4" ht="24">
      <c r="A194" s="557" t="s">
        <v>585</v>
      </c>
      <c r="B194" s="559" t="s">
        <v>586</v>
      </c>
      <c r="C194" s="562" t="s">
        <v>671</v>
      </c>
    </row>
    <row r="195" spans="1:4" ht="24">
      <c r="A195" s="557" t="s">
        <v>587</v>
      </c>
      <c r="B195" s="563" t="s">
        <v>588</v>
      </c>
      <c r="C195" s="562" t="s">
        <v>672</v>
      </c>
    </row>
    <row r="196" spans="1:4" ht="25.95" customHeight="1">
      <c r="A196" s="557" t="s">
        <v>589</v>
      </c>
      <c r="B196" s="561" t="s">
        <v>590</v>
      </c>
      <c r="C196" s="551" t="s">
        <v>673</v>
      </c>
    </row>
    <row r="197" spans="1:4" ht="24">
      <c r="A197" s="557" t="s">
        <v>591</v>
      </c>
      <c r="B197" s="560" t="s">
        <v>592</v>
      </c>
      <c r="C197" s="551" t="s">
        <v>674</v>
      </c>
      <c r="D197" s="386"/>
    </row>
    <row r="198" spans="1:4" ht="12.6">
      <c r="A198" s="557">
        <v>1.4</v>
      </c>
      <c r="B198" s="559" t="s">
        <v>681</v>
      </c>
      <c r="C198" s="558" t="s">
        <v>675</v>
      </c>
      <c r="D198" s="387"/>
    </row>
    <row r="199" spans="1:4" ht="12.6">
      <c r="A199" s="557">
        <v>1.5</v>
      </c>
      <c r="B199" s="559" t="s">
        <v>682</v>
      </c>
      <c r="C199" s="558" t="s">
        <v>675</v>
      </c>
      <c r="D199" s="388"/>
    </row>
    <row r="200" spans="1:4" ht="12.6">
      <c r="A200" s="557"/>
      <c r="B200" s="923" t="s">
        <v>676</v>
      </c>
      <c r="C200" s="923"/>
      <c r="D200" s="388"/>
    </row>
    <row r="201" spans="1:4" ht="12.6">
      <c r="A201" s="557"/>
      <c r="B201" s="921" t="s">
        <v>918</v>
      </c>
      <c r="C201" s="921"/>
      <c r="D201" s="388"/>
    </row>
    <row r="202" spans="1:4" ht="12.6">
      <c r="A202" s="556"/>
      <c r="B202" s="551" t="s">
        <v>917</v>
      </c>
      <c r="C202" s="633" t="s">
        <v>997</v>
      </c>
      <c r="D202" s="388"/>
    </row>
    <row r="203" spans="1:4" ht="12.6">
      <c r="A203" s="557"/>
      <c r="B203" s="923" t="s">
        <v>677</v>
      </c>
      <c r="C203" s="923"/>
      <c r="D203" s="389"/>
    </row>
    <row r="204" spans="1:4" ht="12.6">
      <c r="A204" s="556"/>
      <c r="B204" s="921" t="s">
        <v>916</v>
      </c>
      <c r="C204" s="921"/>
      <c r="D204" s="390"/>
    </row>
    <row r="205" spans="1:4" ht="12.6">
      <c r="B205" s="923" t="s">
        <v>714</v>
      </c>
      <c r="C205" s="923"/>
      <c r="D205" s="391"/>
    </row>
    <row r="206" spans="1:4" ht="24">
      <c r="A206" s="553">
        <v>1</v>
      </c>
      <c r="B206" s="551" t="s">
        <v>690</v>
      </c>
      <c r="C206" s="551" t="s">
        <v>702</v>
      </c>
      <c r="D206" s="390"/>
    </row>
    <row r="207" spans="1:4" ht="18" customHeight="1">
      <c r="A207" s="553">
        <v>2</v>
      </c>
      <c r="B207" s="551" t="s">
        <v>691</v>
      </c>
      <c r="C207" s="551" t="s">
        <v>703</v>
      </c>
      <c r="D207" s="391"/>
    </row>
    <row r="208" spans="1:4" ht="24">
      <c r="A208" s="553">
        <v>3</v>
      </c>
      <c r="B208" s="551" t="s">
        <v>692</v>
      </c>
      <c r="C208" s="551" t="s">
        <v>704</v>
      </c>
      <c r="D208" s="392"/>
    </row>
    <row r="209" spans="1:4" ht="12.6">
      <c r="A209" s="553">
        <v>4</v>
      </c>
      <c r="B209" s="551" t="s">
        <v>693</v>
      </c>
      <c r="C209" s="551" t="s">
        <v>705</v>
      </c>
      <c r="D209" s="392"/>
    </row>
    <row r="210" spans="1:4" ht="24">
      <c r="A210" s="553">
        <v>5</v>
      </c>
      <c r="B210" s="551" t="s">
        <v>694</v>
      </c>
      <c r="C210" s="551" t="s">
        <v>706</v>
      </c>
    </row>
    <row r="211" spans="1:4" ht="24.45" customHeight="1">
      <c r="A211" s="553">
        <v>6</v>
      </c>
      <c r="B211" s="551" t="s">
        <v>695</v>
      </c>
      <c r="C211" s="551" t="s">
        <v>707</v>
      </c>
    </row>
    <row r="212" spans="1:4" ht="24">
      <c r="A212" s="553">
        <v>7</v>
      </c>
      <c r="B212" s="551" t="s">
        <v>696</v>
      </c>
      <c r="C212" s="551" t="s">
        <v>708</v>
      </c>
    </row>
    <row r="213" spans="1:4">
      <c r="A213" s="553">
        <v>7.1</v>
      </c>
      <c r="B213" s="555" t="s">
        <v>697</v>
      </c>
      <c r="C213" s="551" t="s">
        <v>709</v>
      </c>
    </row>
    <row r="214" spans="1:4">
      <c r="A214" s="553">
        <v>7.2</v>
      </c>
      <c r="B214" s="555" t="s">
        <v>698</v>
      </c>
      <c r="C214" s="551" t="s">
        <v>710</v>
      </c>
    </row>
    <row r="215" spans="1:4">
      <c r="A215" s="553">
        <v>7.3</v>
      </c>
      <c r="B215" s="554" t="s">
        <v>699</v>
      </c>
      <c r="C215" s="551" t="s">
        <v>711</v>
      </c>
    </row>
    <row r="216" spans="1:4" ht="39.450000000000003" customHeight="1">
      <c r="A216" s="553">
        <v>8</v>
      </c>
      <c r="B216" s="551" t="s">
        <v>700</v>
      </c>
      <c r="C216" s="551" t="s">
        <v>712</v>
      </c>
    </row>
    <row r="217" spans="1:4">
      <c r="A217" s="553">
        <v>9</v>
      </c>
      <c r="B217" s="551" t="s">
        <v>701</v>
      </c>
      <c r="C217" s="551" t="s">
        <v>713</v>
      </c>
    </row>
    <row r="218" spans="1:4" ht="24">
      <c r="A218" s="590">
        <v>10.1</v>
      </c>
      <c r="B218" s="591" t="s">
        <v>721</v>
      </c>
      <c r="C218" s="583" t="s">
        <v>722</v>
      </c>
    </row>
    <row r="219" spans="1:4">
      <c r="A219" s="924"/>
      <c r="B219" s="592" t="s">
        <v>908</v>
      </c>
      <c r="C219" s="551" t="s">
        <v>915</v>
      </c>
    </row>
    <row r="220" spans="1:4">
      <c r="A220" s="924"/>
      <c r="B220" s="552" t="s">
        <v>573</v>
      </c>
      <c r="C220" s="551" t="s">
        <v>914</v>
      </c>
    </row>
    <row r="221" spans="1:4">
      <c r="A221" s="924"/>
      <c r="B221" s="552" t="s">
        <v>907</v>
      </c>
      <c r="C221" s="634" t="s">
        <v>1000</v>
      </c>
    </row>
    <row r="222" spans="1:4">
      <c r="A222" s="924"/>
      <c r="B222" s="552" t="s">
        <v>715</v>
      </c>
      <c r="C222" s="551" t="s">
        <v>913</v>
      </c>
    </row>
    <row r="223" spans="1:4" ht="24">
      <c r="A223" s="924"/>
      <c r="B223" s="552" t="s">
        <v>719</v>
      </c>
      <c r="C223" s="552" t="s">
        <v>912</v>
      </c>
    </row>
    <row r="224" spans="1:4" ht="36">
      <c r="A224" s="924"/>
      <c r="B224" s="552" t="s">
        <v>718</v>
      </c>
      <c r="C224" s="551" t="s">
        <v>911</v>
      </c>
    </row>
    <row r="225" spans="1:3">
      <c r="A225" s="924"/>
      <c r="B225" s="552" t="s">
        <v>949</v>
      </c>
      <c r="C225" s="551" t="s">
        <v>910</v>
      </c>
    </row>
    <row r="226" spans="1:3" ht="24">
      <c r="A226" s="924"/>
      <c r="B226" s="552" t="s">
        <v>950</v>
      </c>
      <c r="C226" s="551" t="s">
        <v>909</v>
      </c>
    </row>
    <row r="227" spans="1:3" ht="12.6">
      <c r="A227" s="584"/>
      <c r="B227" s="585"/>
      <c r="C227" s="586"/>
    </row>
    <row r="228" spans="1:3" ht="12.6">
      <c r="A228" s="584"/>
      <c r="B228" s="586"/>
      <c r="C228" s="586"/>
    </row>
    <row r="229" spans="1:3" ht="12.6">
      <c r="A229" s="584"/>
      <c r="B229" s="586"/>
      <c r="C229" s="586"/>
    </row>
    <row r="230" spans="1:3" ht="12.6">
      <c r="A230" s="584"/>
      <c r="B230" s="587"/>
      <c r="C230" s="586"/>
    </row>
    <row r="231" spans="1:3">
      <c r="A231" s="920"/>
      <c r="B231" s="588"/>
      <c r="C231" s="586"/>
    </row>
    <row r="232" spans="1:3">
      <c r="A232" s="920"/>
      <c r="B232" s="588"/>
      <c r="C232" s="586"/>
    </row>
    <row r="233" spans="1:3">
      <c r="A233" s="920"/>
      <c r="B233" s="588"/>
      <c r="C233" s="586"/>
    </row>
    <row r="234" spans="1:3">
      <c r="A234" s="920"/>
      <c r="B234" s="588"/>
      <c r="C234" s="589"/>
    </row>
    <row r="235" spans="1:3" ht="40.5" customHeight="1">
      <c r="A235" s="920"/>
      <c r="B235" s="588"/>
      <c r="C235" s="586"/>
    </row>
    <row r="236" spans="1:3" ht="24" customHeight="1">
      <c r="A236" s="920"/>
      <c r="B236" s="588"/>
      <c r="C236" s="586"/>
    </row>
    <row r="237" spans="1:3">
      <c r="A237" s="920"/>
      <c r="B237" s="588"/>
      <c r="C237" s="586"/>
    </row>
  </sheetData>
  <mergeCells count="133">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 ref="B22:C22"/>
    <mergeCell ref="B23:C23"/>
    <mergeCell ref="B24:C24"/>
    <mergeCell ref="B16:C16"/>
    <mergeCell ref="B17:C17"/>
    <mergeCell ref="B18:C18"/>
    <mergeCell ref="B31:C31"/>
    <mergeCell ref="B32:C32"/>
    <mergeCell ref="B34:C34"/>
    <mergeCell ref="B35:C35"/>
    <mergeCell ref="B33:C33"/>
    <mergeCell ref="B36:C36"/>
    <mergeCell ref="B39:C39"/>
    <mergeCell ref="B25:C25"/>
    <mergeCell ref="A26:C26"/>
    <mergeCell ref="B27:C27"/>
    <mergeCell ref="A28:C28"/>
    <mergeCell ref="B29:C29"/>
    <mergeCell ref="B30:C30"/>
    <mergeCell ref="B42:C42"/>
    <mergeCell ref="B43:C43"/>
    <mergeCell ref="B44:C44"/>
    <mergeCell ref="A45:C45"/>
    <mergeCell ref="B46:C46"/>
    <mergeCell ref="A47:C47"/>
    <mergeCell ref="B37:C37"/>
    <mergeCell ref="B38:C38"/>
    <mergeCell ref="B40:C40"/>
    <mergeCell ref="A41:C41"/>
    <mergeCell ref="A54:C54"/>
    <mergeCell ref="B55:C55"/>
    <mergeCell ref="B56:C56"/>
    <mergeCell ref="B57:C57"/>
    <mergeCell ref="B58:C58"/>
    <mergeCell ref="B59:C59"/>
    <mergeCell ref="B48:C48"/>
    <mergeCell ref="B49:C49"/>
    <mergeCell ref="B50:C50"/>
    <mergeCell ref="B51:C51"/>
    <mergeCell ref="B52:C52"/>
    <mergeCell ref="B53:C53"/>
    <mergeCell ref="A68:C68"/>
    <mergeCell ref="B69:C69"/>
    <mergeCell ref="B70:C70"/>
    <mergeCell ref="B71:C71"/>
    <mergeCell ref="B72:C72"/>
    <mergeCell ref="B73:C73"/>
    <mergeCell ref="B60:C60"/>
    <mergeCell ref="B61:C61"/>
    <mergeCell ref="B62:C62"/>
    <mergeCell ref="B63:C63"/>
    <mergeCell ref="A64:C64"/>
    <mergeCell ref="B65:C65"/>
    <mergeCell ref="A66:C66"/>
    <mergeCell ref="B67:C67"/>
    <mergeCell ref="B80:C80"/>
    <mergeCell ref="A81:C81"/>
    <mergeCell ref="B82:C82"/>
    <mergeCell ref="B83:C83"/>
    <mergeCell ref="B84:C84"/>
    <mergeCell ref="B85:C85"/>
    <mergeCell ref="B74:C74"/>
    <mergeCell ref="B75:C75"/>
    <mergeCell ref="B76:C76"/>
    <mergeCell ref="A77:C77"/>
    <mergeCell ref="B78:C78"/>
    <mergeCell ref="B79:C79"/>
    <mergeCell ref="B92:C92"/>
    <mergeCell ref="B93:C93"/>
    <mergeCell ref="B94:C94"/>
    <mergeCell ref="B95:C95"/>
    <mergeCell ref="B96:C96"/>
    <mergeCell ref="A97:C97"/>
    <mergeCell ref="B86:C86"/>
    <mergeCell ref="B87:C87"/>
    <mergeCell ref="B88:C88"/>
    <mergeCell ref="A89:C89"/>
    <mergeCell ref="B90:C90"/>
    <mergeCell ref="B91:C91"/>
    <mergeCell ref="B111:C111"/>
    <mergeCell ref="A112:C112"/>
    <mergeCell ref="A113:C113"/>
    <mergeCell ref="B114:C114"/>
    <mergeCell ref="B115:C115"/>
    <mergeCell ref="B116:C116"/>
    <mergeCell ref="A98:C98"/>
    <mergeCell ref="A106:C106"/>
    <mergeCell ref="B107:C107"/>
    <mergeCell ref="A108:C108"/>
    <mergeCell ref="B109:C109"/>
    <mergeCell ref="B110:C110"/>
    <mergeCell ref="A231:A237"/>
    <mergeCell ref="B177:C177"/>
    <mergeCell ref="B178:C178"/>
    <mergeCell ref="B185:C185"/>
    <mergeCell ref="B186:C186"/>
    <mergeCell ref="C189:C192"/>
    <mergeCell ref="B200:C200"/>
    <mergeCell ref="B201:C201"/>
    <mergeCell ref="B203:C203"/>
    <mergeCell ref="B204:C204"/>
    <mergeCell ref="B205:C205"/>
    <mergeCell ref="A219:A226"/>
    <mergeCell ref="B158:C158"/>
    <mergeCell ref="B160:C160"/>
    <mergeCell ref="B161:C161"/>
    <mergeCell ref="B117:C117"/>
    <mergeCell ref="B119:C119"/>
    <mergeCell ref="B120:C120"/>
    <mergeCell ref="B149:C149"/>
    <mergeCell ref="B150:C150"/>
    <mergeCell ref="B151:C151"/>
    <mergeCell ref="B152:C152"/>
    <mergeCell ref="B153:C153"/>
    <mergeCell ref="B154:C154"/>
  </mergeCells>
  <conditionalFormatting sqref="B215">
    <cfRule type="duplicateValues" dxfId="7" priority="1"/>
    <cfRule type="duplicateValues" dxfId="6" priority="2"/>
    <cfRule type="duplicateValues" dxfId="5" priority="3"/>
    <cfRule type="duplicateValues" dxfId="4" priority="4"/>
  </conditionalFormatting>
  <conditionalFormatting sqref="B227">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FOllGPbNgLYRG5gINmfNrwKx96MD7ZSk/vsyKKwXamQ=</DigestValue>
    </Reference>
    <Reference Type="http://www.w3.org/2000/09/xmldsig#Object" URI="#idOfficeObject">
      <DigestMethod Algorithm="http://www.w3.org/2001/04/xmlenc#sha256"/>
      <DigestValue>KZxcnGRZM7h5F3H7wi46+elMXPjIopY+/Y3ilnuAAks=</DigestValue>
    </Reference>
    <Reference Type="http://uri.etsi.org/01903#SignedProperties" URI="#idSignedProperties">
      <Transforms>
        <Transform Algorithm="http://www.w3.org/TR/2001/REC-xml-c14n-20010315"/>
      </Transforms>
      <DigestMethod Algorithm="http://www.w3.org/2001/04/xmlenc#sha256"/>
      <DigestValue>dlMcKjO5qX/7gWXMeYc0AJ1+TskXUWKC9zbIkHDOCSA=</DigestValue>
    </Reference>
  </SignedInfo>
  <SignatureValue>kNVa7ipXUeB6qrZtqRFvzmOmTO/t/29CV05IhGg36q1sMyCbaDTTTm8qAsvgoAACKRvq+QhkqdLS
cM6BvFYUMdFiOLvJxrzS3Jn6fq4XPJ8dMN/VxMtq6PnGJFaGX0WnF7xKU8L2rroGrkrF0NkDr6mR
kxi4ZvZx16sBfSKnKi1/w2NE93k0mlXqZaY/txh028mQ0Ul/35WQnXCbH02kc8eEEcXHXuJgzT+o
nimQSxeH7BLY4bwiirvLxwQQJewhM3Ct2bV8+9KCaScElP1L9Ea96VnkwliSRl1Vn+vTZzhtd13r
G9dXLwhv/iNv9+C2taqvXWm1hplP6fZcbA1Klw==</SignatureValue>
  <KeyInfo>
    <X509Data>
      <X509Certificate>MIIGRDCCBSygAwIBAgIKKy7S3QADAAI3djANBgkqhkiG9w0BAQsFADBKMRIwEAYKCZImiZPyLGQBGRYCZ2UxEzARBgoJkiaJk/IsZAEZFgNuYmcxHzAdBgNVBAMTFk5CRyBDbGFzcyAyIElOVCBTdWIgQ0EwHhcNMjMwNjE2MDgwNTQ3WhcNMjUwNjE1MDgwNTQ3WjBCMRcwFQYDVQQKEw5KU0MgQ3JlZG8gQmFuazEnMCUGA1UEAxMeQkNEIC0gS29uc3RhbnRpbmUgR2hhbWJhc2hpZHplMIIBIjANBgkqhkiG9w0BAQEFAAOCAQ8AMIIBCgKCAQEA6ySQjPOg9/Hc3sXzEa+Xn08LVLkXyQ8+37IBPE5kJfn0YFTtHGxqxbzj/MZwdyV31c9SCE/kHVWpIRT7MF0kGbgoZNF0pTNYcmhOQU03ebGJ9yyDds8HgYVzoM7e2S8NSNyq2JPsKpyb72FyjHKD7VVBrUJM3WCsC2chjipvYizU9gMwxNzTPz9kT7zn4LuM6TSyrYSYB/oD+ooh0MKP7EE/4oJWz5UoVrmMbZIJc+R7MyabgDD53h7Tzpn+7SI4e65TwEBB/5zDmtuTNW/Inp7OPsoFD05atAPJFkdN1NEF7jfoNAa84UF2kOd5uU46gostlnPN/sqTyaWIX9as3QIDAQABo4IDMjCCAy4wPAYJKwYBBAGCNxUHBC8wLQYlKwYBBAGCNxUI5rJgg431RIaBmQmDuKFKg76EcQSDxJEzhIOIXQIBZAIBIzAdBgNVHSUEFjAUBggrBgEFBQcDAgYIKwYBBQUHAwQwCwYDVR0PBAQDAgeAMCcGCSsGAQQBgjcVCgQaMBgwCgYIKwYBBQUHAwIwCgYIKwYBBQUHAwQwHQYDVR0OBBYEFL/irtUv844KPAED+zVmPWx7bSHkMB8GA1UdIwQYMBaAFMMu0i/wTC8ZwieC/PYurGqwSc/BMIIBJQYDVR0fBIIBHDCCARgwggEUoIIBEKCCAQyGgcdsZGFwOi8vL0NOPU5CRyUyMENsYXNzJTIwMiUyMElOVCUyMFN1YiUyMENBKDEpLENOPW5iZy1zdWJDQSxDTj1DRFAsQ049UHVibGljJTIwS2V5JTIwU2VydmljZXMsQ049U2VydmljZXMsQ049Q29uZmlndXJhdGlvbixEQz1uYmcsREM9Z2U/Y2VydGlmaWNhdGVSZXZvY2F0aW9uTGlzdD9iYXNlP29iamVjdENsYXNzPWNSTERpc3RyaWJ1dGlvblBvaW50hkBodHRwOi8vY3JsLm5iZy5nb3YuZ2UvY2EvTkJHJTIwQ2xhc3MlMjAyJTIwSU5UJTIwU3ViJTIwQ0EoMSkuY3JsMIIBLgYIKwYBBQUHAQEEggEgMIIBHDCBugYIKwYBBQUHMAKGga1sZGFwOi8vL0NOPU5CRyUyMENsYXNzJTIwMiUyMElOVCUyMFN1YiUyMENBLENOPUFJQSxDTj1QdWJsaWMlMjBLZXklMjBTZXJ2aWNlcyxDTj1TZXJ2aWNlcyxDTj1Db25maWd1cmF0aW9uLERDPW5iZyxEQz1nZT9jQUNlcnRpZmljYXRlP2Jhc2U/b2JqZWN0Q2xhc3M9Y2VydGlmaWNhdGlvbkF1dGhvcml0eTBdBggrBgEFBQcwAoZRaHR0cDovL2NybC5uYmcuZ292LmdlL2NhL25iZy1zdWJDQS5uYmcuZ2VfTkJHJTIwQ2xhc3MlMjAyJTIwSU5UJTIwU3ViJTIwQ0EoMykuY3J0MA0GCSqGSIb3DQEBCwUAA4IBAQCqwWQesdOFPXG0FBpAJfwknFIxKrgyTWXse6yDOtyHX7S7PR7ukyysbO8MMscJiumA7ImwDZ0iOddUffSQFEgiqB04NvklRhElfN4KM+QbucgqDCL2ydHQtO+S6gH5nck01KkQIrRwcy+yItrvImdGaMquD+gMcdarX2zqxHpYfotlfPCbtDyS+cUKBNqU77U5O1stwjKZ41NDwBROc+//hfDWTWI+B+0zXlr2ikHaRmIBXIQhvlmG+YbEB7SIz/EacBWA0HKlm6HeEhqaiZxn3bR1knRZ3FxSqZpOGf/TZp3ZU9PNDDdIpBDgBqDHDHRHFxigo9bMuUIJ4nTSKmA5</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7"/>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37"/>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38"/>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39"/>
            <mdssi:RelationshipReference xmlns:mdssi="http://schemas.openxmlformats.org/package/2006/digital-signature" SourceId="rId21"/>
            <mdssi:RelationshipReference xmlns:mdssi="http://schemas.openxmlformats.org/package/2006/digital-signature" SourceId="rId34"/>
          </Transform>
          <Transform Algorithm="http://www.w3.org/TR/2001/REC-xml-c14n-20010315"/>
        </Transforms>
        <DigestMethod Algorithm="http://www.w3.org/2001/04/xmlenc#sha256"/>
        <DigestValue>s0k7k0zd8qAJcwFjwJVZgfYkiMghqpKwHHm2MOe7xrw=</DigestValue>
      </Reference>
      <Reference URI="/xl/calcChain.xml?ContentType=application/vnd.openxmlformats-officedocument.spreadsheetml.calcChain+xml">
        <DigestMethod Algorithm="http://www.w3.org/2001/04/xmlenc#sha256"/>
        <DigestValue>CmGN+lQ4kXBn+Ek6O0TdOy8SJTISPkawoWzTF+8K9ZM=</DigestValue>
      </Reference>
      <Reference URI="/xl/drawings/drawing1.xml?ContentType=application/vnd.openxmlformats-officedocument.drawing+xml">
        <DigestMethod Algorithm="http://www.w3.org/2001/04/xmlenc#sha256"/>
        <DigestValue>R1LJm+AhlNP5akpTq67x0rdMG+aWVkGYuvUF1YgTbNw=</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externalLink1.xml?ContentType=application/vnd.openxmlformats-officedocument.spreadsheetml.externalLink+xml">
        <DigestMethod Algorithm="http://www.w3.org/2001/04/xmlenc#sha256"/>
        <DigestValue>r5VMIs6AO4HL4uOLt5pJnqhP0sO7uDpzidH6gzgejBs=</DigestValue>
      </Reference>
      <Reference URI="/xl/externalLinks/externalLink2.xml?ContentType=application/vnd.openxmlformats-officedocument.spreadsheetml.externalLink+xml">
        <DigestMethod Algorithm="http://www.w3.org/2001/04/xmlenc#sha256"/>
        <DigestValue>MJIRMH6v0QbwIZ2crvLbVFsWHVPKbvRmYE6dtOyV+00=</DigestValue>
      </Reference>
      <Reference URI="/xl/externalLinks/externalLink3.xml?ContentType=application/vnd.openxmlformats-officedocument.spreadsheetml.externalLink+xml">
        <DigestMethod Algorithm="http://www.w3.org/2001/04/xmlenc#sha256"/>
        <DigestValue>Pm9glGcq5uLC+iQO5PWPO1RxTb84Y5fwanBcRLRtMC4=</DigestValue>
      </Reference>
      <Reference URI="/xl/printerSettings/printerSettings1.bin?ContentType=application/vnd.openxmlformats-officedocument.spreadsheetml.printerSettings">
        <DigestMethod Algorithm="http://www.w3.org/2001/04/xmlenc#sha256"/>
        <DigestValue>ze+MZOtihPj9dKeV/Dz5QESpeY6Fdwmnkxhrh69STxA=</DigestValue>
      </Reference>
      <Reference URI="/xl/printerSettings/printerSettings10.bin?ContentType=application/vnd.openxmlformats-officedocument.spreadsheetml.printerSettings">
        <DigestMethod Algorithm="http://www.w3.org/2001/04/xmlenc#sha256"/>
        <DigestValue>nkR1lu9OLM1UMxWiPa7wm3YcnQOlFOICy95qYiodDz0=</DigestValue>
      </Reference>
      <Reference URI="/xl/printerSettings/printerSettings11.bin?ContentType=application/vnd.openxmlformats-officedocument.spreadsheetml.printerSettings">
        <DigestMethod Algorithm="http://www.w3.org/2001/04/xmlenc#sha256"/>
        <DigestValue>yMi8stU5bqFShuh1MUNAff1/atoh6+i0/ROVy9FQsKk=</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16nRtTkTNfAdSTF0Lg1CT4t8t5VLf2B9wJs/PWFk54A=</DigestValue>
      </Reference>
      <Reference URI="/xl/printerSettings/printerSettings14.bin?ContentType=application/vnd.openxmlformats-officedocument.spreadsheetml.printerSettings">
        <DigestMethod Algorithm="http://www.w3.org/2001/04/xmlenc#sha256"/>
        <DigestValue>16nRtTkTNfAdSTF0Lg1CT4t8t5VLf2B9wJs/PWFk54A=</DigestValue>
      </Reference>
      <Reference URI="/xl/printerSettings/printerSettings15.bin?ContentType=application/vnd.openxmlformats-officedocument.spreadsheetml.printerSettings">
        <DigestMethod Algorithm="http://www.w3.org/2001/04/xmlenc#sha256"/>
        <DigestValue>2m6CW85rBYKpJKifjkFVt0n58BwBksWMXfva2VqaA+I=</DigestValue>
      </Reference>
      <Reference URI="/xl/printerSettings/printerSettings16.bin?ContentType=application/vnd.openxmlformats-officedocument.spreadsheetml.printerSettings">
        <DigestMethod Algorithm="http://www.w3.org/2001/04/xmlenc#sha256"/>
        <DigestValue>ze+MZOtihPj9dKeV/Dz5QESpeY6Fdwmnkxhrh69STxA=</DigestValue>
      </Reference>
      <Reference URI="/xl/printerSettings/printerSettings17.bin?ContentType=application/vnd.openxmlformats-officedocument.spreadsheetml.printerSettings">
        <DigestMethod Algorithm="http://www.w3.org/2001/04/xmlenc#sha256"/>
        <DigestValue>zxLIGjiJ19gUsPtQr72salfkFKrVFBCr1X8320JEcsQ=</DigestValue>
      </Reference>
      <Reference URI="/xl/printerSettings/printerSettings18.bin?ContentType=application/vnd.openxmlformats-officedocument.spreadsheetml.printerSettings">
        <DigestMethod Algorithm="http://www.w3.org/2001/04/xmlenc#sha256"/>
        <DigestValue>iE26OokMEnQMYiWgMfFhVXzSbn0Dmk333xx6Y+G1iUw=</DigestValue>
      </Reference>
      <Reference URI="/xl/printerSettings/printerSettings19.bin?ContentType=application/vnd.openxmlformats-officedocument.spreadsheetml.printerSettings">
        <DigestMethod Algorithm="http://www.w3.org/2001/04/xmlenc#sha256"/>
        <DigestValue>nkR1lu9OLM1UMxWiPa7wm3YcnQOlFOICy95qYiodDz0=</DigestValue>
      </Reference>
      <Reference URI="/xl/printerSettings/printerSettings2.bin?ContentType=application/vnd.openxmlformats-officedocument.spreadsheetml.printerSettings">
        <DigestMethod Algorithm="http://www.w3.org/2001/04/xmlenc#sha256"/>
        <DigestValue>16nRtTkTNfAdSTF0Lg1CT4t8t5VLf2B9wJs/PWFk54A=</DigestValue>
      </Reference>
      <Reference URI="/xl/printerSettings/printerSettings20.bin?ContentType=application/vnd.openxmlformats-officedocument.spreadsheetml.printerSettings">
        <DigestMethod Algorithm="http://www.w3.org/2001/04/xmlenc#sha256"/>
        <DigestValue>2bvX94YA3UVSaKlpfCjo157kRTaGD9ZFW7t96/Nk1uk=</DigestValue>
      </Reference>
      <Reference URI="/xl/printerSettings/printerSettings21.bin?ContentType=application/vnd.openxmlformats-officedocument.spreadsheetml.printerSettings">
        <DigestMethod Algorithm="http://www.w3.org/2001/04/xmlenc#sha256"/>
        <DigestValue>SWiohiWSuPjjcblZxueyphOzVidWJvXmdfCiNQW6SiY=</DigestValue>
      </Reference>
      <Reference URI="/xl/printerSettings/printerSettings22.bin?ContentType=application/vnd.openxmlformats-officedocument.spreadsheetml.printerSettings">
        <DigestMethod Algorithm="http://www.w3.org/2001/04/xmlenc#sha256"/>
        <DigestValue>iE26OokMEnQMYiWgMfFhVXzSbn0Dmk333xx6Y+G1iUw=</DigestValue>
      </Reference>
      <Reference URI="/xl/printerSettings/printerSettings23.bin?ContentType=application/vnd.openxmlformats-officedocument.spreadsheetml.printerSettings">
        <DigestMethod Algorithm="http://www.w3.org/2001/04/xmlenc#sha256"/>
        <DigestValue>qqKz7UtelGHdfiWdqNc1EvL8LqlQ7O4MTpeoyQcgyv0=</DigestValue>
      </Reference>
      <Reference URI="/xl/printerSettings/printerSettings24.bin?ContentType=application/vnd.openxmlformats-officedocument.spreadsheetml.printerSettings">
        <DigestMethod Algorithm="http://www.w3.org/2001/04/xmlenc#sha256"/>
        <DigestValue>qqKz7UtelGHdfiWdqNc1EvL8LqlQ7O4MTpeoyQcgyv0=</DigestValue>
      </Reference>
      <Reference URI="/xl/printerSettings/printerSettings25.bin?ContentType=application/vnd.openxmlformats-officedocument.spreadsheetml.printerSettings">
        <DigestMethod Algorithm="http://www.w3.org/2001/04/xmlenc#sha256"/>
        <DigestValue>TCPV3L+9vZ0YjILBZb92K/qz3toWJgPDzRh633jeM1s=</DigestValue>
      </Reference>
      <Reference URI="/xl/printerSettings/printerSettings26.bin?ContentType=application/vnd.openxmlformats-officedocument.spreadsheetml.printerSettings">
        <DigestMethod Algorithm="http://www.w3.org/2001/04/xmlenc#sha256"/>
        <DigestValue>T5+dHIUbWsoNr9wjsCsYAM5aCJXYyRG8SwGvZNtpnHc=</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L+CxbXS3yzcVLTJTz50kMb6T4gEHhM4qLfUzzpiwfWw=</DigestValue>
      </Reference>
      <Reference URI="/xl/printerSettings/printerSettings5.bin?ContentType=application/vnd.openxmlformats-officedocument.spreadsheetml.printerSettings">
        <DigestMethod Algorithm="http://www.w3.org/2001/04/xmlenc#sha256"/>
        <DigestValue>9mG81PytrHkYioZI1LP0ksiI7i+szuT1Vsy2GarE5gg=</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nkR1lu9OLM1UMxWiPa7wm3YcnQOlFOICy95qYiodDz0=</DigestValue>
      </Reference>
      <Reference URI="/xl/sharedStrings.xml?ContentType=application/vnd.openxmlformats-officedocument.spreadsheetml.sharedStrings+xml">
        <DigestMethod Algorithm="http://www.w3.org/2001/04/xmlenc#sha256"/>
        <DigestValue>SdXQmV8ljTnTGUZMz4x6aIcyRWlv7i7So1e+1Zyqgbc=</DigestValue>
      </Reference>
      <Reference URI="/xl/styles.xml?ContentType=application/vnd.openxmlformats-officedocument.spreadsheetml.styles+xml">
        <DigestMethod Algorithm="http://www.w3.org/2001/04/xmlenc#sha256"/>
        <DigestValue>Bf/9HAgVyxBTKIr2zZHONaZxIPHCNNEWyRsJ+4RItw4=</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3AUVsAel1chlU9L7ZRsVefZygUYrTUJeRnEAWFba8kg=</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uBCsLoCeDaoZuHLizZacnRXpOOOOxk0iSLefQ5jFwpo=</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nZKw4hKw2+3pXeBTsC/ZBicbgnGu7zTAAE186sjLnDw=</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rLdvf3yY2ekrKu60idP2MsLKORy6SOjqi0FnsyMynGM=</DigestValue>
      </Reference>
      <Reference URI="/xl/worksheets/_rels/sheet3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HTYaQi0KtdQ+B1oDWji35M/0dutqOPx8jsY1TtQMpYg=</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yh2/bDJqacta4lh+YtPyNrFq7h4Vimu5mKfcWJWhOLk=</DigestValue>
      </Reference>
      <Reference URI="/xl/worksheets/sheet10.xml?ContentType=application/vnd.openxmlformats-officedocument.spreadsheetml.worksheet+xml">
        <DigestMethod Algorithm="http://www.w3.org/2001/04/xmlenc#sha256"/>
        <DigestValue>jvpRh29ZwTauTZDLC4ocbmDpXDHzJmstdSoZeEer7Jc=</DigestValue>
      </Reference>
      <Reference URI="/xl/worksheets/sheet11.xml?ContentType=application/vnd.openxmlformats-officedocument.spreadsheetml.worksheet+xml">
        <DigestMethod Algorithm="http://www.w3.org/2001/04/xmlenc#sha256"/>
        <DigestValue>eCWYJMv+oPFSvAiGqD9L4xYwteO8c3Sfdgx+8mDqNzA=</DigestValue>
      </Reference>
      <Reference URI="/xl/worksheets/sheet12.xml?ContentType=application/vnd.openxmlformats-officedocument.spreadsheetml.worksheet+xml">
        <DigestMethod Algorithm="http://www.w3.org/2001/04/xmlenc#sha256"/>
        <DigestValue>yaCdG4/GgwECs0czybgKT5hP9Q4Kha9QtVT18tl1SX8=</DigestValue>
      </Reference>
      <Reference URI="/xl/worksheets/sheet13.xml?ContentType=application/vnd.openxmlformats-officedocument.spreadsheetml.worksheet+xml">
        <DigestMethod Algorithm="http://www.w3.org/2001/04/xmlenc#sha256"/>
        <DigestValue>80/tXG6gOIUhjJZVmCkr2K9pvlGQhkpTnwBivLKwNVY=</DigestValue>
      </Reference>
      <Reference URI="/xl/worksheets/sheet14.xml?ContentType=application/vnd.openxmlformats-officedocument.spreadsheetml.worksheet+xml">
        <DigestMethod Algorithm="http://www.w3.org/2001/04/xmlenc#sha256"/>
        <DigestValue>BrYhWJhKRLKny0Z1Y+FUnMgXk+UxFT9hhtHkpIG8hlk=</DigestValue>
      </Reference>
      <Reference URI="/xl/worksheets/sheet15.xml?ContentType=application/vnd.openxmlformats-officedocument.spreadsheetml.worksheet+xml">
        <DigestMethod Algorithm="http://www.w3.org/2001/04/xmlenc#sha256"/>
        <DigestValue>ot6xyxLt2UfI83faA6N2XOft4X4XOhACgVWec1MwNDk=</DigestValue>
      </Reference>
      <Reference URI="/xl/worksheets/sheet16.xml?ContentType=application/vnd.openxmlformats-officedocument.spreadsheetml.worksheet+xml">
        <DigestMethod Algorithm="http://www.w3.org/2001/04/xmlenc#sha256"/>
        <DigestValue>BdsxRju8U5xr+KVar+47P1pgS1bRwy+cSm7Y7yOE+3o=</DigestValue>
      </Reference>
      <Reference URI="/xl/worksheets/sheet17.xml?ContentType=application/vnd.openxmlformats-officedocument.spreadsheetml.worksheet+xml">
        <DigestMethod Algorithm="http://www.w3.org/2001/04/xmlenc#sha256"/>
        <DigestValue>EfsYwkNRxyeG7Z9rk27614Mo6q1WLSw3YxZTFLG01sI=</DigestValue>
      </Reference>
      <Reference URI="/xl/worksheets/sheet18.xml?ContentType=application/vnd.openxmlformats-officedocument.spreadsheetml.worksheet+xml">
        <DigestMethod Algorithm="http://www.w3.org/2001/04/xmlenc#sha256"/>
        <DigestValue>TkLRGxQ8UJdnL70QMg9u7Agk+GDAj78pi76kghq03t8=</DigestValue>
      </Reference>
      <Reference URI="/xl/worksheets/sheet19.xml?ContentType=application/vnd.openxmlformats-officedocument.spreadsheetml.worksheet+xml">
        <DigestMethod Algorithm="http://www.w3.org/2001/04/xmlenc#sha256"/>
        <DigestValue>SBbjC9O6TsFPAuwFc4n3kC+JIPpS0JhwznUWLXUPF/U=</DigestValue>
      </Reference>
      <Reference URI="/xl/worksheets/sheet2.xml?ContentType=application/vnd.openxmlformats-officedocument.spreadsheetml.worksheet+xml">
        <DigestMethod Algorithm="http://www.w3.org/2001/04/xmlenc#sha256"/>
        <DigestValue>d7nNB7GxnBQa08fhpeHZ9GY7kEWFom5O+T9VeAmgM7A=</DigestValue>
      </Reference>
      <Reference URI="/xl/worksheets/sheet20.xml?ContentType=application/vnd.openxmlformats-officedocument.spreadsheetml.worksheet+xml">
        <DigestMethod Algorithm="http://www.w3.org/2001/04/xmlenc#sha256"/>
        <DigestValue>/9mYV75qxWGOZXJISBaokFSOfzdRiI6/67lsX90F0Wg=</DigestValue>
      </Reference>
      <Reference URI="/xl/worksheets/sheet21.xml?ContentType=application/vnd.openxmlformats-officedocument.spreadsheetml.worksheet+xml">
        <DigestMethod Algorithm="http://www.w3.org/2001/04/xmlenc#sha256"/>
        <DigestValue>0tkodDC0/I8QokH7ck2IA4ffyrpcDVxU2qmE0cQm1cg=</DigestValue>
      </Reference>
      <Reference URI="/xl/worksheets/sheet22.xml?ContentType=application/vnd.openxmlformats-officedocument.spreadsheetml.worksheet+xml">
        <DigestMethod Algorithm="http://www.w3.org/2001/04/xmlenc#sha256"/>
        <DigestValue>th5bXgmTayUVbV/EJ/GDgVBfrIusBJuQNPdQZGmRQuk=</DigestValue>
      </Reference>
      <Reference URI="/xl/worksheets/sheet23.xml?ContentType=application/vnd.openxmlformats-officedocument.spreadsheetml.worksheet+xml">
        <DigestMethod Algorithm="http://www.w3.org/2001/04/xmlenc#sha256"/>
        <DigestValue>cnd/eLB4fM5ZKdMoZ9jkLxXSQC0JJj1omR1zfqVAbIk=</DigestValue>
      </Reference>
      <Reference URI="/xl/worksheets/sheet24.xml?ContentType=application/vnd.openxmlformats-officedocument.spreadsheetml.worksheet+xml">
        <DigestMethod Algorithm="http://www.w3.org/2001/04/xmlenc#sha256"/>
        <DigestValue>3TidW0E40G3JJ0Gj47E9lrwx1RmAilAFEC4uXyIFe8g=</DigestValue>
      </Reference>
      <Reference URI="/xl/worksheets/sheet25.xml?ContentType=application/vnd.openxmlformats-officedocument.spreadsheetml.worksheet+xml">
        <DigestMethod Algorithm="http://www.w3.org/2001/04/xmlenc#sha256"/>
        <DigestValue>9tMjURtkcQ7MCfrBelUIKK0awMbPFxUuT56pDR2NRws=</DigestValue>
      </Reference>
      <Reference URI="/xl/worksheets/sheet26.xml?ContentType=application/vnd.openxmlformats-officedocument.spreadsheetml.worksheet+xml">
        <DigestMethod Algorithm="http://www.w3.org/2001/04/xmlenc#sha256"/>
        <DigestValue>OGHGhyokonbMilWjdF32uk/eg3TBuY47HJVM0zMtlUQ=</DigestValue>
      </Reference>
      <Reference URI="/xl/worksheets/sheet27.xml?ContentType=application/vnd.openxmlformats-officedocument.spreadsheetml.worksheet+xml">
        <DigestMethod Algorithm="http://www.w3.org/2001/04/xmlenc#sha256"/>
        <DigestValue>OM40qor6DQuQXvcceyjitO7EmDZ12xMgUBwhpyKx3JM=</DigestValue>
      </Reference>
      <Reference URI="/xl/worksheets/sheet28.xml?ContentType=application/vnd.openxmlformats-officedocument.spreadsheetml.worksheet+xml">
        <DigestMethod Algorithm="http://www.w3.org/2001/04/xmlenc#sha256"/>
        <DigestValue>LaT+cYMu7Oq7ur25wE2azL7U0Tbrux7Wk1nPkGQlyDE=</DigestValue>
      </Reference>
      <Reference URI="/xl/worksheets/sheet29.xml?ContentType=application/vnd.openxmlformats-officedocument.spreadsheetml.worksheet+xml">
        <DigestMethod Algorithm="http://www.w3.org/2001/04/xmlenc#sha256"/>
        <DigestValue>RSZoKQSe/5DVbxxH7tEcu4BcaDu5rFBYdEVNo27jehc=</DigestValue>
      </Reference>
      <Reference URI="/xl/worksheets/sheet3.xml?ContentType=application/vnd.openxmlformats-officedocument.spreadsheetml.worksheet+xml">
        <DigestMethod Algorithm="http://www.w3.org/2001/04/xmlenc#sha256"/>
        <DigestValue>Qdl3Rp3YYMyUn1xyWARP7g8EmLXaHQ0AucoVE9OJnR4=</DigestValue>
      </Reference>
      <Reference URI="/xl/worksheets/sheet30.xml?ContentType=application/vnd.openxmlformats-officedocument.spreadsheetml.worksheet+xml">
        <DigestMethod Algorithm="http://www.w3.org/2001/04/xmlenc#sha256"/>
        <DigestValue>y62ac2088b330GRLj7Hrd4Bx3fmvBTJ4gECk4BRA64M=</DigestValue>
      </Reference>
      <Reference URI="/xl/worksheets/sheet31.xml?ContentType=application/vnd.openxmlformats-officedocument.spreadsheetml.worksheet+xml">
        <DigestMethod Algorithm="http://www.w3.org/2001/04/xmlenc#sha256"/>
        <DigestValue>T83dahdAWIUhlmEpCsWHNxT66RK7PhC3zBAtXz8q26k=</DigestValue>
      </Reference>
      <Reference URI="/xl/worksheets/sheet32.xml?ContentType=application/vnd.openxmlformats-officedocument.spreadsheetml.worksheet+xml">
        <DigestMethod Algorithm="http://www.w3.org/2001/04/xmlenc#sha256"/>
        <DigestValue>VTNo7rzU51GJbq5K6vUoluY67RL66jTGa3qbMng+oUU=</DigestValue>
      </Reference>
      <Reference URI="/xl/worksheets/sheet4.xml?ContentType=application/vnd.openxmlformats-officedocument.spreadsheetml.worksheet+xml">
        <DigestMethod Algorithm="http://www.w3.org/2001/04/xmlenc#sha256"/>
        <DigestValue>W1B4iihpHKzHDEZk2/4b2Ey3y9QGscUaezvp3AFbQqE=</DigestValue>
      </Reference>
      <Reference URI="/xl/worksheets/sheet5.xml?ContentType=application/vnd.openxmlformats-officedocument.spreadsheetml.worksheet+xml">
        <DigestMethod Algorithm="http://www.w3.org/2001/04/xmlenc#sha256"/>
        <DigestValue>cguLIg0FmUh2v36ljsEsuBPKgwIvRoi+C7uMB8yrTA0=</DigestValue>
      </Reference>
      <Reference URI="/xl/worksheets/sheet6.xml?ContentType=application/vnd.openxmlformats-officedocument.spreadsheetml.worksheet+xml">
        <DigestMethod Algorithm="http://www.w3.org/2001/04/xmlenc#sha256"/>
        <DigestValue>6g227KODSCJsOv7uyusszKurapuyF4Sy0F6PqOgj+Lc=</DigestValue>
      </Reference>
      <Reference URI="/xl/worksheets/sheet7.xml?ContentType=application/vnd.openxmlformats-officedocument.spreadsheetml.worksheet+xml">
        <DigestMethod Algorithm="http://www.w3.org/2001/04/xmlenc#sha256"/>
        <DigestValue>oqCKrZENI3RNR350kA/UOgOpXPp3fRZ87cXRqcjEzg0=</DigestValue>
      </Reference>
      <Reference URI="/xl/worksheets/sheet8.xml?ContentType=application/vnd.openxmlformats-officedocument.spreadsheetml.worksheet+xml">
        <DigestMethod Algorithm="http://www.w3.org/2001/04/xmlenc#sha256"/>
        <DigestValue>3HFNKmoyMnuyRwloabmwDRjzw43Aq7x1/eKqKr8SoiA=</DigestValue>
      </Reference>
      <Reference URI="/xl/worksheets/sheet9.xml?ContentType=application/vnd.openxmlformats-officedocument.spreadsheetml.worksheet+xml">
        <DigestMethod Algorithm="http://www.w3.org/2001/04/xmlenc#sha256"/>
        <DigestValue>AIIm/LOCLvJfywTPnqB1BSEH6GI6SfHgBNblAT/UtwU=</DigestValue>
      </Reference>
    </Manifest>
    <SignatureProperties>
      <SignatureProperty Id="idSignatureTime" Target="#idPackageSignature">
        <mdssi:SignatureTime xmlns:mdssi="http://schemas.openxmlformats.org/package/2006/digital-signature">
          <mdssi:Format>YYYY-MM-DDThh:mm:ssTZD</mdssi:Format>
          <mdssi:Value>2025-02-03T08:21:13Z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aaaa</SignatureComments>
          <WindowsVersion>10.0</WindowsVersion>
          <OfficeVersion>16.0.18324/26</OfficeVersion>
          <ApplicationVersion>16.0.18324</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2025-02-03T08:21:13Z</xd:SigningTime>
          <xd:SigningCertificate>
            <xd:Cert>
              <xd:CertDigest>
                <DigestMethod Algorithm="http://www.w3.org/2001/04/xmlenc#sha256"/>
                <DigestValue>1hSUnl0NOjl6jE3hV5+Dc2J11ZVMOhetdT0CqbpWONA=</DigestValue>
              </xd:CertDigest>
              <xd:IssuerSerial>
                <X509IssuerName>CN=NBG Class 2 INT Sub CA, DC=nbg, DC=ge</X509IssuerName>
                <X509SerialNumber>203925503291516086531958</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http://uri.etsi.org/01903/v1.2.2#ProofOfOrigin</xd:Identifier>
              <xd:Description>Created and approved this document</xd:Description>
            </xd:CommitmentTypeId>
            <xd:AllSignedDataObjects/>
            <xd:CommitmentTypeQualifiers>
              <xd:CommitmentTypeQualifier>aaaa</xd:CommitmentTypeQualifier>
            </xd:CommitmentTypeQualifiers>
          </xd:CommitmentTypeIndication>
        </xd:SignedDataObject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pTCCAo2gAwIBAgIQfdD+LvNow5tAi4nyJH3s+jANBgkqhkiG9w0BAQsFADBHMRIwEAYKCZImiZPyLGQBGRYCZ2UxEzARBgoJkiaJk/IsZAEZFgNuYmcxHDAaBgNVBAMTE05CRyBDbGFzcyAxIFJvb3QgQ0EwHhcNMTAxMTI0MjIzOTM0WhcNMzkwNTI4MTg0ODU5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gYwwgYkwEwYJKwYBBAGCNxQCBAYeBABDAEEwCwYDVR0PBAQDAgGGMA8GA1UdEwEB/wQFMAMBAf8wHQYDVR0OBBYEFOgmLAqD1tfA6P6uCHr3RRNHKfIZMBAGCSsGAQQBgjcVAQQDAgEBMCMGCSsGAQQBgjcVAgQWBBSwQhdv15cMFACCFzx99DRC99OzmTANBgkqhkiG9w0BAQsFAAOCAQEAh2X9DK1cog6ybrZ7TrA73EK7L1elW0CrLsXDuKvKZy71tWPD+MtX1TRjOFno997TgHbSaPFGZWART0g+yyBJ8rI1yNMBANWtgryOvsLap+7Cm1MDIpX3As/isOr17Z3n/HmtTsbm4/4eTpK9Ilh4GbC0Ax+co0/Hq6R/vsxY/TwSCNnfkF2AjYgs+jR+eLWEcu5+qHuy0E+YjTkH6zRIHvDXFNoJvb4beh9H3c+FEClEB3F0xZNsb5NP2ikduU7+K2d2vyLUFN8HDzOCV0Xz1T50lAyHmOJUDEtaYJn5lCXJaK5J+TqABrtwhkCrp/TVS+nFzCDx6N24BfvtR1A47w==</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0ZdIQpjdlKbLvjbUWFG7h+/PCbJFRWe6SVxwA+P3sLw=</DigestValue>
    </Reference>
    <Reference Type="http://www.w3.org/2000/09/xmldsig#Object" URI="#idOfficeObject">
      <DigestMethod Algorithm="http://www.w3.org/2001/04/xmlenc#sha256"/>
      <DigestValue>SQqBfuEaOt1MZtgLSPZdfek8hpsnDl9vkiwyqwcIfWs=</DigestValue>
    </Reference>
    <Reference Type="http://uri.etsi.org/01903#SignedProperties" URI="#idSignedProperties">
      <Transforms>
        <Transform Algorithm="http://www.w3.org/TR/2001/REC-xml-c14n-20010315"/>
      </Transforms>
      <DigestMethod Algorithm="http://www.w3.org/2001/04/xmlenc#sha256"/>
      <DigestValue>PBqdhpHvzpuQ/WTxQKy2DxdVJ2pl5FInafcJbK0C1Eo=</DigestValue>
    </Reference>
  </SignedInfo>
  <SignatureValue>hmV4k80axaDw67hyNnGuJjn1qLCM1ddnFDoOxDml1wvuPAN251H/6tNHYJ+qAocgy/UhEUzDcC3l
vxHYFFCmv39UYJo2HDNUupvRisvAkLRs9Mto118YZmN362bUIEi7g7IvNO9aufPETYvmf9FhDdh8
CNjezubF77Zx4UYynMUpdiFI/kmr/800eYLfxXGpJgS34U0q9MJouNBADyGzME3EH7+EC1YE5B8i
95uqOxQsZXHx1GeHyh8vkqWCrrS++xiFGvYoe/WwaXcZie5b1JkKi+HkjOYehL7bPOxKb1w3qunS
tSx+cC5yHUOdIB18lS9p7kKr5T4CV4DgYqyvcQ==</SignatureValue>
  <KeyInfo>
    <X509Data>
      <X509Certificate>MIIGPjCCBSagAwIBAgIKHZPGBwADAAI4wTANBgkqhkiG9w0BAQsFADBKMRIwEAYKCZImiZPyLGQBGRYCZ2UxEzARBgoJkiaJk/IsZAEZFgNuYmcxHzAdBgNVBAMTFk5CRyBDbGFzcyAyIElOVCBTdWIgQ0EwHhcNMjMwNzA1MTAzOTU0WhcNMjUwNzA0MTAzOTU0WjA8MRcwFQYDVQQKEw5KU0MgQ3JlZG8gQmFuazEhMB8GA1UEAxMYQkNEIC0gRXJla2xlIFphdGlhc2h2aWxpMIIBIjANBgkqhkiG9w0BAQEFAAOCAQ8AMIIBCgKCAQEA7bW9DMX0iR7EsqQh8o9bvXr+aEeGQUtJMsEIJWF0lP9zeqiRwv2angsCuy2ME7xPbjJFDEVTITO6/38aRqyaSOb1TdfSqzLgahOa3jgsXhSQlHozTrmWwmzHCWTSuIUol71hGTNGa9T7ejbvDVtgwlMpcDA0NZsi4qZ/oHdiJOTfZ7oz3oHxZABAXYTJZ0ZZ2BXUI+4Kc5f+kJzK+9UhM9Tsy2ooqi+QK4wlHw67pyARFbRd3XV8/i9T/MyANYm0QM0a+t3RH9wRS1bLeBRBA8NoHiX9bap7unfJp6ZliqliavAW94bzNLN4cQ+00HdVArGg/oGjWf7lCY9387WtJwIDAQABo4IDMjCCAy4wPAYJKwYBBAGCNxUHBC8wLQYlKwYBBAGCNxUI5rJgg431RIaBmQmDuKFKg76EcQSDxJEzhIOIXQIBZAIBIzAdBgNVHSUEFjAUBggrBgEFBQcDAgYIKwYBBQUHAwQwCwYDVR0PBAQDAgeAMCcGCSsGAQQBgjcVCgQaMBgwCgYIKwYBBQUHAwIwCgYIKwYBBQUHAwQwHQYDVR0OBBYEFHSZPQMxSyXM6nGWbGTe4BJpWb+jMB8GA1UdIwQYMBaAFMMu0i/wTC8ZwieC/PYurGqwSc/BMIIBJQYDVR0fBIIBHDCCARgwggEUoIIBEKCCAQyGgcdsZGFwOi8vL0NOPU5CRyUyMENsYXNzJTIwMiUyMElOVCUyMFN1YiUyMENBKDEpLENOPW5iZy1zdWJDQSxDTj1DRFAsQ049UHVibGljJTIwS2V5JTIwU2VydmljZXMsQ049U2VydmljZXMsQ049Q29uZmlndXJhdGlvbixEQz1uYmcsREM9Z2U/Y2VydGlmaWNhdGVSZXZvY2F0aW9uTGlzdD9iYXNlP29iamVjdENsYXNzPWNSTERpc3RyaWJ1dGlvblBvaW50hkBodHRwOi8vY3JsLm5iZy5nb3YuZ2UvY2EvTkJHJTIwQ2xhc3MlMjAyJTIwSU5UJTIwU3ViJTIwQ0EoMSkuY3JsMIIBLgYIKwYBBQUHAQEEggEgMIIBHDCBugYIKwYBBQUHMAKGga1sZGFwOi8vL0NOPU5CRyUyMENsYXNzJTIwMiUyMElOVCUyMFN1YiUyMENBLENOPUFJQSxDTj1QdWJsaWMlMjBLZXklMjBTZXJ2aWNlcyxDTj1TZXJ2aWNlcyxDTj1Db25maWd1cmF0aW9uLERDPW5iZyxEQz1nZT9jQUNlcnRpZmljYXRlP2Jhc2U/b2JqZWN0Q2xhc3M9Y2VydGlmaWNhdGlvbkF1dGhvcml0eTBdBggrBgEFBQcwAoZRaHR0cDovL2NybC5uYmcuZ292LmdlL2NhL25iZy1zdWJDQS5uYmcuZ2VfTkJHJTIwQ2xhc3MlMjAyJTIwSU5UJTIwU3ViJTIwQ0EoMykuY3J0MA0GCSqGSIb3DQEBCwUAA4IBAQAdPUuhza/HiypApCKI1cfD7a+gExMdmv2a/4NS0lQi07qAlHGcXd5Y76MGOj4UCe98Ge9/hFoe0V9jgaGOdv/1Y5F88jdCaQLVcVhFlCk7lfBcQCmjTg7DDv9CjuQyhhG4pmLtm8EiJSuxpR9d+TnsgIvrQOEjpvJi3rRMl4IQ4HZJD5+Od0sZGMmLX7BhZN0WgpFwpmwIoUV1o2+ohcN5CMeYTmxPyi8jkfuyEetSHJdfyVVo5h3lz69+9q0OVz5AO2ztYi0cLnZDX11jHoJVHyTqkMtcMTeSmEZsLH/Xm0AsZSeo9JYf/bZcWaRf16/Qj7SiAd3Ozw2H1QwDtGkC</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37"/>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36"/>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35"/>
            <mdssi:RelationshipReference xmlns:mdssi="http://schemas.openxmlformats.org/package/2006/digital-signature" SourceId="rId8"/>
            <mdssi:RelationshipReference xmlns:mdssi="http://schemas.openxmlformats.org/package/2006/digital-signature" SourceId="rId3"/>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38"/>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39"/>
            <mdssi:RelationshipReference xmlns:mdssi="http://schemas.openxmlformats.org/package/2006/digital-signature" SourceId="rId21"/>
            <mdssi:RelationshipReference xmlns:mdssi="http://schemas.openxmlformats.org/package/2006/digital-signature" SourceId="rId34"/>
            <mdssi:RelationshipReference xmlns:mdssi="http://schemas.openxmlformats.org/package/2006/digital-signature" SourceId="rId7"/>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Transform>
          <Transform Algorithm="http://www.w3.org/TR/2001/REC-xml-c14n-20010315"/>
        </Transforms>
        <DigestMethod Algorithm="http://www.w3.org/2001/04/xmlenc#sha256"/>
        <DigestValue>s0k7k0zd8qAJcwFjwJVZgfYkiMghqpKwHHm2MOe7xrw=</DigestValue>
      </Reference>
      <Reference URI="/xl/calcChain.xml?ContentType=application/vnd.openxmlformats-officedocument.spreadsheetml.calcChain+xml">
        <DigestMethod Algorithm="http://www.w3.org/2001/04/xmlenc#sha256"/>
        <DigestValue>CmGN+lQ4kXBn+Ek6O0TdOy8SJTISPkawoWzTF+8K9ZM=</DigestValue>
      </Reference>
      <Reference URI="/xl/drawings/drawing1.xml?ContentType=application/vnd.openxmlformats-officedocument.drawing+xml">
        <DigestMethod Algorithm="http://www.w3.org/2001/04/xmlenc#sha256"/>
        <DigestValue>R1LJm+AhlNP5akpTq67x0rdMG+aWVkGYuvUF1YgTbNw=</DigestValue>
      </Reference>
      <Reference URI="/xl/externalLinks/_rels/externalLink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yojLcXPL4SikwWYRWMHJ4GIyvAOKeWt5829V9D7CMOs=</DigestValue>
      </Reference>
      <Reference URI="/xl/externalLinks/_rels/externalLink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8h2R+DqXjUsH05eBB2ZeN4BsgA63w+UXgeDFU6K+Ww8=</DigestValue>
      </Reference>
      <Reference URI="/xl/externalLinks/_rels/externalLink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72fUG5/UN+bgABv1oLXOrWb5+OEeML8pbP7/zTqLSdQ=</DigestValue>
      </Reference>
      <Reference URI="/xl/externalLinks/externalLink1.xml?ContentType=application/vnd.openxmlformats-officedocument.spreadsheetml.externalLink+xml">
        <DigestMethod Algorithm="http://www.w3.org/2001/04/xmlenc#sha256"/>
        <DigestValue>r5VMIs6AO4HL4uOLt5pJnqhP0sO7uDpzidH6gzgejBs=</DigestValue>
      </Reference>
      <Reference URI="/xl/externalLinks/externalLink2.xml?ContentType=application/vnd.openxmlformats-officedocument.spreadsheetml.externalLink+xml">
        <DigestMethod Algorithm="http://www.w3.org/2001/04/xmlenc#sha256"/>
        <DigestValue>MJIRMH6v0QbwIZ2crvLbVFsWHVPKbvRmYE6dtOyV+00=</DigestValue>
      </Reference>
      <Reference URI="/xl/externalLinks/externalLink3.xml?ContentType=application/vnd.openxmlformats-officedocument.spreadsheetml.externalLink+xml">
        <DigestMethod Algorithm="http://www.w3.org/2001/04/xmlenc#sha256"/>
        <DigestValue>Pm9glGcq5uLC+iQO5PWPO1RxTb84Y5fwanBcRLRtMC4=</DigestValue>
      </Reference>
      <Reference URI="/xl/printerSettings/printerSettings1.bin?ContentType=application/vnd.openxmlformats-officedocument.spreadsheetml.printerSettings">
        <DigestMethod Algorithm="http://www.w3.org/2001/04/xmlenc#sha256"/>
        <DigestValue>ze+MZOtihPj9dKeV/Dz5QESpeY6Fdwmnkxhrh69STxA=</DigestValue>
      </Reference>
      <Reference URI="/xl/printerSettings/printerSettings10.bin?ContentType=application/vnd.openxmlformats-officedocument.spreadsheetml.printerSettings">
        <DigestMethod Algorithm="http://www.w3.org/2001/04/xmlenc#sha256"/>
        <DigestValue>nkR1lu9OLM1UMxWiPa7wm3YcnQOlFOICy95qYiodDz0=</DigestValue>
      </Reference>
      <Reference URI="/xl/printerSettings/printerSettings11.bin?ContentType=application/vnd.openxmlformats-officedocument.spreadsheetml.printerSettings">
        <DigestMethod Algorithm="http://www.w3.org/2001/04/xmlenc#sha256"/>
        <DigestValue>yMi8stU5bqFShuh1MUNAff1/atoh6+i0/ROVy9FQsKk=</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16nRtTkTNfAdSTF0Lg1CT4t8t5VLf2B9wJs/PWFk54A=</DigestValue>
      </Reference>
      <Reference URI="/xl/printerSettings/printerSettings14.bin?ContentType=application/vnd.openxmlformats-officedocument.spreadsheetml.printerSettings">
        <DigestMethod Algorithm="http://www.w3.org/2001/04/xmlenc#sha256"/>
        <DigestValue>16nRtTkTNfAdSTF0Lg1CT4t8t5VLf2B9wJs/PWFk54A=</DigestValue>
      </Reference>
      <Reference URI="/xl/printerSettings/printerSettings15.bin?ContentType=application/vnd.openxmlformats-officedocument.spreadsheetml.printerSettings">
        <DigestMethod Algorithm="http://www.w3.org/2001/04/xmlenc#sha256"/>
        <DigestValue>2m6CW85rBYKpJKifjkFVt0n58BwBksWMXfva2VqaA+I=</DigestValue>
      </Reference>
      <Reference URI="/xl/printerSettings/printerSettings16.bin?ContentType=application/vnd.openxmlformats-officedocument.spreadsheetml.printerSettings">
        <DigestMethod Algorithm="http://www.w3.org/2001/04/xmlenc#sha256"/>
        <DigestValue>ze+MZOtihPj9dKeV/Dz5QESpeY6Fdwmnkxhrh69STxA=</DigestValue>
      </Reference>
      <Reference URI="/xl/printerSettings/printerSettings17.bin?ContentType=application/vnd.openxmlformats-officedocument.spreadsheetml.printerSettings">
        <DigestMethod Algorithm="http://www.w3.org/2001/04/xmlenc#sha256"/>
        <DigestValue>zxLIGjiJ19gUsPtQr72salfkFKrVFBCr1X8320JEcsQ=</DigestValue>
      </Reference>
      <Reference URI="/xl/printerSettings/printerSettings18.bin?ContentType=application/vnd.openxmlformats-officedocument.spreadsheetml.printerSettings">
        <DigestMethod Algorithm="http://www.w3.org/2001/04/xmlenc#sha256"/>
        <DigestValue>iE26OokMEnQMYiWgMfFhVXzSbn0Dmk333xx6Y+G1iUw=</DigestValue>
      </Reference>
      <Reference URI="/xl/printerSettings/printerSettings19.bin?ContentType=application/vnd.openxmlformats-officedocument.spreadsheetml.printerSettings">
        <DigestMethod Algorithm="http://www.w3.org/2001/04/xmlenc#sha256"/>
        <DigestValue>nkR1lu9OLM1UMxWiPa7wm3YcnQOlFOICy95qYiodDz0=</DigestValue>
      </Reference>
      <Reference URI="/xl/printerSettings/printerSettings2.bin?ContentType=application/vnd.openxmlformats-officedocument.spreadsheetml.printerSettings">
        <DigestMethod Algorithm="http://www.w3.org/2001/04/xmlenc#sha256"/>
        <DigestValue>16nRtTkTNfAdSTF0Lg1CT4t8t5VLf2B9wJs/PWFk54A=</DigestValue>
      </Reference>
      <Reference URI="/xl/printerSettings/printerSettings20.bin?ContentType=application/vnd.openxmlformats-officedocument.spreadsheetml.printerSettings">
        <DigestMethod Algorithm="http://www.w3.org/2001/04/xmlenc#sha256"/>
        <DigestValue>2bvX94YA3UVSaKlpfCjo157kRTaGD9ZFW7t96/Nk1uk=</DigestValue>
      </Reference>
      <Reference URI="/xl/printerSettings/printerSettings21.bin?ContentType=application/vnd.openxmlformats-officedocument.spreadsheetml.printerSettings">
        <DigestMethod Algorithm="http://www.w3.org/2001/04/xmlenc#sha256"/>
        <DigestValue>SWiohiWSuPjjcblZxueyphOzVidWJvXmdfCiNQW6SiY=</DigestValue>
      </Reference>
      <Reference URI="/xl/printerSettings/printerSettings22.bin?ContentType=application/vnd.openxmlformats-officedocument.spreadsheetml.printerSettings">
        <DigestMethod Algorithm="http://www.w3.org/2001/04/xmlenc#sha256"/>
        <DigestValue>iE26OokMEnQMYiWgMfFhVXzSbn0Dmk333xx6Y+G1iUw=</DigestValue>
      </Reference>
      <Reference URI="/xl/printerSettings/printerSettings23.bin?ContentType=application/vnd.openxmlformats-officedocument.spreadsheetml.printerSettings">
        <DigestMethod Algorithm="http://www.w3.org/2001/04/xmlenc#sha256"/>
        <DigestValue>qqKz7UtelGHdfiWdqNc1EvL8LqlQ7O4MTpeoyQcgyv0=</DigestValue>
      </Reference>
      <Reference URI="/xl/printerSettings/printerSettings24.bin?ContentType=application/vnd.openxmlformats-officedocument.spreadsheetml.printerSettings">
        <DigestMethod Algorithm="http://www.w3.org/2001/04/xmlenc#sha256"/>
        <DigestValue>qqKz7UtelGHdfiWdqNc1EvL8LqlQ7O4MTpeoyQcgyv0=</DigestValue>
      </Reference>
      <Reference URI="/xl/printerSettings/printerSettings25.bin?ContentType=application/vnd.openxmlformats-officedocument.spreadsheetml.printerSettings">
        <DigestMethod Algorithm="http://www.w3.org/2001/04/xmlenc#sha256"/>
        <DigestValue>TCPV3L+9vZ0YjILBZb92K/qz3toWJgPDzRh633jeM1s=</DigestValue>
      </Reference>
      <Reference URI="/xl/printerSettings/printerSettings26.bin?ContentType=application/vnd.openxmlformats-officedocument.spreadsheetml.printerSettings">
        <DigestMethod Algorithm="http://www.w3.org/2001/04/xmlenc#sha256"/>
        <DigestValue>T5+dHIUbWsoNr9wjsCsYAM5aCJXYyRG8SwGvZNtpnHc=</DigestValue>
      </Reference>
      <Reference URI="/xl/printerSettings/printerSettings3.bin?ContentType=application/vnd.openxmlformats-officedocument.spreadsheetml.printerSettings">
        <DigestMethod Algorithm="http://www.w3.org/2001/04/xmlenc#sha256"/>
        <DigestValue>86+sc8Rko5cNZ5BGa++/4xNznWSElckK3iS1B5pTwDQ=</DigestValue>
      </Reference>
      <Reference URI="/xl/printerSettings/printerSettings4.bin?ContentType=application/vnd.openxmlformats-officedocument.spreadsheetml.printerSettings">
        <DigestMethod Algorithm="http://www.w3.org/2001/04/xmlenc#sha256"/>
        <DigestValue>L+CxbXS3yzcVLTJTz50kMb6T4gEHhM4qLfUzzpiwfWw=</DigestValue>
      </Reference>
      <Reference URI="/xl/printerSettings/printerSettings5.bin?ContentType=application/vnd.openxmlformats-officedocument.spreadsheetml.printerSettings">
        <DigestMethod Algorithm="http://www.w3.org/2001/04/xmlenc#sha256"/>
        <DigestValue>9mG81PytrHkYioZI1LP0ksiI7i+szuT1Vsy2GarE5gg=</DigestValue>
      </Reference>
      <Reference URI="/xl/printerSettings/printerSettings6.bin?ContentType=application/vnd.openxmlformats-officedocument.spreadsheetml.printerSettings">
        <DigestMethod Algorithm="http://www.w3.org/2001/04/xmlenc#sha256"/>
        <DigestValue>p15fOjzmBTLGI8Klf+TI4woTVTHX8Q0l14vNf+jwiuE=</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2m6CW85rBYKpJKifjkFVt0n58BwBksWMXfva2VqaA+I=</DigestValue>
      </Reference>
      <Reference URI="/xl/printerSettings/printerSettings9.bin?ContentType=application/vnd.openxmlformats-officedocument.spreadsheetml.printerSettings">
        <DigestMethod Algorithm="http://www.w3.org/2001/04/xmlenc#sha256"/>
        <DigestValue>nkR1lu9OLM1UMxWiPa7wm3YcnQOlFOICy95qYiodDz0=</DigestValue>
      </Reference>
      <Reference URI="/xl/sharedStrings.xml?ContentType=application/vnd.openxmlformats-officedocument.spreadsheetml.sharedStrings+xml">
        <DigestMethod Algorithm="http://www.w3.org/2001/04/xmlenc#sha256"/>
        <DigestValue>SdXQmV8ljTnTGUZMz4x6aIcyRWlv7i7So1e+1Zyqgbc=</DigestValue>
      </Reference>
      <Reference URI="/xl/styles.xml?ContentType=application/vnd.openxmlformats-officedocument.spreadsheetml.styles+xml">
        <DigestMethod Algorithm="http://www.w3.org/2001/04/xmlenc#sha256"/>
        <DigestValue>Bf/9HAgVyxBTKIr2zZHONaZxIPHCNNEWyRsJ+4RItw4=</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3AUVsAel1chlU9L7ZRsVefZygUYrTUJeRnEAWFba8kg=</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uBCsLoCeDaoZuHLizZacnRXpOOOOxk0iSLefQ5jFwpo=</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vl8xLDneCfmICoinYSqYoDNVXtqBCFGfNOh4xxRDeEQ=</DigestValue>
      </Reference>
      <Reference URI="/xl/worksheets/_rels/sheet1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nZKw4hKw2+3pXeBTsC/ZBicbgnGu7zTAAE186sjLnDw=</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1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3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tDoQKO/BkLp4kR3UztCc7PA22VmRNizbvJ+5Z2HWEFU=</DigestValue>
      </Reference>
      <Reference URI="/xl/worksheets/_rels/sheet3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rLdvf3yY2ekrKu60idP2MsLKORy6SOjqi0FnsyMynGM=</DigestValue>
      </Reference>
      <Reference URI="/xl/worksheets/_rels/sheet3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HTYaQi0KtdQ+B1oDWji35M/0dutqOPx8jsY1TtQMpYg=</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sheet1.xml?ContentType=application/vnd.openxmlformats-officedocument.spreadsheetml.worksheet+xml">
        <DigestMethod Algorithm="http://www.w3.org/2001/04/xmlenc#sha256"/>
        <DigestValue>yh2/bDJqacta4lh+YtPyNrFq7h4Vimu5mKfcWJWhOLk=</DigestValue>
      </Reference>
      <Reference URI="/xl/worksheets/sheet10.xml?ContentType=application/vnd.openxmlformats-officedocument.spreadsheetml.worksheet+xml">
        <DigestMethod Algorithm="http://www.w3.org/2001/04/xmlenc#sha256"/>
        <DigestValue>jvpRh29ZwTauTZDLC4ocbmDpXDHzJmstdSoZeEer7Jc=</DigestValue>
      </Reference>
      <Reference URI="/xl/worksheets/sheet11.xml?ContentType=application/vnd.openxmlformats-officedocument.spreadsheetml.worksheet+xml">
        <DigestMethod Algorithm="http://www.w3.org/2001/04/xmlenc#sha256"/>
        <DigestValue>eCWYJMv+oPFSvAiGqD9L4xYwteO8c3Sfdgx+8mDqNzA=</DigestValue>
      </Reference>
      <Reference URI="/xl/worksheets/sheet12.xml?ContentType=application/vnd.openxmlformats-officedocument.spreadsheetml.worksheet+xml">
        <DigestMethod Algorithm="http://www.w3.org/2001/04/xmlenc#sha256"/>
        <DigestValue>yaCdG4/GgwECs0czybgKT5hP9Q4Kha9QtVT18tl1SX8=</DigestValue>
      </Reference>
      <Reference URI="/xl/worksheets/sheet13.xml?ContentType=application/vnd.openxmlformats-officedocument.spreadsheetml.worksheet+xml">
        <DigestMethod Algorithm="http://www.w3.org/2001/04/xmlenc#sha256"/>
        <DigestValue>80/tXG6gOIUhjJZVmCkr2K9pvlGQhkpTnwBivLKwNVY=</DigestValue>
      </Reference>
      <Reference URI="/xl/worksheets/sheet14.xml?ContentType=application/vnd.openxmlformats-officedocument.spreadsheetml.worksheet+xml">
        <DigestMethod Algorithm="http://www.w3.org/2001/04/xmlenc#sha256"/>
        <DigestValue>BrYhWJhKRLKny0Z1Y+FUnMgXk+UxFT9hhtHkpIG8hlk=</DigestValue>
      </Reference>
      <Reference URI="/xl/worksheets/sheet15.xml?ContentType=application/vnd.openxmlformats-officedocument.spreadsheetml.worksheet+xml">
        <DigestMethod Algorithm="http://www.w3.org/2001/04/xmlenc#sha256"/>
        <DigestValue>ot6xyxLt2UfI83faA6N2XOft4X4XOhACgVWec1MwNDk=</DigestValue>
      </Reference>
      <Reference URI="/xl/worksheets/sheet16.xml?ContentType=application/vnd.openxmlformats-officedocument.spreadsheetml.worksheet+xml">
        <DigestMethod Algorithm="http://www.w3.org/2001/04/xmlenc#sha256"/>
        <DigestValue>BdsxRju8U5xr+KVar+47P1pgS1bRwy+cSm7Y7yOE+3o=</DigestValue>
      </Reference>
      <Reference URI="/xl/worksheets/sheet17.xml?ContentType=application/vnd.openxmlformats-officedocument.spreadsheetml.worksheet+xml">
        <DigestMethod Algorithm="http://www.w3.org/2001/04/xmlenc#sha256"/>
        <DigestValue>EfsYwkNRxyeG7Z9rk27614Mo6q1WLSw3YxZTFLG01sI=</DigestValue>
      </Reference>
      <Reference URI="/xl/worksheets/sheet18.xml?ContentType=application/vnd.openxmlformats-officedocument.spreadsheetml.worksheet+xml">
        <DigestMethod Algorithm="http://www.w3.org/2001/04/xmlenc#sha256"/>
        <DigestValue>TkLRGxQ8UJdnL70QMg9u7Agk+GDAj78pi76kghq03t8=</DigestValue>
      </Reference>
      <Reference URI="/xl/worksheets/sheet19.xml?ContentType=application/vnd.openxmlformats-officedocument.spreadsheetml.worksheet+xml">
        <DigestMethod Algorithm="http://www.w3.org/2001/04/xmlenc#sha256"/>
        <DigestValue>SBbjC9O6TsFPAuwFc4n3kC+JIPpS0JhwznUWLXUPF/U=</DigestValue>
      </Reference>
      <Reference URI="/xl/worksheets/sheet2.xml?ContentType=application/vnd.openxmlformats-officedocument.spreadsheetml.worksheet+xml">
        <DigestMethod Algorithm="http://www.w3.org/2001/04/xmlenc#sha256"/>
        <DigestValue>d7nNB7GxnBQa08fhpeHZ9GY7kEWFom5O+T9VeAmgM7A=</DigestValue>
      </Reference>
      <Reference URI="/xl/worksheets/sheet20.xml?ContentType=application/vnd.openxmlformats-officedocument.spreadsheetml.worksheet+xml">
        <DigestMethod Algorithm="http://www.w3.org/2001/04/xmlenc#sha256"/>
        <DigestValue>/9mYV75qxWGOZXJISBaokFSOfzdRiI6/67lsX90F0Wg=</DigestValue>
      </Reference>
      <Reference URI="/xl/worksheets/sheet21.xml?ContentType=application/vnd.openxmlformats-officedocument.spreadsheetml.worksheet+xml">
        <DigestMethod Algorithm="http://www.w3.org/2001/04/xmlenc#sha256"/>
        <DigestValue>0tkodDC0/I8QokH7ck2IA4ffyrpcDVxU2qmE0cQm1cg=</DigestValue>
      </Reference>
      <Reference URI="/xl/worksheets/sheet22.xml?ContentType=application/vnd.openxmlformats-officedocument.spreadsheetml.worksheet+xml">
        <DigestMethod Algorithm="http://www.w3.org/2001/04/xmlenc#sha256"/>
        <DigestValue>th5bXgmTayUVbV/EJ/GDgVBfrIusBJuQNPdQZGmRQuk=</DigestValue>
      </Reference>
      <Reference URI="/xl/worksheets/sheet23.xml?ContentType=application/vnd.openxmlformats-officedocument.spreadsheetml.worksheet+xml">
        <DigestMethod Algorithm="http://www.w3.org/2001/04/xmlenc#sha256"/>
        <DigestValue>cnd/eLB4fM5ZKdMoZ9jkLxXSQC0JJj1omR1zfqVAbIk=</DigestValue>
      </Reference>
      <Reference URI="/xl/worksheets/sheet24.xml?ContentType=application/vnd.openxmlformats-officedocument.spreadsheetml.worksheet+xml">
        <DigestMethod Algorithm="http://www.w3.org/2001/04/xmlenc#sha256"/>
        <DigestValue>3TidW0E40G3JJ0Gj47E9lrwx1RmAilAFEC4uXyIFe8g=</DigestValue>
      </Reference>
      <Reference URI="/xl/worksheets/sheet25.xml?ContentType=application/vnd.openxmlformats-officedocument.spreadsheetml.worksheet+xml">
        <DigestMethod Algorithm="http://www.w3.org/2001/04/xmlenc#sha256"/>
        <DigestValue>9tMjURtkcQ7MCfrBelUIKK0awMbPFxUuT56pDR2NRws=</DigestValue>
      </Reference>
      <Reference URI="/xl/worksheets/sheet26.xml?ContentType=application/vnd.openxmlformats-officedocument.spreadsheetml.worksheet+xml">
        <DigestMethod Algorithm="http://www.w3.org/2001/04/xmlenc#sha256"/>
        <DigestValue>OGHGhyokonbMilWjdF32uk/eg3TBuY47HJVM0zMtlUQ=</DigestValue>
      </Reference>
      <Reference URI="/xl/worksheets/sheet27.xml?ContentType=application/vnd.openxmlformats-officedocument.spreadsheetml.worksheet+xml">
        <DigestMethod Algorithm="http://www.w3.org/2001/04/xmlenc#sha256"/>
        <DigestValue>OM40qor6DQuQXvcceyjitO7EmDZ12xMgUBwhpyKx3JM=</DigestValue>
      </Reference>
      <Reference URI="/xl/worksheets/sheet28.xml?ContentType=application/vnd.openxmlformats-officedocument.spreadsheetml.worksheet+xml">
        <DigestMethod Algorithm="http://www.w3.org/2001/04/xmlenc#sha256"/>
        <DigestValue>LaT+cYMu7Oq7ur25wE2azL7U0Tbrux7Wk1nPkGQlyDE=</DigestValue>
      </Reference>
      <Reference URI="/xl/worksheets/sheet29.xml?ContentType=application/vnd.openxmlformats-officedocument.spreadsheetml.worksheet+xml">
        <DigestMethod Algorithm="http://www.w3.org/2001/04/xmlenc#sha256"/>
        <DigestValue>RSZoKQSe/5DVbxxH7tEcu4BcaDu5rFBYdEVNo27jehc=</DigestValue>
      </Reference>
      <Reference URI="/xl/worksheets/sheet3.xml?ContentType=application/vnd.openxmlformats-officedocument.spreadsheetml.worksheet+xml">
        <DigestMethod Algorithm="http://www.w3.org/2001/04/xmlenc#sha256"/>
        <DigestValue>Qdl3Rp3YYMyUn1xyWARP7g8EmLXaHQ0AucoVE9OJnR4=</DigestValue>
      </Reference>
      <Reference URI="/xl/worksheets/sheet30.xml?ContentType=application/vnd.openxmlformats-officedocument.spreadsheetml.worksheet+xml">
        <DigestMethod Algorithm="http://www.w3.org/2001/04/xmlenc#sha256"/>
        <DigestValue>y62ac2088b330GRLj7Hrd4Bx3fmvBTJ4gECk4BRA64M=</DigestValue>
      </Reference>
      <Reference URI="/xl/worksheets/sheet31.xml?ContentType=application/vnd.openxmlformats-officedocument.spreadsheetml.worksheet+xml">
        <DigestMethod Algorithm="http://www.w3.org/2001/04/xmlenc#sha256"/>
        <DigestValue>T83dahdAWIUhlmEpCsWHNxT66RK7PhC3zBAtXz8q26k=</DigestValue>
      </Reference>
      <Reference URI="/xl/worksheets/sheet32.xml?ContentType=application/vnd.openxmlformats-officedocument.spreadsheetml.worksheet+xml">
        <DigestMethod Algorithm="http://www.w3.org/2001/04/xmlenc#sha256"/>
        <DigestValue>VTNo7rzU51GJbq5K6vUoluY67RL66jTGa3qbMng+oUU=</DigestValue>
      </Reference>
      <Reference URI="/xl/worksheets/sheet4.xml?ContentType=application/vnd.openxmlformats-officedocument.spreadsheetml.worksheet+xml">
        <DigestMethod Algorithm="http://www.w3.org/2001/04/xmlenc#sha256"/>
        <DigestValue>W1B4iihpHKzHDEZk2/4b2Ey3y9QGscUaezvp3AFbQqE=</DigestValue>
      </Reference>
      <Reference URI="/xl/worksheets/sheet5.xml?ContentType=application/vnd.openxmlformats-officedocument.spreadsheetml.worksheet+xml">
        <DigestMethod Algorithm="http://www.w3.org/2001/04/xmlenc#sha256"/>
        <DigestValue>cguLIg0FmUh2v36ljsEsuBPKgwIvRoi+C7uMB8yrTA0=</DigestValue>
      </Reference>
      <Reference URI="/xl/worksheets/sheet6.xml?ContentType=application/vnd.openxmlformats-officedocument.spreadsheetml.worksheet+xml">
        <DigestMethod Algorithm="http://www.w3.org/2001/04/xmlenc#sha256"/>
        <DigestValue>6g227KODSCJsOv7uyusszKurapuyF4Sy0F6PqOgj+Lc=</DigestValue>
      </Reference>
      <Reference URI="/xl/worksheets/sheet7.xml?ContentType=application/vnd.openxmlformats-officedocument.spreadsheetml.worksheet+xml">
        <DigestMethod Algorithm="http://www.w3.org/2001/04/xmlenc#sha256"/>
        <DigestValue>oqCKrZENI3RNR350kA/UOgOpXPp3fRZ87cXRqcjEzg0=</DigestValue>
      </Reference>
      <Reference URI="/xl/worksheets/sheet8.xml?ContentType=application/vnd.openxmlformats-officedocument.spreadsheetml.worksheet+xml">
        <DigestMethod Algorithm="http://www.w3.org/2001/04/xmlenc#sha256"/>
        <DigestValue>3HFNKmoyMnuyRwloabmwDRjzw43Aq7x1/eKqKr8SoiA=</DigestValue>
      </Reference>
      <Reference URI="/xl/worksheets/sheet9.xml?ContentType=application/vnd.openxmlformats-officedocument.spreadsheetml.worksheet+xml">
        <DigestMethod Algorithm="http://www.w3.org/2001/04/xmlenc#sha256"/>
        <DigestValue>AIIm/LOCLvJfywTPnqB1BSEH6GI6SfHgBNblAT/UtwU=</DigestValue>
      </Reference>
    </Manifest>
    <SignatureProperties>
      <SignatureProperty Id="idSignatureTime" Target="#idPackageSignature">
        <mdssi:SignatureTime xmlns:mdssi="http://schemas.openxmlformats.org/package/2006/digital-signature">
          <mdssi:Format>YYYY-MM-DDThh:mm:ssTZD</mdssi:Format>
          <mdssi:Value>2025-02-03T14:07:27Z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nbg reporting</SignatureComments>
          <WindowsVersion>10.0</WindowsVersion>
          <OfficeVersion>16.0.18324/26</OfficeVersion>
          <ApplicationVersion>16.0.18324</ApplicationVersion>
          <Monitors>1</Monitors>
          <HorizontalResolution>3840</HorizontalResolution>
          <VerticalResolution>2160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2025-02-03T14:07:27Z</xd:SigningTime>
          <xd:SigningCertificate>
            <xd:Cert>
              <xd:CertDigest>
                <DigestMethod Algorithm="http://www.w3.org/2001/04/xmlenc#sha256"/>
                <DigestValue>9CqlcYZU+h+a6OEYsaDhcKSas65fQf4/qf+iXcOEqSc=</DigestValue>
              </xd:CertDigest>
              <xd:IssuerSerial>
                <X509IssuerName>CN=NBG Class 2 INT Sub CA, DC=nbg, DC=ge</X509IssuerName>
                <X509SerialNumber>139674568756012247038145</X509SerialNumber>
              </xd:IssuerSerial>
            </xd:Cert>
          </xd:SigningCertificate>
          <xd:SignaturePolicyIdentifier>
            <xd:SignaturePolicyImplied/>
          </xd:SignaturePolicyIdentifier>
        </xd:SignedSignatureProperties>
        <xd:SignedDataObjectProperties>
          <xd:CommitmentTypeIndication>
            <xd:CommitmentTypeId>
              <xd:Identifier>http://uri.etsi.org/01903/v1.2.2#ProofOfApproval</xd:Identifier>
              <xd:Description>Approved this document</xd:Description>
            </xd:CommitmentTypeId>
            <xd:AllSignedDataObjects/>
            <xd:CommitmentTypeQualifiers>
              <xd:CommitmentTypeQualifier>nbg reporting</xd:CommitmentTypeQualifier>
            </xd:CommitmentTypeQualifiers>
          </xd:CommitmentTypeIndication>
        </xd:SignedDataObject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04CC19C4-6FB6-4E82-B7BC-E1EF13F34441}">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2025-02-03T07:55:27Z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6841e2b4-6949-47da-ab68-923866022c78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ies>
</file>