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calcMode="autoNoTable"/>
</workbook>
</file>

<file path=xl/calcChain.xml><?xml version="1.0" encoding="utf-8"?>
<calcChain xmlns="http://schemas.openxmlformats.org/spreadsheetml/2006/main">
  <c r="G30" i="53" l="1"/>
  <c r="F30" i="53"/>
  <c r="H17" i="62"/>
  <c r="H18" i="62"/>
  <c r="H16" i="62"/>
  <c r="E17" i="62"/>
  <c r="E18" i="62"/>
  <c r="E16" i="62"/>
  <c r="C45" i="69" l="1"/>
  <c r="F22" i="75"/>
  <c r="F40" i="62"/>
  <c r="F22" i="74" l="1"/>
  <c r="C22" i="74"/>
  <c r="J48" i="75" l="1"/>
  <c r="I48" i="75"/>
  <c r="J47" i="75"/>
  <c r="I47" i="75"/>
  <c r="J46" i="75"/>
  <c r="J23" i="36" l="1"/>
  <c r="I23" i="36"/>
  <c r="G23" i="36"/>
  <c r="F23" i="36"/>
  <c r="J21" i="36"/>
  <c r="I21" i="36"/>
  <c r="K21" i="36" s="1"/>
  <c r="G21" i="36"/>
  <c r="F21" i="36"/>
  <c r="H21" i="36" s="1"/>
  <c r="D21" i="36"/>
  <c r="C21" i="36"/>
  <c r="E21" i="36" s="1"/>
  <c r="K20" i="36"/>
  <c r="K19" i="36"/>
  <c r="K18" i="36"/>
  <c r="H20" i="36"/>
  <c r="H19" i="36"/>
  <c r="H18" i="36"/>
  <c r="E19" i="36"/>
  <c r="E20" i="36"/>
  <c r="E18" i="36"/>
  <c r="J16" i="36"/>
  <c r="I16" i="36"/>
  <c r="K15" i="36"/>
  <c r="K14" i="36"/>
  <c r="K13" i="36"/>
  <c r="K12" i="36"/>
  <c r="K11" i="36"/>
  <c r="K10" i="36"/>
  <c r="K8" i="36"/>
  <c r="G16" i="36"/>
  <c r="F16" i="36"/>
  <c r="H11" i="36"/>
  <c r="H12" i="36"/>
  <c r="H13" i="36"/>
  <c r="H14" i="36"/>
  <c r="H15" i="36"/>
  <c r="H10" i="36"/>
  <c r="H8" i="36"/>
  <c r="D16" i="36"/>
  <c r="C16" i="36"/>
  <c r="E11" i="36"/>
  <c r="E12" i="36"/>
  <c r="E13" i="36"/>
  <c r="E14" i="36"/>
  <c r="E15" i="36"/>
  <c r="E10" i="36"/>
  <c r="E10" i="37"/>
  <c r="H9" i="74"/>
  <c r="H10" i="74"/>
  <c r="H11" i="74"/>
  <c r="H12" i="74"/>
  <c r="H13" i="74"/>
  <c r="H14" i="74"/>
  <c r="H15" i="74"/>
  <c r="H16" i="74"/>
  <c r="H17" i="74"/>
  <c r="H18" i="74"/>
  <c r="H19" i="74"/>
  <c r="H20" i="74"/>
  <c r="H21" i="74"/>
  <c r="H8" i="74"/>
  <c r="C15" i="69"/>
  <c r="E9" i="72"/>
  <c r="E10" i="72"/>
  <c r="E11" i="72"/>
  <c r="E12" i="72"/>
  <c r="E13" i="72"/>
  <c r="E14" i="72"/>
  <c r="E16" i="72"/>
  <c r="E17" i="72"/>
  <c r="E18" i="72"/>
  <c r="E19" i="72"/>
  <c r="E20" i="72"/>
  <c r="E8" i="72"/>
  <c r="C15" i="72"/>
  <c r="E15" i="72" l="1"/>
  <c r="C21" i="72"/>
  <c r="F24" i="36"/>
  <c r="G24" i="36"/>
  <c r="G25" i="36" s="1"/>
  <c r="K16" i="36"/>
  <c r="I24" i="36"/>
  <c r="I25" i="36" s="1"/>
  <c r="J24" i="36"/>
  <c r="J25" i="36" s="1"/>
  <c r="K23" i="36"/>
  <c r="H23" i="36"/>
  <c r="H16" i="36"/>
  <c r="E16" i="36"/>
  <c r="H24" i="36" l="1"/>
  <c r="H25" i="36" s="1"/>
  <c r="F25" i="36"/>
  <c r="K24" i="36"/>
  <c r="K25" i="36" s="1"/>
  <c r="M21" i="6" l="1"/>
  <c r="N21" i="6"/>
  <c r="O21" i="6"/>
  <c r="P21" i="6"/>
  <c r="Q21" i="6"/>
  <c r="R21" i="6"/>
  <c r="S21" i="6"/>
  <c r="T21" i="6"/>
  <c r="U21" i="6"/>
  <c r="V21" i="6"/>
  <c r="W21" i="6"/>
  <c r="L21" i="6"/>
  <c r="M18" i="6"/>
  <c r="N18" i="6"/>
  <c r="O18" i="6"/>
  <c r="P18" i="6"/>
  <c r="Q18" i="6"/>
  <c r="R18" i="6"/>
  <c r="S18" i="6"/>
  <c r="T18" i="6"/>
  <c r="U18" i="6"/>
  <c r="V18" i="6"/>
  <c r="W18" i="6"/>
  <c r="L18" i="6"/>
  <c r="C22" i="75" l="1"/>
  <c r="C40" i="62"/>
  <c r="D14" i="62"/>
  <c r="C14" i="62"/>
  <c r="G14" i="62" l="1"/>
  <c r="F14" i="62"/>
  <c r="B2" i="79" l="1"/>
  <c r="B2" i="37"/>
  <c r="B2" i="36"/>
  <c r="B2" i="74"/>
  <c r="B2" i="64"/>
  <c r="B2" i="35"/>
  <c r="B2" i="69"/>
  <c r="B2" i="77"/>
  <c r="B2" i="28"/>
  <c r="B2" i="73"/>
  <c r="B2" i="72"/>
  <c r="B2" i="52"/>
  <c r="B2" i="71"/>
  <c r="B2" i="75"/>
  <c r="B2" i="53"/>
  <c r="B2" i="62"/>
  <c r="C35" i="79" l="1"/>
  <c r="B1" i="79" l="1"/>
  <c r="B1" i="37"/>
  <c r="B1" i="36"/>
  <c r="B1" i="74"/>
  <c r="B1" i="64"/>
  <c r="B1" i="35"/>
  <c r="B1" i="69"/>
  <c r="B1" i="77"/>
  <c r="B1" i="28"/>
  <c r="B1" i="73"/>
  <c r="B1" i="72"/>
  <c r="B1" i="52"/>
  <c r="B1" i="71"/>
  <c r="B1" i="75"/>
  <c r="B1" i="53"/>
  <c r="B1" i="62"/>
  <c r="B1" i="6"/>
  <c r="C21" i="77" l="1"/>
  <c r="B17" i="6" s="1"/>
  <c r="C20" i="77"/>
  <c r="B16" i="6" s="1"/>
  <c r="C19" i="77"/>
  <c r="B15" i="6" s="1"/>
  <c r="C30" i="79" l="1"/>
  <c r="C26" i="79"/>
  <c r="C8" i="79"/>
  <c r="D6" i="71" l="1"/>
  <c r="D13" i="71" s="1"/>
  <c r="C6" i="71"/>
  <c r="C13" i="71" s="1"/>
  <c r="D12" i="77" l="1"/>
  <c r="D9" i="77"/>
  <c r="D7" i="77"/>
  <c r="D17" i="77"/>
  <c r="D8" i="77"/>
  <c r="D16" i="77"/>
  <c r="D13" i="77"/>
  <c r="D11" i="77"/>
  <c r="D15" i="77"/>
  <c r="D21" i="77"/>
  <c r="D19" i="77"/>
  <c r="D20"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9" i="37"/>
  <c r="M7" i="37"/>
  <c r="L7" i="37"/>
  <c r="J7" i="37"/>
  <c r="I7" i="37"/>
  <c r="H7" i="37"/>
  <c r="G7" i="37"/>
  <c r="F7" i="37"/>
  <c r="F21" i="37" s="1"/>
  <c r="C7" i="37"/>
  <c r="N14" i="37" l="1"/>
  <c r="E14" i="37"/>
  <c r="E7" i="37"/>
  <c r="C21" i="37"/>
  <c r="N8" i="37"/>
  <c r="E21" i="37" l="1"/>
  <c r="C12" i="79" s="1"/>
  <c r="C18" i="79" s="1"/>
  <c r="C36" i="79" s="1"/>
  <c r="C38" i="79" s="1"/>
  <c r="N7" i="37"/>
  <c r="N21" i="37" s="1"/>
  <c r="K7" i="37"/>
  <c r="K21" i="37" s="1"/>
  <c r="E21" i="72" l="1"/>
  <c r="C5" i="73" s="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9" i="62"/>
  <c r="E20" i="62"/>
  <c r="E7" i="62"/>
  <c r="C37" i="69" l="1"/>
  <c r="C25" i="69"/>
</calcChain>
</file>

<file path=xl/sharedStrings.xml><?xml version="1.0" encoding="utf-8"?>
<sst xmlns="http://schemas.openxmlformats.org/spreadsheetml/2006/main" count="943" uniqueCount="679">
  <si>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</si>
  <si>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</si>
  <si>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</si>
  <si>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</si>
  <si>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</si>
  <si>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</si>
  <si>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</si>
  <si>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</si>
  <si>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</si>
  <si>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</si>
  <si>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</si>
  <si>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</si>
  <si>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</si>
  <si>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</si>
  <si>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</si>
  <si>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</si>
  <si>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</si>
  <si>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</si>
  <si>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</si>
  <si>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</si>
  <si>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</si>
  <si>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</si>
  <si>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</si>
  <si>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</si>
  <si>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</si>
  <si>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</si>
  <si>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</si>
  <si>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</si>
  <si>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</si>
  <si>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</si>
  <si>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</si>
  <si>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</si>
  <si>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</si>
  <si>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</si>
  <si>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</si>
  <si>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</si>
  <si>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</si>
  <si>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</si>
  <si>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</si>
  <si>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</si>
  <si>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</si>
  <si>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</si>
  <si>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</si>
  <si>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</si>
  <si>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</si>
  <si>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</si>
  <si>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</si>
  <si>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</si>
  <si>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</si>
  <si>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</si>
  <si>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</si>
  <si>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</si>
  <si>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</si>
  <si>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</si>
  <si>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</si>
  <si>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</si>
  <si>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</si>
  <si>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</si>
  <si>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</si>
  <si>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</si>
  <si>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</si>
  <si>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</si>
  <si>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</si>
  <si>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</si>
  <si>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</si>
  <si>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</si>
  <si>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</si>
  <si>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</si>
  <si>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</si>
  <si>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</si>
  <si>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</si>
  <si>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</si>
  <si>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</si>
  <si>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</si>
  <si>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</si>
  <si>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</si>
  <si>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</si>
  <si>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</si>
  <si>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</si>
  <si>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</si>
  <si>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</si>
  <si>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</si>
  <si>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</si>
  <si>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</si>
  <si>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</si>
  <si>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</si>
  <si>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</si>
  <si>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</si>
  <si>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</si>
  <si>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</si>
  <si>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</si>
  <si>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</si>
  <si>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</si>
  <si>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</si>
  <si>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</si>
  <si>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</si>
  <si>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</si>
  <si>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</si>
  <si>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</si>
  <si>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</si>
  <si>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</si>
  <si>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</si>
  <si>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</si>
  <si>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</si>
  <si>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</si>
  <si>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</si>
  <si>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</si>
  <si>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</si>
  <si>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</si>
  <si>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</si>
  <si>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</si>
  <si>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</si>
  <si>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</si>
  <si>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</si>
  <si>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</si>
  <si>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</si>
  <si>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</si>
  <si>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</si>
  <si>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</si>
  <si>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</si>
  <si>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</si>
  <si>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</si>
  <si>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</si>
  <si>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</si>
  <si>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</si>
  <si>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</si>
  <si>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</si>
  <si>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</si>
  <si>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</si>
  <si>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</si>
  <si>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</si>
  <si>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</si>
  <si>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</si>
  <si>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</si>
  <si>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</si>
  <si>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</si>
  <si>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</si>
  <si>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</si>
  <si>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</si>
  <si>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</si>
  <si>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</si>
  <si>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</si>
  <si>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</si>
  <si>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</si>
  <si>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</si>
  <si>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</si>
  <si>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</si>
  <si>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</si>
  <si>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</si>
  <si>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</si>
  <si>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</si>
  <si>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</si>
  <si>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</si>
  <si>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</si>
  <si>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</si>
  <si>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</si>
  <si>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</si>
  <si>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</si>
  <si>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</si>
  <si>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</si>
  <si>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</si>
  <si>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</si>
  <si>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</si>
  <si>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</si>
  <si>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</si>
  <si>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</si>
  <si>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</si>
  <si>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</si>
  <si>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</si>
  <si>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</si>
  <si>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</si>
  <si>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</si>
  <si>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</si>
  <si>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</si>
  <si>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</si>
  <si>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</si>
  <si>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</si>
  <si>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</si>
  <si>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</si>
  <si>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</si>
  <si>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</si>
  <si>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</si>
  <si>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</si>
  <si>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</si>
  <si>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</si>
  <si>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</si>
  <si>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</si>
  <si>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</si>
  <si>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</si>
  <si>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</si>
  <si>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</si>
  <si>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</si>
  <si>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</si>
  <si>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</si>
  <si>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</si>
  <si>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</si>
  <si>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</si>
  <si>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</si>
  <si>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</si>
  <si>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</si>
  <si>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</si>
  <si>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</si>
  <si>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</si>
  <si>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</si>
  <si>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</si>
  <si>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</si>
  <si>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</si>
  <si>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</si>
  <si>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</si>
  <si>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</si>
  <si>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</si>
  <si>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</si>
  <si>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</si>
  <si>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</si>
  <si>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</si>
  <si>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</si>
  <si>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</si>
  <si>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</si>
  <si>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</si>
  <si>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</si>
  <si>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</si>
  <si>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</si>
  <si>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</si>
  <si>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</si>
  <si>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</si>
  <si>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</si>
  <si>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</si>
  <si>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</si>
  <si>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</si>
  <si>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</si>
  <si>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</si>
  <si>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</si>
  <si>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</si>
  <si>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</si>
  <si>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</si>
  <si>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</si>
  <si>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</si>
  <si>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</si>
  <si>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</si>
  <si>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</si>
  <si>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</si>
  <si>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</si>
  <si>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</si>
  <si>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</si>
  <si>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</si>
  <si>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</si>
  <si>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</si>
  <si>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</si>
  <si>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</si>
  <si>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</si>
  <si>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</si>
  <si>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</si>
  <si>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</si>
  <si>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</si>
  <si>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</si>
  <si>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</si>
  <si>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</si>
  <si>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</si>
  <si>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</si>
  <si>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</si>
  <si>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</si>
  <si>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</si>
  <si>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</si>
  <si>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</si>
  <si>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</si>
  <si>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</si>
  <si>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</si>
  <si>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</si>
  <si>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</si>
  <si>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</si>
  <si>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</si>
  <si>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</si>
  <si>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</si>
  <si>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</si>
  <si>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</si>
  <si>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</si>
  <si>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</si>
  <si>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</si>
  <si>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</si>
  <si>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</si>
  <si>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</si>
  <si>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</si>
  <si>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</si>
  <si>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</si>
  <si>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</si>
  <si>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</si>
  <si>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</si>
  <si>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</si>
  <si>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</si>
  <si>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</si>
  <si>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</si>
  <si>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</si>
  <si>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</si>
  <si>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</si>
  <si>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</si>
  <si>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</si>
  <si>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</si>
  <si>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</si>
  <si>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</si>
  <si>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</si>
  <si>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</si>
  <si>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</si>
  <si>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</si>
  <si>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</si>
  <si>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</si>
  <si>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</si>
  <si>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</si>
  <si>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</si>
  <si>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</si>
  <si>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</si>
  <si>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</si>
  <si>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</si>
  <si>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</si>
  <si>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</si>
  <si>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</si>
  <si>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</si>
  <si>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</si>
  <si>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</si>
  <si>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</si>
  <si>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</si>
  <si>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</si>
  <si>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</si>
  <si>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</si>
  <si>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</si>
  <si>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</si>
  <si>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</si>
  <si>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</si>
  <si>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</si>
  <si>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</si>
  <si>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</si>
  <si>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</si>
  <si>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</si>
  <si>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</si>
  <si>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</si>
  <si>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</si>
  <si>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</si>
  <si>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</si>
  <si>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</si>
  <si>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</si>
  <si>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</si>
  <si>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</si>
  <si>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</si>
  <si>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</si>
  <si>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</si>
  <si>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</si>
  <si>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</si>
  <si>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</si>
  <si>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</si>
  <si>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</si>
  <si>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</si>
  <si>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</si>
  <si>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</si>
  <si>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</si>
  <si>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</si>
  <si>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</si>
  <si>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</si>
  <si>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</si>
  <si>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</si>
  <si>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</si>
  <si>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</si>
  <si>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</si>
  <si>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</si>
  <si>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</si>
  <si>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</si>
  <si>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</si>
  <si>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</si>
  <si>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</si>
  <si>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</si>
  <si>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</si>
  <si>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</si>
  <si>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</si>
  <si>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</si>
  <si>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</si>
  <si>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</si>
  <si>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</si>
  <si>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</si>
  <si>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</si>
  <si>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</si>
  <si>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</si>
  <si>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</si>
  <si>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</si>
  <si>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</si>
  <si>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</si>
  <si>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</si>
  <si>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</si>
  <si>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</si>
  <si>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</si>
  <si>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</si>
  <si>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</si>
  <si>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</si>
  <si>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</si>
  <si>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</si>
  <si>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</si>
  <si>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</si>
  <si>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</si>
  <si>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</si>
  <si>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</si>
  <si>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</si>
  <si>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</si>
  <si>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</si>
  <si>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</si>
  <si>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</si>
  <si>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</si>
  <si>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</si>
  <si>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</si>
  <si>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</si>
  <si>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</si>
  <si>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</si>
  <si>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</si>
  <si>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</si>
  <si>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</si>
  <si>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</si>
  <si>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</si>
  <si>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</si>
  <si>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</si>
  <si>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</si>
  <si>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</si>
  <si>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</si>
  <si>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</si>
  <si>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</si>
  <si>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</si>
  <si>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</si>
  <si>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</si>
  <si>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</si>
  <si>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</si>
  <si>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</si>
  <si>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</si>
  <si>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</si>
  <si>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</si>
  <si>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</si>
  <si>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</si>
  <si>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</si>
  <si>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</si>
  <si>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</si>
  <si>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</si>
  <si>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</si>
  <si>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</si>
  <si>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</si>
  <si>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</si>
  <si>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</si>
  <si>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</si>
  <si>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</si>
  <si>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</si>
  <si>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</si>
  <si>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</si>
  <si>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</si>
  <si>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</si>
  <si>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</si>
  <si>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</si>
  <si>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</si>
  <si>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</si>
  <si>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</si>
  <si>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</si>
  <si>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</si>
  <si>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</si>
  <si>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</si>
  <si>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</si>
  <si>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</si>
  <si>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</si>
  <si>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</si>
  <si>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</si>
  <si>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</si>
  <si>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</si>
  <si>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</si>
  <si>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</si>
  <si>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</si>
  <si>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</si>
  <si>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</si>
  <si>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</si>
  <si>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</si>
  <si>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</si>
  <si>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</si>
  <si>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</si>
  <si>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</si>
  <si>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</si>
  <si>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</si>
  <si>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</si>
  <si>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</si>
  <si>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</si>
  <si>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</si>
  <si>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</si>
  <si>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</si>
  <si>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</si>
  <si>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</si>
  <si>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</si>
  <si>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</si>
  <si>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</si>
  <si>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</si>
  <si>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</si>
  <si>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</si>
  <si>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</si>
  <si>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</si>
  <si>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</si>
  <si>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</si>
  <si>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</si>
  <si>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</si>
  <si>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</si>
  <si>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</si>
  <si>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</si>
  <si>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</si>
  <si>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</si>
  <si>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</si>
  <si>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</si>
  <si>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</si>
  <si>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</si>
  <si>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</si>
  <si>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</si>
  <si>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</si>
  <si>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</si>
  <si>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</si>
  <si>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</si>
  <si>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</si>
  <si>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</si>
  <si>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</si>
  <si>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</si>
  <si>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</si>
  <si>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</si>
  <si>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</si>
  <si>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</si>
  <si>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</si>
  <si>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</si>
  <si>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</si>
  <si>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</si>
  <si>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</si>
  <si>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</si>
  <si>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</si>
  <si>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</si>
  <si>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</si>
  <si>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</si>
  <si>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</si>
  <si>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</si>
  <si>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</si>
  <si>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</si>
  <si>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</si>
  <si>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</si>
  <si>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</si>
  <si>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</si>
  <si>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</si>
  <si>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</si>
  <si>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</si>
  <si>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</si>
  <si>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</si>
  <si>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</si>
  <si>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</si>
  <si>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</si>
  <si>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</si>
  <si>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</si>
  <si>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</si>
  <si>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</si>
  <si>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</si>
  <si>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</si>
  <si>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</si>
  <si>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</si>
  <si>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</si>
  <si>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</si>
  <si>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</si>
  <si>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</si>
  <si>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</si>
  <si>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</si>
  <si>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</si>
  <si>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</si>
  <si>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</si>
  <si>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</si>
  <si>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</si>
  <si>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</si>
  <si>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</si>
  <si>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</si>
  <si>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</si>
  <si>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</si>
  <si>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</si>
  <si>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</si>
  <si>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</si>
  <si>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</si>
  <si>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</si>
  <si>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</si>
  <si>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</si>
  <si>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</si>
  <si>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</si>
  <si>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</si>
  <si>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</si>
  <si>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</si>
  <si>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</si>
  <si>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</si>
  <si>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</si>
  <si>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</si>
  <si>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</si>
  <si>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</si>
  <si>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</si>
  <si>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</si>
  <si>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</si>
  <si>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</si>
  <si>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</si>
  <si>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</si>
  <si>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</si>
  <si>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</si>
  <si>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</si>
  <si>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</si>
  <si>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</si>
  <si>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</si>
  <si>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</si>
  <si>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</si>
  <si>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</si>
  <si>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</si>
  <si>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</si>
  <si>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</si>
  <si>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</si>
  <si>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</si>
  <si>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</si>
  <si>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</si>
  <si>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</si>
  <si>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</si>
  <si>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</si>
  <si>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</si>
  <si>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</si>
  <si>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</si>
  <si>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</si>
  <si>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</si>
  <si>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</si>
  <si>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</si>
  <si>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</si>
  <si>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</si>
  <si>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"კრედობანკი"</t>
  </si>
  <si>
    <t>ტომას ენგელჰარდტი</t>
  </si>
  <si>
    <t>ზაალ ფირცხელავა</t>
  </si>
  <si>
    <t>www.credo.ge</t>
  </si>
  <si>
    <t>DEC</t>
  </si>
  <si>
    <t>JAN</t>
  </si>
  <si>
    <t>FEB</t>
  </si>
  <si>
    <t>MAR</t>
  </si>
  <si>
    <t>APR</t>
  </si>
  <si>
    <t>MAY</t>
  </si>
  <si>
    <t>JUN</t>
  </si>
  <si>
    <t>JUL</t>
  </si>
  <si>
    <t>AUG</t>
  </si>
  <si>
    <t>SEP</t>
  </si>
  <si>
    <t>Oct</t>
  </si>
  <si>
    <t>Nov</t>
  </si>
  <si>
    <t>Dec</t>
  </si>
  <si>
    <t>Assets</t>
  </si>
  <si>
    <t>Ave ass</t>
  </si>
  <si>
    <t>Equity</t>
  </si>
  <si>
    <t>Ave Equity</t>
  </si>
  <si>
    <t>Thomas Engelhardt (Germany)</t>
  </si>
  <si>
    <t>Franciscus Bernardus Martinus Streppel (Netherlands)</t>
  </si>
  <si>
    <t>Paul-Catalin Panciu (Romania)</t>
  </si>
  <si>
    <t>Johannes Mainhardt (Germany)</t>
  </si>
  <si>
    <t>Andrew Pospielovsky (Great Britain)</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</si>
  <si>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</si>
  <si>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</si>
  <si>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</si>
  <si>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</si>
  <si>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</si>
  <si>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</si>
  <si>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</si>
  <si>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</si>
  <si>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</si>
  <si>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</si>
  <si>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</si>
  <si>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</si>
  <si>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</si>
  <si>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</si>
  <si>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Microfinance Fund (USA)</t>
  </si>
  <si>
    <t>ცხრილი 9 (Capital), C10</t>
  </si>
  <si>
    <t>ცხრილი 9 (Capital), C44</t>
  </si>
  <si>
    <t>ცხრილი 9 (Capital), C7</t>
  </si>
  <si>
    <t>ცხრილი 9 (Capital), C11</t>
  </si>
  <si>
    <t>ცხრილი 9 (Capital), C9</t>
  </si>
  <si>
    <t>ცხრილი 9 (Capital), C46</t>
  </si>
  <si>
    <t>june</t>
  </si>
  <si>
    <t>july</t>
  </si>
  <si>
    <t>Aug</t>
  </si>
  <si>
    <t>sep</t>
  </si>
  <si>
    <t>Wo in Sep</t>
  </si>
  <si>
    <t>SEP TOT</t>
  </si>
  <si>
    <t>wo in III Q</t>
  </si>
  <si>
    <t>ნიკოლოზ ქუთათელაძე</t>
  </si>
  <si>
    <t>ალექსანდრე ქუმსიაშვილი</t>
  </si>
  <si>
    <t>31.12.2020</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</si>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</sst>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9"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42" fillId="65" borderId="45" applyNumberFormat="0" applyAlignment="0" applyProtection="0"/>
    <xf numFmtId="0" fontId="43" fillId="10" borderId="40"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0" fontId="42"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0" fontId="43" fillId="10" borderId="40"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0" fontId="42"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69"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8" fillId="0" borderId="49" applyNumberFormat="0" applyFill="0" applyAlignment="0" applyProtection="0"/>
    <xf numFmtId="169"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9"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0" fontId="67" fillId="43" borderId="44"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50" applyNumberFormat="0" applyFill="0" applyAlignment="0" applyProtection="0"/>
    <xf numFmtId="0" fontId="71" fillId="0" borderId="39"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0" fontId="70" fillId="0" borderId="50"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0" fontId="70"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1"/>
    <xf numFmtId="169" fontId="27" fillId="0" borderId="51"/>
    <xf numFmtId="168" fontId="27"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68"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168" fontId="2" fillId="0" borderId="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69"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9"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9"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26" fillId="0" borderId="55"/>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9"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4"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9"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3" fontId="2" fillId="72" borderId="107" applyFont="0">
      <alignment horizontal="right" vertical="center"/>
      <protection locked="0"/>
    </xf>
    <xf numFmtId="0" fontId="67"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9"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3" fillId="70" borderId="108" applyFont="0" applyBorder="0">
      <alignment horizontal="center" wrapText="1"/>
    </xf>
    <xf numFmtId="168" fontId="55" fillId="0" borderId="105">
      <alignment horizontal="left" vertical="center"/>
    </xf>
    <xf numFmtId="0" fontId="55" fillId="0" borderId="105">
      <alignment horizontal="left" vertical="center"/>
    </xf>
    <xf numFmtId="0" fontId="55" fillId="0" borderId="105">
      <alignment horizontal="left" vertical="center"/>
    </xf>
    <xf numFmtId="0" fontId="2" fillId="69" borderId="107" applyNumberFormat="0" applyFont="0" applyBorder="0" applyProtection="0">
      <alignment horizontal="center" vertical="center"/>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9"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9"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1" fillId="0" borderId="0"/>
    <xf numFmtId="169" fontId="27" fillId="37" borderId="0"/>
    <xf numFmtId="0" fontId="2" fillId="0" borderId="0">
      <alignment vertical="center"/>
    </xf>
  </cellStyleXfs>
  <cellXfs count="62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6"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60" xfId="0" applyFont="1" applyBorder="1"/>
    <xf numFmtId="0" fontId="21" fillId="0" borderId="25" xfId="0" applyFont="1" applyBorder="1" applyAlignment="1">
      <alignment horizontal="center" vertical="center" wrapText="1"/>
    </xf>
    <xf numFmtId="0" fontId="21"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9" xfId="0" applyNumberFormat="1" applyFont="1" applyBorder="1" applyAlignment="1">
      <alignment horizontal="center"/>
    </xf>
    <xf numFmtId="167" fontId="24" fillId="0" borderId="67" xfId="0" applyNumberFormat="1" applyFont="1" applyBorder="1" applyAlignment="1">
      <alignment horizontal="center"/>
    </xf>
    <xf numFmtId="167" fontId="18" fillId="0" borderId="67" xfId="0" applyNumberFormat="1" applyFont="1" applyBorder="1" applyAlignment="1">
      <alignment horizontal="center"/>
    </xf>
    <xf numFmtId="167" fontId="24" fillId="0" borderId="70" xfId="0" applyNumberFormat="1" applyFont="1" applyBorder="1" applyAlignment="1">
      <alignment horizontal="center"/>
    </xf>
    <xf numFmtId="167" fontId="23" fillId="36" borderId="62" xfId="0" applyNumberFormat="1" applyFont="1" applyFill="1" applyBorder="1" applyAlignment="1">
      <alignment horizontal="center"/>
    </xf>
    <xf numFmtId="167" fontId="24" fillId="0" borderId="66" xfId="0" applyNumberFormat="1" applyFont="1" applyBorder="1" applyAlignment="1">
      <alignment horizontal="center"/>
    </xf>
    <xf numFmtId="0" fontId="24" fillId="0" borderId="25" xfId="0" applyFont="1" applyBorder="1" applyAlignment="1">
      <alignment horizontal="center"/>
    </xf>
    <xf numFmtId="0" fontId="23" fillId="36" borderId="63" xfId="0" applyFont="1" applyFill="1" applyBorder="1" applyAlignment="1">
      <alignment wrapText="1"/>
    </xf>
    <xf numFmtId="167" fontId="23"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1" fillId="0" borderId="7" xfId="0" applyFont="1" applyBorder="1" applyAlignment="1">
      <alignment horizontal="center" vertical="center" wrapText="1"/>
    </xf>
    <xf numFmtId="0" fontId="21"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3" xfId="0" applyNumberFormat="1" applyFont="1" applyFill="1" applyBorder="1" applyAlignment="1">
      <alignment horizontal="right" vertical="center"/>
    </xf>
    <xf numFmtId="49" fontId="107" fillId="0" borderId="7"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7" xfId="0" applyNumberFormat="1" applyFont="1" applyFill="1" applyBorder="1" applyAlignment="1">
      <alignment horizontal="right" vertical="center"/>
    </xf>
    <xf numFmtId="49" fontId="107" fillId="0" borderId="92"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2"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7"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2"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0" borderId="35" xfId="0" applyNumberFormat="1" applyFont="1" applyBorder="1" applyAlignment="1">
      <alignment vertical="center"/>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4"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7" fillId="37" borderId="0" xfId="20" applyBorder="1"/>
    <xf numFmtId="169" fontId="27" fillId="37" borderId="10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7" xfId="20" applyBorder="1"/>
    <xf numFmtId="169" fontId="27" fillId="37" borderId="109" xfId="20" applyBorder="1"/>
    <xf numFmtId="169" fontId="27"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18" xfId="0" applyFont="1" applyFill="1" applyBorder="1" applyAlignment="1">
      <alignment horizontal="left"/>
    </xf>
    <xf numFmtId="0" fontId="14" fillId="3" borderId="119"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7" fillId="78" borderId="94" xfId="0" applyFont="1" applyFill="1" applyBorder="1" applyAlignment="1">
      <alignment horizontal="left" vertical="center"/>
    </xf>
    <xf numFmtId="0" fontId="107" fillId="78" borderId="92" xfId="0" applyFont="1" applyFill="1" applyBorder="1" applyAlignment="1">
      <alignment vertical="center" wrapText="1"/>
    </xf>
    <xf numFmtId="0" fontId="107" fillId="78" borderId="92" xfId="0" applyFont="1" applyFill="1" applyBorder="1" applyAlignment="1">
      <alignment horizontal="left" vertical="center" wrapText="1"/>
    </xf>
    <xf numFmtId="0" fontId="107" fillId="0" borderId="94" xfId="0" applyFont="1" applyFill="1" applyBorder="1" applyAlignment="1">
      <alignment horizontal="right" vertical="center"/>
    </xf>
    <xf numFmtId="0" fontId="4" fillId="0" borderId="120" xfId="0" applyFont="1" applyFill="1" applyBorder="1" applyAlignment="1">
      <alignment horizontal="center" vertical="center" wrapText="1"/>
    </xf>
    <xf numFmtId="0" fontId="6" fillId="3" borderId="121" xfId="0" applyFont="1" applyFill="1" applyBorder="1" applyAlignment="1">
      <alignment vertical="center"/>
    </xf>
    <xf numFmtId="0" fontId="4" fillId="3" borderId="24" xfId="0" applyFont="1" applyFill="1" applyBorder="1" applyAlignment="1">
      <alignment vertical="center"/>
    </xf>
    <xf numFmtId="0" fontId="4" fillId="0" borderId="122" xfId="0" applyFont="1" applyFill="1" applyBorder="1" applyAlignment="1">
      <alignment horizontal="center" vertical="center"/>
    </xf>
    <xf numFmtId="0" fontId="6"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2" xfId="0" applyBorder="1"/>
    <xf numFmtId="0" fontId="0" fillId="0" borderId="122"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0"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3"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2"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0" xfId="0" applyFont="1" applyFill="1" applyBorder="1" applyAlignment="1">
      <alignment horizontal="left" vertical="center" wrapText="1"/>
    </xf>
    <xf numFmtId="0" fontId="4" fillId="0" borderId="122"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0" fillId="0" borderId="122" xfId="0" applyFont="1" applyFill="1" applyBorder="1" applyAlignment="1">
      <alignment horizontal="right" vertical="center" wrapText="1"/>
    </xf>
    <xf numFmtId="0" fontId="110" fillId="0" borderId="107" xfId="0" applyFont="1" applyFill="1" applyBorder="1" applyAlignment="1">
      <alignment horizontal="left" vertical="center" wrapText="1"/>
    </xf>
    <xf numFmtId="0" fontId="6" fillId="0" borderId="12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2" xfId="0" applyFont="1" applyBorder="1" applyAlignment="1">
      <alignment horizontal="center" vertical="center" wrapText="1"/>
    </xf>
    <xf numFmtId="0" fontId="21" fillId="0" borderId="107" xfId="0" applyFont="1" applyBorder="1" applyAlignment="1">
      <alignment vertical="center" wrapText="1"/>
    </xf>
    <xf numFmtId="3" fontId="22" fillId="36" borderId="107" xfId="0" applyNumberFormat="1" applyFont="1" applyFill="1" applyBorder="1" applyAlignment="1">
      <alignment vertical="center" wrapText="1"/>
    </xf>
    <xf numFmtId="3" fontId="22" fillId="36" borderId="120"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2" fillId="0" borderId="107" xfId="0" applyNumberFormat="1" applyFont="1" applyBorder="1" applyAlignment="1">
      <alignment vertical="center" wrapText="1"/>
    </xf>
    <xf numFmtId="3" fontId="22" fillId="0" borderId="120"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2" fillId="0" borderId="107" xfId="0" applyNumberFormat="1" applyFont="1" applyFill="1" applyBorder="1" applyAlignment="1">
      <alignment vertical="center" wrapText="1"/>
    </xf>
    <xf numFmtId="0" fontId="21" fillId="0" borderId="107" xfId="0" applyFont="1" applyFill="1" applyBorder="1" applyAlignment="1">
      <alignment horizontal="left" vertical="center" wrapText="1" indent="2"/>
    </xf>
    <xf numFmtId="0" fontId="11" fillId="0" borderId="107" xfId="17" applyFill="1" applyBorder="1" applyAlignment="1" applyProtection="1"/>
    <xf numFmtId="49" fontId="110" fillId="0" borderId="122" xfId="0" applyNumberFormat="1" applyFont="1" applyFill="1" applyBorder="1" applyAlignment="1">
      <alignment horizontal="right" vertical="center" wrapText="1"/>
    </xf>
    <xf numFmtId="0" fontId="7" fillId="3" borderId="107" xfId="20960" applyFont="1" applyFill="1" applyBorder="1" applyAlignment="1" applyProtection="1"/>
    <xf numFmtId="0" fontId="104"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0"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1" fillId="0" borderId="122" xfId="0" applyFont="1" applyFill="1" applyBorder="1" applyAlignment="1">
      <alignment horizontal="center" vertical="center" wrapText="1"/>
    </xf>
    <xf numFmtId="0" fontId="21" fillId="0" borderId="107" xfId="0" applyFont="1" applyFill="1" applyBorder="1" applyAlignment="1">
      <alignment vertical="center" wrapText="1"/>
    </xf>
    <xf numFmtId="3" fontId="22" fillId="0" borderId="120" xfId="0" applyNumberFormat="1" applyFont="1" applyFill="1" applyBorder="1" applyAlignment="1">
      <alignment vertical="center" wrapText="1"/>
    </xf>
    <xf numFmtId="0" fontId="113" fillId="79" borderId="108" xfId="21412" applyFont="1" applyFill="1" applyBorder="1" applyAlignment="1" applyProtection="1">
      <alignment vertical="center" wrapText="1"/>
      <protection locked="0"/>
    </xf>
    <xf numFmtId="0" fontId="114" fillId="70" borderId="102" xfId="21412" applyFont="1" applyFill="1" applyBorder="1" applyAlignment="1" applyProtection="1">
      <alignment horizontal="center" vertical="center"/>
      <protection locked="0"/>
    </xf>
    <xf numFmtId="0" fontId="113" fillId="80" borderId="107" xfId="21412" applyFont="1" applyFill="1" applyBorder="1" applyAlignment="1" applyProtection="1">
      <alignment horizontal="center" vertical="center"/>
      <protection locked="0"/>
    </xf>
    <xf numFmtId="0" fontId="113" fillId="79" borderId="108" xfId="21412" applyFont="1" applyFill="1" applyBorder="1" applyAlignment="1" applyProtection="1">
      <alignment vertical="center"/>
      <protection locked="0"/>
    </xf>
    <xf numFmtId="0" fontId="115" fillId="70" borderId="102" xfId="21412" applyFont="1" applyFill="1" applyBorder="1" applyAlignment="1" applyProtection="1">
      <alignment horizontal="center" vertical="center"/>
      <protection locked="0"/>
    </xf>
    <xf numFmtId="0" fontId="115" fillId="3" borderId="102" xfId="21412" applyFont="1" applyFill="1" applyBorder="1" applyAlignment="1" applyProtection="1">
      <alignment horizontal="center" vertical="center"/>
      <protection locked="0"/>
    </xf>
    <xf numFmtId="0" fontId="115" fillId="0" borderId="102" xfId="21412" applyFont="1" applyFill="1" applyBorder="1" applyAlignment="1" applyProtection="1">
      <alignment horizontal="center" vertical="center"/>
      <protection locked="0"/>
    </xf>
    <xf numFmtId="0" fontId="116" fillId="80" borderId="107" xfId="21412" applyFont="1" applyFill="1" applyBorder="1" applyAlignment="1" applyProtection="1">
      <alignment horizontal="center" vertical="center"/>
      <protection locked="0"/>
    </xf>
    <xf numFmtId="0" fontId="113" fillId="79" borderId="108" xfId="21412" applyFont="1" applyFill="1" applyBorder="1" applyAlignment="1" applyProtection="1">
      <alignment horizontal="center" vertical="center"/>
      <protection locked="0"/>
    </xf>
    <xf numFmtId="0" fontId="63" fillId="79" borderId="108" xfId="21412" applyFont="1" applyFill="1" applyBorder="1" applyAlignment="1" applyProtection="1">
      <alignment vertical="center"/>
      <protection locked="0"/>
    </xf>
    <xf numFmtId="0" fontId="115" fillId="70" borderId="107" xfId="21412" applyFont="1" applyFill="1" applyBorder="1" applyAlignment="1" applyProtection="1">
      <alignment horizontal="center" vertical="center"/>
      <protection locked="0"/>
    </xf>
    <xf numFmtId="0" fontId="37" fillId="70" borderId="107" xfId="21412" applyFont="1" applyFill="1" applyBorder="1" applyAlignment="1" applyProtection="1">
      <alignment horizontal="center" vertical="center"/>
      <protection locked="0"/>
    </xf>
    <xf numFmtId="0" fontId="63" fillId="79" borderId="106" xfId="21412" applyFont="1" applyFill="1" applyBorder="1" applyAlignment="1" applyProtection="1">
      <alignment vertical="center"/>
      <protection locked="0"/>
    </xf>
    <xf numFmtId="0" fontId="114" fillId="0" borderId="106" xfId="21412" applyFont="1" applyFill="1" applyBorder="1" applyAlignment="1" applyProtection="1">
      <alignment horizontal="left" vertical="center" wrapText="1"/>
      <protection locked="0"/>
    </xf>
    <xf numFmtId="164" fontId="114" fillId="0" borderId="107" xfId="948" applyNumberFormat="1" applyFont="1" applyFill="1" applyBorder="1" applyAlignment="1" applyProtection="1">
      <alignment horizontal="right" vertical="center"/>
      <protection locked="0"/>
    </xf>
    <xf numFmtId="0" fontId="113" fillId="80" borderId="106" xfId="21412" applyFont="1" applyFill="1" applyBorder="1" applyAlignment="1" applyProtection="1">
      <alignment vertical="top" wrapText="1"/>
      <protection locked="0"/>
    </xf>
    <xf numFmtId="164" fontId="114" fillId="80" borderId="107" xfId="948" applyNumberFormat="1" applyFont="1" applyFill="1" applyBorder="1" applyAlignment="1" applyProtection="1">
      <alignment horizontal="right" vertical="center"/>
    </xf>
    <xf numFmtId="164" fontId="63" fillId="79" borderId="106" xfId="948" applyNumberFormat="1" applyFont="1" applyFill="1" applyBorder="1" applyAlignment="1" applyProtection="1">
      <alignment horizontal="right" vertical="center"/>
      <protection locked="0"/>
    </xf>
    <xf numFmtId="0" fontId="114" fillId="70" borderId="106" xfId="21412" applyFont="1" applyFill="1" applyBorder="1" applyAlignment="1" applyProtection="1">
      <alignment vertical="center" wrapText="1"/>
      <protection locked="0"/>
    </xf>
    <xf numFmtId="0" fontId="114" fillId="70" borderId="106" xfId="21412" applyFont="1" applyFill="1" applyBorder="1" applyAlignment="1" applyProtection="1">
      <alignment horizontal="left" vertical="center" wrapText="1"/>
      <protection locked="0"/>
    </xf>
    <xf numFmtId="0" fontId="114" fillId="0" borderId="106" xfId="21412" applyFont="1" applyFill="1" applyBorder="1" applyAlignment="1" applyProtection="1">
      <alignment vertical="center" wrapText="1"/>
      <protection locked="0"/>
    </xf>
    <xf numFmtId="0" fontId="114" fillId="3" borderId="106" xfId="21412" applyFont="1" applyFill="1" applyBorder="1" applyAlignment="1" applyProtection="1">
      <alignment horizontal="left" vertical="center" wrapText="1"/>
      <protection locked="0"/>
    </xf>
    <xf numFmtId="0" fontId="113" fillId="80" borderId="106" xfId="21412" applyFont="1" applyFill="1" applyBorder="1" applyAlignment="1" applyProtection="1">
      <alignment vertical="center" wrapText="1"/>
      <protection locked="0"/>
    </xf>
    <xf numFmtId="164" fontId="113" fillId="79" borderId="106" xfId="948" applyNumberFormat="1" applyFont="1" applyFill="1" applyBorder="1" applyAlignment="1" applyProtection="1">
      <alignment horizontal="right" vertical="center"/>
      <protection locked="0"/>
    </xf>
    <xf numFmtId="164" fontId="114" fillId="3" borderId="107" xfId="948" applyNumberFormat="1" applyFont="1" applyFill="1" applyBorder="1" applyAlignment="1" applyProtection="1">
      <alignment horizontal="right" vertical="center"/>
      <protection locked="0"/>
    </xf>
    <xf numFmtId="1" fontId="6" fillId="36" borderId="120" xfId="0" applyNumberFormat="1" applyFont="1" applyFill="1" applyBorder="1" applyAlignment="1">
      <alignment horizontal="right" vertical="center" wrapText="1"/>
    </xf>
    <xf numFmtId="1" fontId="110" fillId="0" borderId="120" xfId="0" applyNumberFormat="1" applyFont="1" applyFill="1" applyBorder="1" applyAlignment="1">
      <alignment horizontal="right" vertical="center" wrapText="1"/>
    </xf>
    <xf numFmtId="1" fontId="6" fillId="36" borderId="120" xfId="0" applyNumberFormat="1" applyFont="1" applyFill="1" applyBorder="1" applyAlignment="1">
      <alignment horizontal="center" vertical="center" wrapText="1"/>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0"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1" fillId="0" borderId="3" xfId="17" applyBorder="1" applyAlignment="1" applyProtection="1"/>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107" xfId="20961" applyNumberFormat="1" applyFont="1" applyFill="1" applyBorder="1" applyAlignment="1" applyProtection="1">
      <alignment vertical="center"/>
    </xf>
    <xf numFmtId="10" fontId="9" fillId="2" borderId="107" xfId="20961" applyNumberFormat="1" applyFont="1" applyFill="1" applyBorder="1" applyAlignment="1" applyProtection="1">
      <alignment vertical="center"/>
      <protection locked="0"/>
    </xf>
    <xf numFmtId="193" fontId="9" fillId="0" borderId="107" xfId="0" applyNumberFormat="1" applyFont="1" applyFill="1" applyBorder="1" applyAlignment="1" applyProtection="1">
      <alignment vertical="center"/>
      <protection locked="0"/>
    </xf>
    <xf numFmtId="193" fontId="9" fillId="2" borderId="10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93" fontId="10" fillId="0" borderId="3" xfId="0" applyNumberFormat="1" applyFont="1" applyFill="1" applyBorder="1" applyAlignment="1" applyProtection="1">
      <alignment horizontal="right"/>
    </xf>
    <xf numFmtId="0" fontId="108" fillId="0" borderId="0" xfId="0" applyFont="1" applyFill="1"/>
    <xf numFmtId="164" fontId="108" fillId="0" borderId="0" xfId="7" applyNumberFormat="1" applyFont="1" applyFill="1"/>
    <xf numFmtId="164" fontId="0" fillId="0" borderId="0" xfId="0" applyNumberFormat="1" applyFill="1"/>
    <xf numFmtId="164" fontId="108" fillId="0" borderId="0" xfId="0" applyNumberFormat="1" applyFont="1" applyFill="1"/>
    <xf numFmtId="10" fontId="4" fillId="0" borderId="3" xfId="20961" applyNumberFormat="1" applyFont="1" applyFill="1" applyBorder="1" applyAlignment="1" applyProtection="1">
      <alignment horizontal="right" vertical="center" wrapText="1"/>
      <protection locked="0"/>
    </xf>
    <xf numFmtId="164" fontId="108" fillId="0" borderId="0" xfId="7" applyNumberFormat="1" applyFont="1"/>
    <xf numFmtId="165" fontId="9" fillId="2" borderId="3" xfId="20961" applyNumberFormat="1" applyFont="1" applyFill="1" applyBorder="1" applyAlignment="1" applyProtection="1">
      <alignment vertical="center"/>
      <protection locked="0"/>
    </xf>
    <xf numFmtId="10" fontId="9" fillId="2" borderId="3" xfId="20961" applyNumberFormat="1" applyFont="1" applyFill="1" applyBorder="1" applyAlignment="1" applyProtection="1">
      <alignment vertical="center"/>
      <protection locked="0"/>
    </xf>
    <xf numFmtId="0" fontId="9" fillId="0" borderId="122" xfId="0" applyFont="1" applyBorder="1" applyAlignment="1">
      <alignment vertical="center"/>
    </xf>
    <xf numFmtId="0" fontId="13" fillId="0" borderId="108" xfId="0" applyFont="1" applyBorder="1" applyAlignment="1">
      <alignment wrapText="1"/>
    </xf>
    <xf numFmtId="10" fontId="4" fillId="0" borderId="24" xfId="20961" applyNumberFormat="1" applyFont="1" applyBorder="1" applyAlignment="1"/>
    <xf numFmtId="0" fontId="9" fillId="0" borderId="115" xfId="0" applyFont="1" applyBorder="1" applyAlignment="1">
      <alignment vertical="center"/>
    </xf>
    <xf numFmtId="0" fontId="13" fillId="0" borderId="103" xfId="0" applyFont="1" applyBorder="1" applyAlignment="1">
      <alignment wrapText="1"/>
    </xf>
    <xf numFmtId="10" fontId="4" fillId="0" borderId="125" xfId="20961" applyNumberFormat="1" applyFont="1" applyBorder="1" applyAlignment="1"/>
    <xf numFmtId="10" fontId="4" fillId="0" borderId="43" xfId="20961" applyNumberFormat="1" applyFont="1" applyBorder="1" applyAlignment="1"/>
    <xf numFmtId="38" fontId="14" fillId="0" borderId="107" xfId="0" applyNumberFormat="1" applyFont="1" applyBorder="1" applyAlignment="1">
      <alignment horizontal="center" vertical="center"/>
    </xf>
    <xf numFmtId="164" fontId="4" fillId="0" borderId="120" xfId="7" applyNumberFormat="1" applyFont="1" applyFill="1" applyBorder="1" applyAlignment="1">
      <alignment horizontal="right" vertical="center" wrapText="1"/>
    </xf>
    <xf numFmtId="164" fontId="110" fillId="0" borderId="12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7" fontId="17" fillId="0" borderId="67" xfId="0" applyNumberFormat="1" applyFont="1" applyFill="1" applyBorder="1" applyAlignment="1">
      <alignment horizontal="center"/>
    </xf>
    <xf numFmtId="164" fontId="4" fillId="36" borderId="27" xfId="7" applyNumberFormat="1" applyFont="1" applyFill="1" applyBorder="1"/>
    <xf numFmtId="10" fontId="114" fillId="80" borderId="107" xfId="20961" applyNumberFormat="1" applyFont="1" applyFill="1" applyBorder="1" applyAlignment="1" applyProtection="1">
      <alignment horizontal="right" vertical="center"/>
    </xf>
    <xf numFmtId="164" fontId="4" fillId="0" borderId="30"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103" xfId="7" applyNumberFormat="1" applyFont="1" applyFill="1" applyBorder="1" applyAlignment="1">
      <alignment vertical="center"/>
    </xf>
    <xf numFmtId="9" fontId="4" fillId="0" borderId="101" xfId="20961" applyFont="1" applyFill="1" applyBorder="1" applyAlignment="1">
      <alignment vertical="center"/>
    </xf>
    <xf numFmtId="9" fontId="4" fillId="0" borderId="126" xfId="20961" applyFont="1" applyFill="1" applyBorder="1" applyAlignment="1">
      <alignment vertical="center"/>
    </xf>
    <xf numFmtId="164" fontId="4" fillId="0" borderId="59" xfId="7" applyNumberFormat="1" applyFont="1" applyFill="1" applyBorder="1" applyAlignment="1">
      <alignment vertical="center"/>
    </xf>
    <xf numFmtId="164" fontId="6" fillId="0" borderId="59" xfId="7" applyNumberFormat="1" applyFont="1" applyFill="1" applyBorder="1" applyAlignment="1">
      <alignment vertical="center"/>
    </xf>
    <xf numFmtId="164" fontId="6" fillId="0" borderId="72" xfId="7" applyNumberFormat="1" applyFont="1" applyFill="1" applyBorder="1" applyAlignment="1">
      <alignment vertical="center"/>
    </xf>
    <xf numFmtId="164" fontId="4" fillId="3" borderId="10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8" xfId="7" applyNumberFormat="1" applyFont="1" applyFill="1" applyBorder="1" applyAlignment="1">
      <alignment vertical="center"/>
    </xf>
    <xf numFmtId="164" fontId="6" fillId="0" borderId="108" xfId="7" applyNumberFormat="1" applyFont="1" applyFill="1" applyBorder="1" applyAlignment="1">
      <alignment vertical="center"/>
    </xf>
    <xf numFmtId="164" fontId="6" fillId="0" borderId="26" xfId="7" applyNumberFormat="1" applyFont="1" applyFill="1" applyBorder="1" applyAlignment="1">
      <alignment vertical="center"/>
    </xf>
    <xf numFmtId="164" fontId="4" fillId="0" borderId="107" xfId="7" applyNumberFormat="1" applyFont="1" applyFill="1" applyBorder="1" applyAlignment="1">
      <alignment vertical="center"/>
    </xf>
    <xf numFmtId="164" fontId="6" fillId="0" borderId="107" xfId="7" applyNumberFormat="1" applyFont="1" applyFill="1" applyBorder="1" applyAlignment="1">
      <alignment vertical="center"/>
    </xf>
    <xf numFmtId="10" fontId="9" fillId="2" borderId="3" xfId="20961" applyNumberFormat="1" applyFont="1" applyFill="1" applyBorder="1" applyAlignment="1" applyProtection="1">
      <alignment vertical="center"/>
    </xf>
    <xf numFmtId="193" fontId="7" fillId="0" borderId="23" xfId="2" applyNumberFormat="1" applyFont="1" applyFill="1" applyBorder="1" applyAlignment="1" applyProtection="1">
      <alignment vertical="top"/>
      <protection locked="0"/>
    </xf>
    <xf numFmtId="193" fontId="7" fillId="0" borderId="23" xfId="2" applyNumberFormat="1" applyFont="1" applyFill="1" applyBorder="1" applyAlignment="1" applyProtection="1">
      <alignment vertical="top" wrapText="1"/>
      <protection locked="0"/>
    </xf>
    <xf numFmtId="193" fontId="9" fillId="0" borderId="3" xfId="5" applyNumberFormat="1" applyFont="1" applyFill="1" applyBorder="1" applyProtection="1">
      <protection locked="0"/>
    </xf>
    <xf numFmtId="193" fontId="9" fillId="0" borderId="3" xfId="0" applyNumberFormat="1" applyFont="1" applyFill="1" applyBorder="1" applyAlignment="1" applyProtection="1">
      <alignment vertical="center"/>
      <protection locked="0"/>
    </xf>
    <xf numFmtId="9" fontId="9" fillId="0" borderId="26" xfId="20961" applyFont="1" applyFill="1" applyBorder="1" applyAlignment="1" applyProtection="1">
      <alignment vertical="center"/>
      <protection locked="0"/>
    </xf>
    <xf numFmtId="0" fontId="105" fillId="0" borderId="74" xfId="0" applyFont="1" applyBorder="1" applyAlignment="1">
      <alignment horizontal="left" vertical="center" wrapText="1"/>
    </xf>
    <xf numFmtId="0" fontId="105"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1"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2" fillId="3" borderId="75" xfId="13" applyFont="1" applyFill="1" applyBorder="1" applyAlignment="1" applyProtection="1">
      <alignment horizontal="center" vertical="center" wrapText="1"/>
      <protection locked="0"/>
    </xf>
    <xf numFmtId="0" fontId="102"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0" borderId="8" xfId="0" applyFont="1" applyFill="1" applyBorder="1" applyAlignment="1">
      <alignment horizontal="left" vertical="center" wrapText="1"/>
    </xf>
    <xf numFmtId="0" fontId="107" fillId="0" borderId="10" xfId="0" applyFont="1" applyFill="1" applyBorder="1" applyAlignment="1">
      <alignment horizontal="left" vertical="center" wrapText="1"/>
    </xf>
    <xf numFmtId="0" fontId="106" fillId="76" borderId="90"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1" xfId="0" applyFont="1" applyFill="1" applyBorder="1" applyAlignment="1">
      <alignment horizontal="center" vertical="center" wrapText="1"/>
    </xf>
    <xf numFmtId="0" fontId="107" fillId="78" borderId="8" xfId="0" applyFont="1" applyFill="1" applyBorder="1" applyAlignment="1">
      <alignment vertical="center" wrapText="1"/>
    </xf>
    <xf numFmtId="0" fontId="107" fillId="78" borderId="10" xfId="0" applyFont="1" applyFill="1" applyBorder="1" applyAlignment="1">
      <alignment vertical="center" wrapText="1"/>
    </xf>
    <xf numFmtId="0" fontId="107" fillId="3" borderId="8" xfId="0" applyFont="1" applyFill="1" applyBorder="1" applyAlignment="1">
      <alignment horizontal="left" vertical="center" wrapText="1"/>
    </xf>
    <xf numFmtId="0" fontId="107" fillId="3" borderId="10"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6" fillId="76" borderId="83" xfId="0" applyFont="1" applyFill="1" applyBorder="1" applyAlignment="1">
      <alignment horizontal="center" vertical="center" wrapText="1"/>
    </xf>
    <xf numFmtId="0" fontId="107" fillId="0" borderId="59"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76" borderId="97" xfId="0" applyFont="1" applyFill="1" applyBorder="1" applyAlignment="1">
      <alignment horizontal="center" vertical="center"/>
    </xf>
    <xf numFmtId="0" fontId="107" fillId="0" borderId="108" xfId="0" applyFont="1" applyFill="1" applyBorder="1" applyAlignment="1">
      <alignment horizontal="left" vertical="center" wrapText="1"/>
    </xf>
    <xf numFmtId="0" fontId="107" fillId="0" borderId="106" xfId="0" applyFont="1" applyFill="1" applyBorder="1" applyAlignment="1">
      <alignment horizontal="left" vertical="center" wrapText="1"/>
    </xf>
    <xf numFmtId="0" fontId="106" fillId="0" borderId="93" xfId="0" applyFont="1" applyFill="1" applyBorder="1" applyAlignment="1">
      <alignment horizontal="center" vertical="center"/>
    </xf>
    <xf numFmtId="0" fontId="107" fillId="0" borderId="8" xfId="0" applyFont="1" applyFill="1" applyBorder="1" applyAlignment="1">
      <alignment vertical="center" wrapText="1"/>
    </xf>
    <xf numFmtId="0" fontId="107" fillId="0" borderId="10" xfId="0" applyFont="1" applyFill="1" applyBorder="1" applyAlignment="1">
      <alignment vertical="center" wrapText="1"/>
    </xf>
    <xf numFmtId="0" fontId="107" fillId="3" borderId="8" xfId="0" applyFont="1" applyFill="1" applyBorder="1" applyAlignment="1">
      <alignment vertical="center" wrapText="1"/>
    </xf>
    <xf numFmtId="0" fontId="107" fillId="3" borderId="10" xfId="0" applyFont="1" applyFill="1" applyBorder="1" applyAlignment="1">
      <alignment vertical="center" wrapText="1"/>
    </xf>
    <xf numFmtId="0" fontId="107" fillId="0" borderId="85" xfId="0" applyFont="1" applyFill="1" applyBorder="1" applyAlignment="1">
      <alignment vertical="center" wrapText="1"/>
    </xf>
    <xf numFmtId="0" fontId="107" fillId="0" borderId="86" xfId="0" applyFont="1" applyFill="1" applyBorder="1" applyAlignment="1">
      <alignment vertical="center" wrapText="1"/>
    </xf>
    <xf numFmtId="0" fontId="107" fillId="0" borderId="59" xfId="0" applyFont="1" applyFill="1" applyBorder="1" applyAlignment="1">
      <alignment vertical="center" wrapText="1"/>
    </xf>
    <xf numFmtId="0" fontId="107" fillId="0" borderId="11" xfId="0" applyFont="1" applyFill="1" applyBorder="1" applyAlignment="1">
      <alignment vertical="center" wrapText="1"/>
    </xf>
    <xf numFmtId="0" fontId="107" fillId="3" borderId="85" xfId="0" applyFont="1" applyFill="1" applyBorder="1" applyAlignment="1">
      <alignment horizontal="left" vertical="center" wrapText="1"/>
    </xf>
    <xf numFmtId="0" fontId="107" fillId="3" borderId="86"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89" xfId="0" applyFont="1" applyFill="1" applyBorder="1" applyAlignment="1">
      <alignment horizontal="left" vertical="center" wrapText="1"/>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6" fillId="0" borderId="80" xfId="0" applyFont="1" applyFill="1" applyBorder="1" applyAlignment="1">
      <alignment horizontal="center" vertical="center"/>
    </xf>
    <xf numFmtId="0" fontId="107" fillId="0" borderId="3" xfId="0" applyFont="1" applyFill="1" applyBorder="1" applyAlignment="1">
      <alignment horizontal="left" vertical="center" wrapText="1"/>
    </xf>
    <xf numFmtId="0" fontId="107" fillId="0" borderId="8" xfId="0" applyFont="1" applyFill="1" applyBorder="1" applyAlignment="1">
      <alignment horizontal="left"/>
    </xf>
    <xf numFmtId="0" fontId="107" fillId="0" borderId="10" xfId="0" applyFont="1" applyFill="1" applyBorder="1" applyAlignment="1">
      <alignment horizontal="left"/>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A6" sqref="A6:C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6" t="s">
        <v>262</v>
      </c>
      <c r="C1" s="98"/>
    </row>
    <row r="2" spans="1:3" s="193" customFormat="1" ht="15.75">
      <c r="A2" s="252">
        <v>1</v>
      </c>
      <c r="B2" s="194" t="s">
        <v>263</v>
      </c>
      <c r="C2" s="191" t="s">
        <v>621</v>
      </c>
    </row>
    <row r="3" spans="1:3" s="193" customFormat="1" ht="15.75">
      <c r="A3" s="252">
        <v>2</v>
      </c>
      <c r="B3" s="195" t="s">
        <v>264</v>
      </c>
      <c r="C3" s="191" t="s">
        <v>622</v>
      </c>
    </row>
    <row r="4" spans="1:3" s="193" customFormat="1" ht="15.75">
      <c r="A4" s="252">
        <v>3</v>
      </c>
      <c r="B4" s="195" t="s">
        <v>265</v>
      </c>
      <c r="C4" s="191" t="s">
        <v>623</v>
      </c>
    </row>
    <row r="5" spans="1:3" s="193" customFormat="1" ht="15.75">
      <c r="A5" s="253">
        <v>4</v>
      </c>
      <c r="B5" s="198" t="s">
        <v>266</v>
      </c>
      <c r="C5" s="480" t="s">
        <v>624</v>
      </c>
    </row>
    <row r="6" spans="1:3" s="197" customFormat="1" ht="65.25" customHeight="1">
      <c r="A6" s="534" t="s">
        <v>499</v>
      </c>
      <c r="B6" s="535"/>
      <c r="C6" s="535"/>
    </row>
    <row r="7" spans="1:3">
      <c r="A7" s="432" t="s">
        <v>412</v>
      </c>
      <c r="B7" s="433" t="s">
        <v>267</v>
      </c>
    </row>
    <row r="8" spans="1:3">
      <c r="A8" s="434">
        <v>1</v>
      </c>
      <c r="B8" s="430" t="s">
        <v>231</v>
      </c>
    </row>
    <row r="9" spans="1:3">
      <c r="A9" s="434">
        <v>2</v>
      </c>
      <c r="B9" s="430" t="s">
        <v>268</v>
      </c>
    </row>
    <row r="10" spans="1:3">
      <c r="A10" s="434">
        <v>3</v>
      </c>
      <c r="B10" s="430" t="s">
        <v>269</v>
      </c>
    </row>
    <row r="11" spans="1:3">
      <c r="A11" s="434">
        <v>4</v>
      </c>
      <c r="B11" s="430" t="s">
        <v>270</v>
      </c>
      <c r="C11" s="192"/>
    </row>
    <row r="12" spans="1:3">
      <c r="A12" s="434">
        <v>5</v>
      </c>
      <c r="B12" s="430" t="s">
        <v>195</v>
      </c>
    </row>
    <row r="13" spans="1:3">
      <c r="A13" s="434">
        <v>6</v>
      </c>
      <c r="B13" s="435" t="s">
        <v>156</v>
      </c>
    </row>
    <row r="14" spans="1:3">
      <c r="A14" s="434">
        <v>7</v>
      </c>
      <c r="B14" s="430" t="s">
        <v>271</v>
      </c>
    </row>
    <row r="15" spans="1:3">
      <c r="A15" s="434">
        <v>8</v>
      </c>
      <c r="B15" s="430" t="s">
        <v>274</v>
      </c>
    </row>
    <row r="16" spans="1:3">
      <c r="A16" s="434">
        <v>9</v>
      </c>
      <c r="B16" s="430" t="s">
        <v>94</v>
      </c>
    </row>
    <row r="17" spans="1:2">
      <c r="A17" s="436" t="s">
        <v>556</v>
      </c>
      <c r="B17" s="430" t="s">
        <v>536</v>
      </c>
    </row>
    <row r="18" spans="1:2">
      <c r="A18" s="434">
        <v>10</v>
      </c>
      <c r="B18" s="430" t="s">
        <v>277</v>
      </c>
    </row>
    <row r="19" spans="1:2">
      <c r="A19" s="434">
        <v>11</v>
      </c>
      <c r="B19" s="435" t="s">
        <v>258</v>
      </c>
    </row>
    <row r="20" spans="1:2">
      <c r="A20" s="434">
        <v>12</v>
      </c>
      <c r="B20" s="435" t="s">
        <v>255</v>
      </c>
    </row>
    <row r="21" spans="1:2">
      <c r="A21" s="434">
        <v>13</v>
      </c>
      <c r="B21" s="437" t="s">
        <v>469</v>
      </c>
    </row>
    <row r="22" spans="1:2">
      <c r="A22" s="434">
        <v>14</v>
      </c>
      <c r="B22" s="438" t="s">
        <v>529</v>
      </c>
    </row>
    <row r="23" spans="1:2">
      <c r="A23" s="439">
        <v>15</v>
      </c>
      <c r="B23" s="435" t="s">
        <v>83</v>
      </c>
    </row>
    <row r="24" spans="1:2">
      <c r="A24" s="439">
        <v>15.1</v>
      </c>
      <c r="B24" s="430" t="s">
        <v>565</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0"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7" t="s">
        <v>196</v>
      </c>
      <c r="B1" s="16" t="str">
        <f>Info!C2</f>
        <v>სს "კრედობანკი"</v>
      </c>
      <c r="D1" s="2"/>
      <c r="E1" s="2"/>
      <c r="F1" s="2"/>
    </row>
    <row r="2" spans="1:6" s="21" customFormat="1" ht="15.75" customHeight="1">
      <c r="A2" s="21" t="s">
        <v>197</v>
      </c>
      <c r="B2" s="372" t="str">
        <f>'1. key ratios'!B2</f>
        <v>31.12.2020</v>
      </c>
    </row>
    <row r="3" spans="1:6" s="21" customFormat="1" ht="15.75" customHeight="1"/>
    <row r="4" spans="1:6" ht="15.75" thickBot="1">
      <c r="A4" s="5" t="s">
        <v>421</v>
      </c>
      <c r="B4" s="64" t="s">
        <v>94</v>
      </c>
    </row>
    <row r="5" spans="1:6">
      <c r="A5" s="144" t="s">
        <v>32</v>
      </c>
      <c r="B5" s="145"/>
      <c r="C5" s="146" t="s">
        <v>33</v>
      </c>
    </row>
    <row r="6" spans="1:6">
      <c r="A6" s="147">
        <v>1</v>
      </c>
      <c r="B6" s="87" t="s">
        <v>34</v>
      </c>
      <c r="C6" s="296">
        <f>SUM(C7:C11)</f>
        <v>153256211.15999964</v>
      </c>
    </row>
    <row r="7" spans="1:6">
      <c r="A7" s="147">
        <v>2</v>
      </c>
      <c r="B7" s="84" t="s">
        <v>35</v>
      </c>
      <c r="C7" s="529">
        <v>4400000</v>
      </c>
    </row>
    <row r="8" spans="1:6">
      <c r="A8" s="147">
        <v>3</v>
      </c>
      <c r="B8" s="78" t="s">
        <v>36</v>
      </c>
      <c r="C8" s="529"/>
    </row>
    <row r="9" spans="1:6">
      <c r="A9" s="147">
        <v>4</v>
      </c>
      <c r="B9" s="78" t="s">
        <v>37</v>
      </c>
      <c r="C9" s="529">
        <v>396459</v>
      </c>
    </row>
    <row r="10" spans="1:6">
      <c r="A10" s="147">
        <v>5</v>
      </c>
      <c r="B10" s="78" t="s">
        <v>38</v>
      </c>
      <c r="C10" s="529"/>
    </row>
    <row r="11" spans="1:6">
      <c r="A11" s="147">
        <v>6</v>
      </c>
      <c r="B11" s="85" t="s">
        <v>39</v>
      </c>
      <c r="C11" s="529">
        <v>148459752.15999964</v>
      </c>
    </row>
    <row r="12" spans="1:6" s="4" customFormat="1">
      <c r="A12" s="147">
        <v>7</v>
      </c>
      <c r="B12" s="87" t="s">
        <v>40</v>
      </c>
      <c r="C12" s="297">
        <f>SUM(C13:C27)</f>
        <v>9349015.870000001</v>
      </c>
    </row>
    <row r="13" spans="1:6" s="4" customFormat="1">
      <c r="A13" s="147">
        <v>8</v>
      </c>
      <c r="B13" s="86" t="s">
        <v>41</v>
      </c>
      <c r="C13" s="530">
        <v>396459</v>
      </c>
    </row>
    <row r="14" spans="1:6" s="4" customFormat="1" ht="25.5">
      <c r="A14" s="147">
        <v>9</v>
      </c>
      <c r="B14" s="79" t="s">
        <v>42</v>
      </c>
      <c r="C14" s="530"/>
    </row>
    <row r="15" spans="1:6" s="4" customFormat="1">
      <c r="A15" s="147">
        <v>10</v>
      </c>
      <c r="B15" s="80" t="s">
        <v>43</v>
      </c>
      <c r="C15" s="530">
        <v>8952556.870000001</v>
      </c>
    </row>
    <row r="16" spans="1:6" s="4" customFormat="1">
      <c r="A16" s="147">
        <v>11</v>
      </c>
      <c r="B16" s="81" t="s">
        <v>44</v>
      </c>
      <c r="C16" s="298"/>
    </row>
    <row r="17" spans="1:3" s="4" customFormat="1">
      <c r="A17" s="147">
        <v>12</v>
      </c>
      <c r="B17" s="80" t="s">
        <v>45</v>
      </c>
      <c r="C17" s="298"/>
    </row>
    <row r="18" spans="1:3" s="4" customFormat="1">
      <c r="A18" s="147">
        <v>13</v>
      </c>
      <c r="B18" s="80" t="s">
        <v>46</v>
      </c>
      <c r="C18" s="298"/>
    </row>
    <row r="19" spans="1:3" s="4" customFormat="1">
      <c r="A19" s="147">
        <v>14</v>
      </c>
      <c r="B19" s="80" t="s">
        <v>47</v>
      </c>
      <c r="C19" s="298"/>
    </row>
    <row r="20" spans="1:3" s="4" customFormat="1" ht="25.5">
      <c r="A20" s="147">
        <v>15</v>
      </c>
      <c r="B20" s="80" t="s">
        <v>48</v>
      </c>
      <c r="C20" s="298"/>
    </row>
    <row r="21" spans="1:3" s="4" customFormat="1" ht="25.5">
      <c r="A21" s="147">
        <v>16</v>
      </c>
      <c r="B21" s="79" t="s">
        <v>49</v>
      </c>
      <c r="C21" s="298"/>
    </row>
    <row r="22" spans="1:3" s="4" customFormat="1">
      <c r="A22" s="147">
        <v>17</v>
      </c>
      <c r="B22" s="148" t="s">
        <v>50</v>
      </c>
      <c r="C22" s="298"/>
    </row>
    <row r="23" spans="1:3" s="4" customFormat="1" ht="25.5">
      <c r="A23" s="147">
        <v>18</v>
      </c>
      <c r="B23" s="79" t="s">
        <v>51</v>
      </c>
      <c r="C23" s="298"/>
    </row>
    <row r="24" spans="1:3" s="4" customFormat="1" ht="25.5">
      <c r="A24" s="147">
        <v>19</v>
      </c>
      <c r="B24" s="79" t="s">
        <v>52</v>
      </c>
      <c r="C24" s="298"/>
    </row>
    <row r="25" spans="1:3" s="4" customFormat="1" ht="25.5">
      <c r="A25" s="147">
        <v>20</v>
      </c>
      <c r="B25" s="82" t="s">
        <v>53</v>
      </c>
      <c r="C25" s="298"/>
    </row>
    <row r="26" spans="1:3" s="4" customFormat="1">
      <c r="A26" s="147">
        <v>21</v>
      </c>
      <c r="B26" s="82" t="s">
        <v>54</v>
      </c>
      <c r="C26" s="298"/>
    </row>
    <row r="27" spans="1:3" s="4" customFormat="1" ht="25.5">
      <c r="A27" s="147">
        <v>22</v>
      </c>
      <c r="B27" s="82" t="s">
        <v>55</v>
      </c>
      <c r="C27" s="298"/>
    </row>
    <row r="28" spans="1:3" s="4" customFormat="1">
      <c r="A28" s="147">
        <v>23</v>
      </c>
      <c r="B28" s="88" t="s">
        <v>29</v>
      </c>
      <c r="C28" s="297">
        <f>C6-C12</f>
        <v>143907195.28999963</v>
      </c>
    </row>
    <row r="29" spans="1:3" s="4" customFormat="1">
      <c r="A29" s="149"/>
      <c r="B29" s="83"/>
      <c r="C29" s="298"/>
    </row>
    <row r="30" spans="1:3" s="4" customFormat="1">
      <c r="A30" s="149">
        <v>24</v>
      </c>
      <c r="B30" s="88" t="s">
        <v>56</v>
      </c>
      <c r="C30" s="297">
        <f>C31+C34</f>
        <v>0</v>
      </c>
    </row>
    <row r="31" spans="1:3" s="4" customFormat="1">
      <c r="A31" s="149">
        <v>25</v>
      </c>
      <c r="B31" s="78" t="s">
        <v>57</v>
      </c>
      <c r="C31" s="299">
        <f>C32+C33</f>
        <v>0</v>
      </c>
    </row>
    <row r="32" spans="1:3" s="4" customFormat="1">
      <c r="A32" s="149">
        <v>26</v>
      </c>
      <c r="B32" s="189" t="s">
        <v>58</v>
      </c>
      <c r="C32" s="298"/>
    </row>
    <row r="33" spans="1:3" s="4" customFormat="1">
      <c r="A33" s="149">
        <v>27</v>
      </c>
      <c r="B33" s="189" t="s">
        <v>59</v>
      </c>
      <c r="C33" s="298"/>
    </row>
    <row r="34" spans="1:3" s="4" customFormat="1">
      <c r="A34" s="149">
        <v>28</v>
      </c>
      <c r="B34" s="78" t="s">
        <v>60</v>
      </c>
      <c r="C34" s="298"/>
    </row>
    <row r="35" spans="1:3" s="4" customFormat="1">
      <c r="A35" s="149">
        <v>29</v>
      </c>
      <c r="B35" s="88" t="s">
        <v>61</v>
      </c>
      <c r="C35" s="297">
        <f>SUM(C36:C40)</f>
        <v>0</v>
      </c>
    </row>
    <row r="36" spans="1:3" s="4" customFormat="1">
      <c r="A36" s="149">
        <v>30</v>
      </c>
      <c r="B36" s="79" t="s">
        <v>62</v>
      </c>
      <c r="C36" s="298"/>
    </row>
    <row r="37" spans="1:3" s="4" customFormat="1">
      <c r="A37" s="149">
        <v>31</v>
      </c>
      <c r="B37" s="80" t="s">
        <v>63</v>
      </c>
      <c r="C37" s="298"/>
    </row>
    <row r="38" spans="1:3" s="4" customFormat="1" ht="25.5">
      <c r="A38" s="149">
        <v>32</v>
      </c>
      <c r="B38" s="79" t="s">
        <v>64</v>
      </c>
      <c r="C38" s="298"/>
    </row>
    <row r="39" spans="1:3" s="4" customFormat="1" ht="25.5">
      <c r="A39" s="149">
        <v>33</v>
      </c>
      <c r="B39" s="79" t="s">
        <v>52</v>
      </c>
      <c r="C39" s="298"/>
    </row>
    <row r="40" spans="1:3" s="4" customFormat="1" ht="25.5">
      <c r="A40" s="149">
        <v>34</v>
      </c>
      <c r="B40" s="82" t="s">
        <v>65</v>
      </c>
      <c r="C40" s="298"/>
    </row>
    <row r="41" spans="1:3" s="4" customFormat="1">
      <c r="A41" s="149">
        <v>35</v>
      </c>
      <c r="B41" s="88" t="s">
        <v>30</v>
      </c>
      <c r="C41" s="297">
        <f>C30-C35</f>
        <v>0</v>
      </c>
    </row>
    <row r="42" spans="1:3" s="4" customFormat="1">
      <c r="A42" s="149"/>
      <c r="B42" s="83"/>
      <c r="C42" s="298"/>
    </row>
    <row r="43" spans="1:3" s="4" customFormat="1">
      <c r="A43" s="149">
        <v>36</v>
      </c>
      <c r="B43" s="89" t="s">
        <v>66</v>
      </c>
      <c r="C43" s="297">
        <f>SUM(C44:C46)</f>
        <v>45485549.238439091</v>
      </c>
    </row>
    <row r="44" spans="1:3" s="4" customFormat="1">
      <c r="A44" s="149">
        <v>37</v>
      </c>
      <c r="B44" s="78" t="s">
        <v>67</v>
      </c>
      <c r="C44" s="530">
        <v>33023182</v>
      </c>
    </row>
    <row r="45" spans="1:3" s="4" customFormat="1">
      <c r="A45" s="149">
        <v>38</v>
      </c>
      <c r="B45" s="78" t="s">
        <v>68</v>
      </c>
      <c r="C45" s="530"/>
    </row>
    <row r="46" spans="1:3" s="4" customFormat="1">
      <c r="A46" s="149">
        <v>39</v>
      </c>
      <c r="B46" s="78" t="s">
        <v>69</v>
      </c>
      <c r="C46" s="530">
        <v>12462367.238439092</v>
      </c>
    </row>
    <row r="47" spans="1:3" s="4" customFormat="1">
      <c r="A47" s="149">
        <v>40</v>
      </c>
      <c r="B47" s="89" t="s">
        <v>70</v>
      </c>
      <c r="C47" s="297">
        <f>SUM(C48:C51)</f>
        <v>0</v>
      </c>
    </row>
    <row r="48" spans="1:3" s="4" customFormat="1">
      <c r="A48" s="149">
        <v>41</v>
      </c>
      <c r="B48" s="79" t="s">
        <v>71</v>
      </c>
      <c r="C48" s="298"/>
    </row>
    <row r="49" spans="1:3" s="4" customFormat="1">
      <c r="A49" s="149">
        <v>42</v>
      </c>
      <c r="B49" s="80" t="s">
        <v>72</v>
      </c>
      <c r="C49" s="298"/>
    </row>
    <row r="50" spans="1:3" s="4" customFormat="1" ht="25.5">
      <c r="A50" s="149">
        <v>43</v>
      </c>
      <c r="B50" s="79" t="s">
        <v>73</v>
      </c>
      <c r="C50" s="298"/>
    </row>
    <row r="51" spans="1:3" s="4" customFormat="1" ht="25.5">
      <c r="A51" s="149">
        <v>44</v>
      </c>
      <c r="B51" s="79" t="s">
        <v>52</v>
      </c>
      <c r="C51" s="298"/>
    </row>
    <row r="52" spans="1:3" s="4" customFormat="1" ht="15.75" thickBot="1">
      <c r="A52" s="150">
        <v>45</v>
      </c>
      <c r="B52" s="151" t="s">
        <v>31</v>
      </c>
      <c r="C52" s="300">
        <f>C43-C47</f>
        <v>45485549.238439091</v>
      </c>
    </row>
    <row r="55" spans="1:3">
      <c r="B55" s="2" t="s">
        <v>233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topLeftCell="A3" workbookViewId="0">
      <selection activeCell="C15" sqref="C15:C17"/>
    </sheetView>
  </sheetViews>
  <sheetFormatPr defaultColWidth="9.140625" defaultRowHeight="12.75"/>
  <cols>
    <col min="1" max="1" width="10.85546875" style="372" bestFit="1" customWidth="1"/>
    <col min="2" max="2" width="59" style="372" customWidth="1"/>
    <col min="3" max="3" width="16.7109375" style="372" bestFit="1" customWidth="1"/>
    <col min="4" max="4" width="22.140625" style="372" customWidth="1"/>
    <col min="5" max="16384" width="9.140625" style="372"/>
  </cols>
  <sheetData>
    <row r="1" spans="1:4" ht="15">
      <c r="A1" s="17" t="s">
        <v>196</v>
      </c>
      <c r="B1" s="16" t="str">
        <f>Info!C2</f>
        <v>სს "კრედობანკი"</v>
      </c>
    </row>
    <row r="2" spans="1:4" s="21" customFormat="1" ht="15.75" customHeight="1">
      <c r="A2" s="21" t="s">
        <v>197</v>
      </c>
      <c r="B2" s="372" t="str">
        <f>'1. key ratios'!B2</f>
        <v>31.12.2020</v>
      </c>
    </row>
    <row r="3" spans="1:4" s="21" customFormat="1" ht="15.75" customHeight="1"/>
    <row r="4" spans="1:4" ht="13.5" thickBot="1">
      <c r="A4" s="373" t="s">
        <v>535</v>
      </c>
      <c r="B4" s="414" t="s">
        <v>536</v>
      </c>
    </row>
    <row r="5" spans="1:4" s="415" customFormat="1">
      <c r="A5" s="557" t="s">
        <v>537</v>
      </c>
      <c r="B5" s="558"/>
      <c r="C5" s="404" t="s">
        <v>538</v>
      </c>
      <c r="D5" s="405" t="s">
        <v>539</v>
      </c>
    </row>
    <row r="6" spans="1:4" s="416" customFormat="1">
      <c r="A6" s="406">
        <v>1</v>
      </c>
      <c r="B6" s="407" t="s">
        <v>540</v>
      </c>
      <c r="C6" s="407"/>
      <c r="D6" s="408"/>
    </row>
    <row r="7" spans="1:4" s="416" customFormat="1">
      <c r="A7" s="409" t="s">
        <v>541</v>
      </c>
      <c r="B7" s="410" t="s">
        <v>542</v>
      </c>
      <c r="C7" s="471">
        <v>4.4999999999999998E-2</v>
      </c>
      <c r="D7" s="506">
        <f>C7*'5. RWA'!$C$13</f>
        <v>56206185.408511981</v>
      </c>
    </row>
    <row r="8" spans="1:4" s="416" customFormat="1">
      <c r="A8" s="409" t="s">
        <v>543</v>
      </c>
      <c r="B8" s="410" t="s">
        <v>544</v>
      </c>
      <c r="C8" s="472">
        <v>0.06</v>
      </c>
      <c r="D8" s="506">
        <f>C8*'5. RWA'!$C$13</f>
        <v>74941580.544682637</v>
      </c>
    </row>
    <row r="9" spans="1:4" s="416" customFormat="1">
      <c r="A9" s="409" t="s">
        <v>545</v>
      </c>
      <c r="B9" s="410" t="s">
        <v>546</v>
      </c>
      <c r="C9" s="472">
        <v>0.08</v>
      </c>
      <c r="D9" s="506">
        <f>C9*'5. RWA'!$C$13</f>
        <v>99922107.392910197</v>
      </c>
    </row>
    <row r="10" spans="1:4" s="416" customFormat="1">
      <c r="A10" s="406" t="s">
        <v>547</v>
      </c>
      <c r="B10" s="407" t="s">
        <v>548</v>
      </c>
      <c r="C10" s="473"/>
      <c r="D10" s="468"/>
    </row>
    <row r="11" spans="1:4" s="417" customFormat="1">
      <c r="A11" s="411" t="s">
        <v>549</v>
      </c>
      <c r="B11" s="412" t="s">
        <v>611</v>
      </c>
      <c r="C11" s="474">
        <v>0</v>
      </c>
      <c r="D11" s="469">
        <f>C11*'5. RWA'!$C$13</f>
        <v>0</v>
      </c>
    </row>
    <row r="12" spans="1:4" s="417" customFormat="1">
      <c r="A12" s="411" t="s">
        <v>550</v>
      </c>
      <c r="B12" s="412" t="s">
        <v>551</v>
      </c>
      <c r="C12" s="474">
        <v>0</v>
      </c>
      <c r="D12" s="469">
        <f>C12*'5. RWA'!$C$13</f>
        <v>0</v>
      </c>
    </row>
    <row r="13" spans="1:4" s="417" customFormat="1">
      <c r="A13" s="411" t="s">
        <v>552</v>
      </c>
      <c r="B13" s="412" t="s">
        <v>553</v>
      </c>
      <c r="C13" s="474"/>
      <c r="D13" s="469">
        <f>C13*'5. RWA'!$C$13</f>
        <v>0</v>
      </c>
    </row>
    <row r="14" spans="1:4" s="416" customFormat="1">
      <c r="A14" s="406" t="s">
        <v>554</v>
      </c>
      <c r="B14" s="407" t="s">
        <v>609</v>
      </c>
      <c r="C14" s="475"/>
      <c r="D14" s="468"/>
    </row>
    <row r="15" spans="1:4" s="416" customFormat="1">
      <c r="A15" s="431" t="s">
        <v>557</v>
      </c>
      <c r="B15" s="412" t="s">
        <v>610</v>
      </c>
      <c r="C15" s="474">
        <v>4.5408731314618284E-3</v>
      </c>
      <c r="D15" s="507">
        <f>C15*'5. RWA'!$C$13</f>
        <v>5671670.1587438649</v>
      </c>
    </row>
    <row r="16" spans="1:4" s="416" customFormat="1">
      <c r="A16" s="431" t="s">
        <v>558</v>
      </c>
      <c r="B16" s="412" t="s">
        <v>560</v>
      </c>
      <c r="C16" s="474">
        <v>6.0600979439220919E-3</v>
      </c>
      <c r="D16" s="507">
        <f>C16*'5. RWA'!$C$13</f>
        <v>7569221.9695517188</v>
      </c>
    </row>
    <row r="17" spans="1:6" s="416" customFormat="1">
      <c r="A17" s="431" t="s">
        <v>559</v>
      </c>
      <c r="B17" s="412" t="s">
        <v>607</v>
      </c>
      <c r="C17" s="474">
        <v>2.5680130591896121E-2</v>
      </c>
      <c r="D17" s="507">
        <f>C17*'5. RWA'!$C$13</f>
        <v>32075159.585842535</v>
      </c>
    </row>
    <row r="18" spans="1:6" s="415" customFormat="1">
      <c r="A18" s="559" t="s">
        <v>608</v>
      </c>
      <c r="B18" s="560"/>
      <c r="C18" s="476" t="s">
        <v>538</v>
      </c>
      <c r="D18" s="470" t="s">
        <v>539</v>
      </c>
    </row>
    <row r="19" spans="1:6" s="416" customFormat="1">
      <c r="A19" s="413">
        <v>4</v>
      </c>
      <c r="B19" s="412" t="s">
        <v>29</v>
      </c>
      <c r="C19" s="474">
        <f>C7+C11+C12+C13+C15</f>
        <v>4.9540873131461827E-2</v>
      </c>
      <c r="D19" s="506">
        <f>C19*'5. RWA'!$C$13</f>
        <v>61877855.567255847</v>
      </c>
    </row>
    <row r="20" spans="1:6" s="416" customFormat="1">
      <c r="A20" s="413">
        <v>5</v>
      </c>
      <c r="B20" s="412" t="s">
        <v>95</v>
      </c>
      <c r="C20" s="474">
        <f>C8+C11+C12+C13+C16</f>
        <v>6.6060097943922091E-2</v>
      </c>
      <c r="D20" s="506">
        <f>C20*'5. RWA'!$C$13</f>
        <v>82510802.514234364</v>
      </c>
    </row>
    <row r="21" spans="1:6" s="416" customFormat="1" ht="13.5" thickBot="1">
      <c r="A21" s="418" t="s">
        <v>555</v>
      </c>
      <c r="B21" s="419" t="s">
        <v>94</v>
      </c>
      <c r="C21" s="477">
        <f>C9+C11+C12+C13+C17</f>
        <v>0.10568013059189613</v>
      </c>
      <c r="D21" s="508">
        <f>C21*'5. RWA'!$C$13</f>
        <v>131997266.97875273</v>
      </c>
    </row>
    <row r="22" spans="1:6">
      <c r="F22" s="373"/>
    </row>
    <row r="23" spans="1:6" ht="63.75">
      <c r="B23" s="23" t="s">
        <v>612</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90" zoomScaleNormal="90" workbookViewId="0">
      <pane xSplit="1" ySplit="5" topLeftCell="B31" activePane="bottomRight" state="frozen"/>
      <selection pane="topRight" activeCell="B1" sqref="B1"/>
      <selection pane="bottomLeft" activeCell="A5" sqref="A5"/>
      <selection pane="bottomRight" activeCell="C38" sqref="C38:C44"/>
    </sheetView>
  </sheetViews>
  <sheetFormatPr defaultRowHeight="15.75"/>
  <cols>
    <col min="1" max="1" width="10.7109375" style="74" customWidth="1"/>
    <col min="2" max="2" width="91.85546875" style="74" customWidth="1"/>
    <col min="3" max="3" width="53.140625" style="74" customWidth="1"/>
    <col min="4" max="4" width="32.28515625" style="74" customWidth="1"/>
    <col min="5" max="5" width="9.42578125" customWidth="1"/>
  </cols>
  <sheetData>
    <row r="1" spans="1:6">
      <c r="A1" s="17" t="s">
        <v>196</v>
      </c>
      <c r="B1" s="19" t="str">
        <f>Info!C2</f>
        <v>სს "კრედობანკი"</v>
      </c>
      <c r="E1" s="2"/>
      <c r="F1" s="2"/>
    </row>
    <row r="2" spans="1:6" s="21" customFormat="1" ht="15.75" customHeight="1">
      <c r="A2" s="21" t="s">
        <v>197</v>
      </c>
      <c r="B2" s="372" t="str">
        <f>'1. key ratios'!B2</f>
        <v>31.12.2020</v>
      </c>
    </row>
    <row r="3" spans="1:6" s="21" customFormat="1" ht="15.75" customHeight="1">
      <c r="A3" s="26"/>
    </row>
    <row r="4" spans="1:6" s="21" customFormat="1" ht="15.75" customHeight="1" thickBot="1">
      <c r="A4" s="21" t="s">
        <v>422</v>
      </c>
      <c r="B4" s="213" t="s">
        <v>277</v>
      </c>
      <c r="D4" s="215" t="s">
        <v>100</v>
      </c>
    </row>
    <row r="5" spans="1:6" ht="38.25">
      <c r="A5" s="162" t="s">
        <v>32</v>
      </c>
      <c r="B5" s="163" t="s">
        <v>239</v>
      </c>
      <c r="C5" s="164" t="s">
        <v>245</v>
      </c>
      <c r="D5" s="214" t="s">
        <v>278</v>
      </c>
    </row>
    <row r="6" spans="1:6">
      <c r="A6" s="152">
        <v>1</v>
      </c>
      <c r="B6" s="90" t="s">
        <v>161</v>
      </c>
      <c r="C6" s="301">
        <v>49934958.230000004</v>
      </c>
      <c r="D6" s="153"/>
      <c r="E6" s="8"/>
    </row>
    <row r="7" spans="1:6">
      <c r="A7" s="152">
        <v>2</v>
      </c>
      <c r="B7" s="91" t="s">
        <v>162</v>
      </c>
      <c r="C7" s="302">
        <v>111858825.5</v>
      </c>
      <c r="D7" s="154"/>
      <c r="E7" s="8"/>
    </row>
    <row r="8" spans="1:6">
      <c r="A8" s="152">
        <v>3</v>
      </c>
      <c r="B8" s="91" t="s">
        <v>163</v>
      </c>
      <c r="C8" s="302">
        <v>54201581.759999998</v>
      </c>
      <c r="D8" s="154"/>
      <c r="E8" s="8"/>
    </row>
    <row r="9" spans="1:6">
      <c r="A9" s="152">
        <v>4</v>
      </c>
      <c r="B9" s="91" t="s">
        <v>192</v>
      </c>
      <c r="C9" s="302">
        <v>0</v>
      </c>
      <c r="D9" s="154"/>
      <c r="E9" s="8"/>
    </row>
    <row r="10" spans="1:6">
      <c r="A10" s="152">
        <v>5</v>
      </c>
      <c r="B10" s="91" t="s">
        <v>164</v>
      </c>
      <c r="C10" s="302">
        <v>42801067.269999996</v>
      </c>
      <c r="D10" s="154"/>
      <c r="E10" s="8"/>
    </row>
    <row r="11" spans="1:6">
      <c r="A11" s="152">
        <v>6.1</v>
      </c>
      <c r="B11" s="91" t="s">
        <v>165</v>
      </c>
      <c r="C11" s="303">
        <v>1065269472.8663001</v>
      </c>
      <c r="D11" s="155"/>
      <c r="E11" s="9"/>
    </row>
    <row r="12" spans="1:6">
      <c r="A12" s="152">
        <v>6.2</v>
      </c>
      <c r="B12" s="92" t="s">
        <v>166</v>
      </c>
      <c r="C12" s="303">
        <v>-38443365.939999998</v>
      </c>
      <c r="D12" s="155"/>
      <c r="E12" s="9"/>
    </row>
    <row r="13" spans="1:6">
      <c r="A13" s="152" t="s">
        <v>496</v>
      </c>
      <c r="B13" s="93" t="s">
        <v>497</v>
      </c>
      <c r="C13" s="303">
        <v>-18892854.724800002</v>
      </c>
      <c r="D13" s="255" t="s">
        <v>667</v>
      </c>
      <c r="E13" s="9"/>
    </row>
    <row r="14" spans="1:6">
      <c r="A14" s="152" t="s">
        <v>496</v>
      </c>
      <c r="B14" s="93" t="s">
        <v>620</v>
      </c>
      <c r="C14" s="303">
        <v>-1813322.8796959999</v>
      </c>
      <c r="D14" s="155"/>
      <c r="E14" s="9"/>
    </row>
    <row r="15" spans="1:6">
      <c r="A15" s="152">
        <v>6</v>
      </c>
      <c r="B15" s="91" t="s">
        <v>167</v>
      </c>
      <c r="C15" s="309">
        <f>C11+C12</f>
        <v>1026826106.9263</v>
      </c>
      <c r="D15" s="155"/>
      <c r="E15" s="8"/>
    </row>
    <row r="16" spans="1:6">
      <c r="A16" s="152">
        <v>7</v>
      </c>
      <c r="B16" s="91" t="s">
        <v>168</v>
      </c>
      <c r="C16" s="302">
        <v>25888190.656655997</v>
      </c>
      <c r="D16" s="154"/>
      <c r="E16" s="8"/>
    </row>
    <row r="17" spans="1:5">
      <c r="A17" s="152">
        <v>8</v>
      </c>
      <c r="B17" s="91" t="s">
        <v>169</v>
      </c>
      <c r="C17" s="302">
        <v>1113654.5</v>
      </c>
      <c r="D17" s="154"/>
      <c r="E17" s="8"/>
    </row>
    <row r="18" spans="1:5">
      <c r="A18" s="152">
        <v>9</v>
      </c>
      <c r="B18" s="91" t="s">
        <v>170</v>
      </c>
      <c r="C18" s="302"/>
      <c r="D18" s="154"/>
      <c r="E18" s="8"/>
    </row>
    <row r="19" spans="1:5">
      <c r="A19" s="152">
        <v>9.1</v>
      </c>
      <c r="B19" s="93" t="s">
        <v>254</v>
      </c>
      <c r="C19" s="303"/>
      <c r="D19" s="154"/>
      <c r="E19" s="8"/>
    </row>
    <row r="20" spans="1:5">
      <c r="A20" s="152">
        <v>9.1999999999999993</v>
      </c>
      <c r="B20" s="93" t="s">
        <v>244</v>
      </c>
      <c r="C20" s="303"/>
      <c r="D20" s="154"/>
      <c r="E20" s="8"/>
    </row>
    <row r="21" spans="1:5">
      <c r="A21" s="152">
        <v>9.3000000000000007</v>
      </c>
      <c r="B21" s="93" t="s">
        <v>243</v>
      </c>
      <c r="C21" s="303"/>
      <c r="D21" s="154"/>
      <c r="E21" s="8"/>
    </row>
    <row r="22" spans="1:5">
      <c r="A22" s="152">
        <v>10</v>
      </c>
      <c r="B22" s="91" t="s">
        <v>171</v>
      </c>
      <c r="C22" s="302">
        <v>29008892.930000007</v>
      </c>
      <c r="D22" s="154"/>
      <c r="E22" s="8"/>
    </row>
    <row r="23" spans="1:5">
      <c r="A23" s="152">
        <v>10.1</v>
      </c>
      <c r="B23" s="93" t="s">
        <v>242</v>
      </c>
      <c r="C23" s="302">
        <v>8952556.870000001</v>
      </c>
      <c r="D23" s="255" t="s">
        <v>662</v>
      </c>
      <c r="E23" s="8"/>
    </row>
    <row r="24" spans="1:5">
      <c r="A24" s="152">
        <v>11</v>
      </c>
      <c r="B24" s="94" t="s">
        <v>172</v>
      </c>
      <c r="C24" s="302">
        <v>53391002.489999995</v>
      </c>
      <c r="D24" s="156"/>
      <c r="E24" s="8"/>
    </row>
    <row r="25" spans="1:5">
      <c r="A25" s="152">
        <v>12</v>
      </c>
      <c r="B25" s="96" t="s">
        <v>173</v>
      </c>
      <c r="C25" s="305">
        <f>SUM(C6:C10,C15:C18,C22,C24)</f>
        <v>1395024280.2629561</v>
      </c>
      <c r="D25" s="157"/>
      <c r="E25" s="7"/>
    </row>
    <row r="26" spans="1:5">
      <c r="A26" s="152">
        <v>13</v>
      </c>
      <c r="B26" s="91" t="s">
        <v>174</v>
      </c>
      <c r="C26" s="306">
        <v>0</v>
      </c>
      <c r="D26" s="158"/>
      <c r="E26" s="8"/>
    </row>
    <row r="27" spans="1:5">
      <c r="A27" s="152">
        <v>14</v>
      </c>
      <c r="B27" s="91" t="s">
        <v>175</v>
      </c>
      <c r="C27" s="302">
        <v>62907510.719999991</v>
      </c>
      <c r="D27" s="154"/>
      <c r="E27" s="8"/>
    </row>
    <row r="28" spans="1:5">
      <c r="A28" s="152">
        <v>15</v>
      </c>
      <c r="B28" s="91" t="s">
        <v>176</v>
      </c>
      <c r="C28" s="302">
        <v>20258516.580000006</v>
      </c>
      <c r="D28" s="154"/>
      <c r="E28" s="8"/>
    </row>
    <row r="29" spans="1:5">
      <c r="A29" s="152">
        <v>16</v>
      </c>
      <c r="B29" s="91" t="s">
        <v>177</v>
      </c>
      <c r="C29" s="302">
        <v>79742653.539999992</v>
      </c>
      <c r="D29" s="154"/>
      <c r="E29" s="8"/>
    </row>
    <row r="30" spans="1:5">
      <c r="A30" s="152">
        <v>17</v>
      </c>
      <c r="B30" s="91" t="s">
        <v>178</v>
      </c>
      <c r="C30" s="302">
        <v>0</v>
      </c>
      <c r="D30" s="154"/>
      <c r="E30" s="8"/>
    </row>
    <row r="31" spans="1:5">
      <c r="A31" s="152">
        <v>18</v>
      </c>
      <c r="B31" s="91" t="s">
        <v>179</v>
      </c>
      <c r="C31" s="302">
        <v>931010136.84424782</v>
      </c>
      <c r="D31" s="154"/>
      <c r="E31" s="8"/>
    </row>
    <row r="32" spans="1:5">
      <c r="A32" s="152">
        <v>19</v>
      </c>
      <c r="B32" s="91" t="s">
        <v>180</v>
      </c>
      <c r="C32" s="302">
        <v>19135987.16</v>
      </c>
      <c r="D32" s="154"/>
      <c r="E32" s="8"/>
    </row>
    <row r="33" spans="1:5">
      <c r="A33" s="152">
        <v>20</v>
      </c>
      <c r="B33" s="91" t="s">
        <v>102</v>
      </c>
      <c r="C33" s="302">
        <v>93376484.220000014</v>
      </c>
      <c r="D33" s="154"/>
      <c r="E33" s="8"/>
    </row>
    <row r="34" spans="1:5">
      <c r="A34" s="152">
        <v>20.100000000000001</v>
      </c>
      <c r="B34" s="95" t="s">
        <v>495</v>
      </c>
      <c r="C34" s="304"/>
      <c r="D34" s="156"/>
      <c r="E34" s="8"/>
    </row>
    <row r="35" spans="1:5">
      <c r="A35" s="152">
        <v>21</v>
      </c>
      <c r="B35" s="94" t="s">
        <v>181</v>
      </c>
      <c r="C35" s="304">
        <v>35336780</v>
      </c>
      <c r="D35" s="509"/>
      <c r="E35" s="8"/>
    </row>
    <row r="36" spans="1:5">
      <c r="A36" s="152">
        <v>21.1</v>
      </c>
      <c r="B36" s="95" t="s">
        <v>241</v>
      </c>
      <c r="C36" s="307">
        <v>33023182</v>
      </c>
      <c r="D36" s="255" t="s">
        <v>663</v>
      </c>
      <c r="E36" s="8"/>
    </row>
    <row r="37" spans="1:5">
      <c r="A37" s="152">
        <v>22</v>
      </c>
      <c r="B37" s="96" t="s">
        <v>182</v>
      </c>
      <c r="C37" s="305">
        <f>SUM(C26:C35)</f>
        <v>1241768069.0642478</v>
      </c>
      <c r="D37" s="157"/>
      <c r="E37" s="7"/>
    </row>
    <row r="38" spans="1:5">
      <c r="A38" s="152">
        <v>23</v>
      </c>
      <c r="B38" s="94" t="s">
        <v>183</v>
      </c>
      <c r="C38" s="302">
        <v>4400000</v>
      </c>
      <c r="D38" s="255" t="s">
        <v>664</v>
      </c>
      <c r="E38" s="8"/>
    </row>
    <row r="39" spans="1:5">
      <c r="A39" s="152">
        <v>24</v>
      </c>
      <c r="B39" s="94" t="s">
        <v>184</v>
      </c>
      <c r="C39" s="302">
        <v>0</v>
      </c>
      <c r="D39" s="154"/>
      <c r="E39" s="8"/>
    </row>
    <row r="40" spans="1:5">
      <c r="A40" s="152">
        <v>25</v>
      </c>
      <c r="B40" s="94" t="s">
        <v>240</v>
      </c>
      <c r="C40" s="302">
        <v>0</v>
      </c>
      <c r="D40" s="154"/>
      <c r="E40" s="8"/>
    </row>
    <row r="41" spans="1:5">
      <c r="A41" s="152">
        <v>26</v>
      </c>
      <c r="B41" s="94" t="s">
        <v>186</v>
      </c>
      <c r="C41" s="302">
        <v>0</v>
      </c>
      <c r="D41" s="154"/>
      <c r="E41" s="8"/>
    </row>
    <row r="42" spans="1:5">
      <c r="A42" s="152">
        <v>27</v>
      </c>
      <c r="B42" s="94" t="s">
        <v>187</v>
      </c>
      <c r="C42" s="302">
        <v>0</v>
      </c>
      <c r="D42" s="154"/>
      <c r="E42" s="8"/>
    </row>
    <row r="43" spans="1:5">
      <c r="A43" s="152">
        <v>28</v>
      </c>
      <c r="B43" s="94" t="s">
        <v>188</v>
      </c>
      <c r="C43" s="302">
        <v>148459752.15999964</v>
      </c>
      <c r="D43" s="255" t="s">
        <v>665</v>
      </c>
      <c r="E43" s="8"/>
    </row>
    <row r="44" spans="1:5">
      <c r="A44" s="152">
        <v>29</v>
      </c>
      <c r="B44" s="94" t="s">
        <v>41</v>
      </c>
      <c r="C44" s="302">
        <v>396459</v>
      </c>
      <c r="D44" s="255" t="s">
        <v>666</v>
      </c>
      <c r="E44" s="8"/>
    </row>
    <row r="45" spans="1:5" ht="16.5" thickBot="1">
      <c r="A45" s="159">
        <v>30</v>
      </c>
      <c r="B45" s="160" t="s">
        <v>189</v>
      </c>
      <c r="C45" s="308">
        <f>SUM(C38:C44)</f>
        <v>153256211.15999964</v>
      </c>
      <c r="D45" s="161"/>
      <c r="E45" s="7"/>
    </row>
  </sheetData>
  <pageMargins left="0.7" right="0.7" top="0.75" bottom="0.75" header="0.3" footer="0.3"/>
  <pageSetup paperSize="9" orientation="portrait" horizontalDpi="4294967295" verticalDpi="4294967295" r:id="rId1"/>
  <ignoredErrors>
    <ignoredError sqref="C2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0" zoomScaleNormal="80" workbookViewId="0">
      <pane xSplit="2" ySplit="7" topLeftCell="K8" activePane="bottomRight" state="frozen"/>
      <selection pane="topRight" activeCell="C1" sqref="C1"/>
      <selection pane="bottomLeft" activeCell="A8" sqref="A8"/>
      <selection pane="bottomRight" activeCell="C17" sqref="C17"/>
    </sheetView>
  </sheetViews>
  <sheetFormatPr defaultColWidth="9.140625" defaultRowHeight="12.75"/>
  <cols>
    <col min="1" max="1" width="10.5703125" style="2" bestFit="1" customWidth="1"/>
    <col min="2" max="2" width="84.140625" style="2" customWidth="1"/>
    <col min="3" max="3" width="12.28515625" style="2" bestFit="1" customWidth="1"/>
    <col min="4" max="4" width="13.28515625" style="2" bestFit="1" customWidth="1"/>
    <col min="5" max="5" width="10.140625" style="2" bestFit="1" customWidth="1"/>
    <col min="6" max="6" width="13.28515625" style="2" bestFit="1" customWidth="1"/>
    <col min="7" max="7" width="9.42578125" style="2" bestFit="1" customWidth="1"/>
    <col min="8" max="8" width="13.28515625" style="2" bestFit="1" customWidth="1"/>
    <col min="9" max="9" width="11.28515625" style="2" bestFit="1" customWidth="1"/>
    <col min="10" max="10" width="13.28515625" style="2" bestFit="1" customWidth="1"/>
    <col min="11" max="11" width="12.28515625" style="2" bestFit="1" customWidth="1"/>
    <col min="12" max="12" width="13.28515625" style="2" bestFit="1" customWidth="1"/>
    <col min="13" max="13" width="12.28515625" style="2" bestFit="1" customWidth="1"/>
    <col min="14" max="14" width="13.28515625" style="2" bestFit="1" customWidth="1"/>
    <col min="15" max="15" width="11.285156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196</v>
      </c>
      <c r="B1" s="372" t="str">
        <f>Info!C2</f>
        <v>სს "კრედობანკი"</v>
      </c>
    </row>
    <row r="2" spans="1:19">
      <c r="A2" s="2" t="s">
        <v>197</v>
      </c>
      <c r="B2" s="372" t="str">
        <f>'1. key ratios'!B2</f>
        <v>31.12.2020</v>
      </c>
    </row>
    <row r="4" spans="1:19" ht="39" thickBot="1">
      <c r="A4" s="73" t="s">
        <v>423</v>
      </c>
      <c r="B4" s="337" t="s">
        <v>466</v>
      </c>
    </row>
    <row r="5" spans="1:19">
      <c r="A5" s="140"/>
      <c r="B5" s="143"/>
      <c r="C5" s="122" t="s">
        <v>0</v>
      </c>
      <c r="D5" s="122" t="s">
        <v>1</v>
      </c>
      <c r="E5" s="122" t="s">
        <v>2</v>
      </c>
      <c r="F5" s="122" t="s">
        <v>3</v>
      </c>
      <c r="G5" s="122" t="s">
        <v>4</v>
      </c>
      <c r="H5" s="122" t="s">
        <v>11</v>
      </c>
      <c r="I5" s="122" t="s">
        <v>246</v>
      </c>
      <c r="J5" s="122" t="s">
        <v>247</v>
      </c>
      <c r="K5" s="122" t="s">
        <v>248</v>
      </c>
      <c r="L5" s="122" t="s">
        <v>249</v>
      </c>
      <c r="M5" s="122" t="s">
        <v>250</v>
      </c>
      <c r="N5" s="122" t="s">
        <v>251</v>
      </c>
      <c r="O5" s="122" t="s">
        <v>453</v>
      </c>
      <c r="P5" s="122" t="s">
        <v>454</v>
      </c>
      <c r="Q5" s="122" t="s">
        <v>455</v>
      </c>
      <c r="R5" s="328" t="s">
        <v>456</v>
      </c>
      <c r="S5" s="123" t="s">
        <v>457</v>
      </c>
    </row>
    <row r="6" spans="1:19" ht="46.5" customHeight="1">
      <c r="A6" s="166"/>
      <c r="B6" s="565" t="s">
        <v>458</v>
      </c>
      <c r="C6" s="563">
        <v>0</v>
      </c>
      <c r="D6" s="564"/>
      <c r="E6" s="563">
        <v>0.2</v>
      </c>
      <c r="F6" s="564"/>
      <c r="G6" s="563">
        <v>0.35</v>
      </c>
      <c r="H6" s="564"/>
      <c r="I6" s="563">
        <v>0.5</v>
      </c>
      <c r="J6" s="564"/>
      <c r="K6" s="563">
        <v>0.75</v>
      </c>
      <c r="L6" s="564"/>
      <c r="M6" s="563">
        <v>1</v>
      </c>
      <c r="N6" s="564"/>
      <c r="O6" s="563">
        <v>1.5</v>
      </c>
      <c r="P6" s="564"/>
      <c r="Q6" s="563">
        <v>2.5</v>
      </c>
      <c r="R6" s="564"/>
      <c r="S6" s="561" t="s">
        <v>259</v>
      </c>
    </row>
    <row r="7" spans="1:19">
      <c r="A7" s="166"/>
      <c r="B7" s="566"/>
      <c r="C7" s="336" t="s">
        <v>451</v>
      </c>
      <c r="D7" s="336" t="s">
        <v>452</v>
      </c>
      <c r="E7" s="336" t="s">
        <v>451</v>
      </c>
      <c r="F7" s="336" t="s">
        <v>452</v>
      </c>
      <c r="G7" s="336" t="s">
        <v>451</v>
      </c>
      <c r="H7" s="336" t="s">
        <v>452</v>
      </c>
      <c r="I7" s="336" t="s">
        <v>451</v>
      </c>
      <c r="J7" s="336" t="s">
        <v>452</v>
      </c>
      <c r="K7" s="336" t="s">
        <v>451</v>
      </c>
      <c r="L7" s="336" t="s">
        <v>452</v>
      </c>
      <c r="M7" s="336" t="s">
        <v>451</v>
      </c>
      <c r="N7" s="336" t="s">
        <v>452</v>
      </c>
      <c r="O7" s="336" t="s">
        <v>451</v>
      </c>
      <c r="P7" s="336" t="s">
        <v>452</v>
      </c>
      <c r="Q7" s="336" t="s">
        <v>451</v>
      </c>
      <c r="R7" s="336" t="s">
        <v>452</v>
      </c>
      <c r="S7" s="562"/>
    </row>
    <row r="8" spans="1:19" s="170" customFormat="1">
      <c r="A8" s="126">
        <v>1</v>
      </c>
      <c r="B8" s="188" t="s">
        <v>224</v>
      </c>
      <c r="C8" s="310">
        <v>70822783.219999999</v>
      </c>
      <c r="D8" s="310"/>
      <c r="E8" s="310"/>
      <c r="F8" s="329"/>
      <c r="G8" s="310"/>
      <c r="H8" s="310"/>
      <c r="I8" s="310"/>
      <c r="J8" s="310"/>
      <c r="K8" s="310"/>
      <c r="L8" s="310"/>
      <c r="M8" s="310">
        <v>58425391.876656003</v>
      </c>
      <c r="N8" s="310"/>
      <c r="O8" s="310"/>
      <c r="P8" s="310"/>
      <c r="Q8" s="310"/>
      <c r="R8" s="329"/>
      <c r="S8" s="342">
        <f>$C$6*SUM(C8:D8)+$E$6*SUM(E8:F8)+$G$6*SUM(G8:H8)+$I$6*SUM(I8:J8)+$K$6*SUM(K8:L8)+$M$6*SUM(M8:N8)+$O$6*SUM(O8:P8)+$Q$6*SUM(Q8:R8)</f>
        <v>58425391.876656003</v>
      </c>
    </row>
    <row r="9" spans="1:19" s="170" customFormat="1">
      <c r="A9" s="126">
        <v>2</v>
      </c>
      <c r="B9" s="188" t="s">
        <v>225</v>
      </c>
      <c r="C9" s="310">
        <v>0</v>
      </c>
      <c r="D9" s="310"/>
      <c r="E9" s="310"/>
      <c r="F9" s="310"/>
      <c r="G9" s="310"/>
      <c r="H9" s="310"/>
      <c r="I9" s="310"/>
      <c r="J9" s="310"/>
      <c r="K9" s="310"/>
      <c r="L9" s="310"/>
      <c r="M9" s="310"/>
      <c r="N9" s="310"/>
      <c r="O9" s="310"/>
      <c r="P9" s="310"/>
      <c r="Q9" s="310"/>
      <c r="R9" s="329"/>
      <c r="S9" s="342">
        <f t="shared" ref="S9:S21" si="0">$C$6*SUM(C9:D9)+$E$6*SUM(E9:F9)+$G$6*SUM(G9:H9)+$I$6*SUM(I9:J9)+$K$6*SUM(K9:L9)+$M$6*SUM(M9:N9)+$O$6*SUM(O9:P9)+$Q$6*SUM(Q9:R9)</f>
        <v>0</v>
      </c>
    </row>
    <row r="10" spans="1:19" s="170" customFormat="1">
      <c r="A10" s="126">
        <v>3</v>
      </c>
      <c r="B10" s="188" t="s">
        <v>226</v>
      </c>
      <c r="C10" s="310"/>
      <c r="D10" s="310"/>
      <c r="E10" s="310"/>
      <c r="F10" s="310"/>
      <c r="G10" s="310"/>
      <c r="H10" s="310"/>
      <c r="I10" s="310"/>
      <c r="J10" s="310"/>
      <c r="K10" s="310"/>
      <c r="L10" s="310"/>
      <c r="M10" s="310"/>
      <c r="N10" s="310"/>
      <c r="O10" s="310"/>
      <c r="P10" s="310"/>
      <c r="Q10" s="310"/>
      <c r="R10" s="329"/>
      <c r="S10" s="342">
        <f t="shared" si="0"/>
        <v>0</v>
      </c>
    </row>
    <row r="11" spans="1:19" s="170" customFormat="1">
      <c r="A11" s="126">
        <v>4</v>
      </c>
      <c r="B11" s="188" t="s">
        <v>227</v>
      </c>
      <c r="C11" s="310">
        <v>26121765.469999999</v>
      </c>
      <c r="D11" s="310"/>
      <c r="E11" s="310"/>
      <c r="F11" s="310"/>
      <c r="G11" s="310"/>
      <c r="H11" s="310"/>
      <c r="I11" s="310"/>
      <c r="J11" s="310"/>
      <c r="K11" s="310"/>
      <c r="L11" s="310"/>
      <c r="M11" s="310"/>
      <c r="N11" s="310"/>
      <c r="O11" s="310"/>
      <c r="P11" s="310"/>
      <c r="Q11" s="310"/>
      <c r="R11" s="329"/>
      <c r="S11" s="342">
        <f t="shared" si="0"/>
        <v>0</v>
      </c>
    </row>
    <row r="12" spans="1:19" s="170" customFormat="1">
      <c r="A12" s="126">
        <v>5</v>
      </c>
      <c r="B12" s="188" t="s">
        <v>228</v>
      </c>
      <c r="C12" s="310"/>
      <c r="D12" s="310"/>
      <c r="E12" s="310"/>
      <c r="F12" s="310"/>
      <c r="G12" s="310"/>
      <c r="H12" s="310"/>
      <c r="I12" s="310"/>
      <c r="J12" s="310"/>
      <c r="K12" s="310"/>
      <c r="L12" s="310"/>
      <c r="M12" s="310"/>
      <c r="N12" s="310"/>
      <c r="O12" s="310"/>
      <c r="P12" s="310"/>
      <c r="Q12" s="310"/>
      <c r="R12" s="329"/>
      <c r="S12" s="342">
        <f t="shared" si="0"/>
        <v>0</v>
      </c>
    </row>
    <row r="13" spans="1:19" s="170" customFormat="1">
      <c r="A13" s="126">
        <v>6</v>
      </c>
      <c r="B13" s="188" t="s">
        <v>229</v>
      </c>
      <c r="C13" s="310"/>
      <c r="D13" s="310"/>
      <c r="E13" s="310">
        <v>1017132.61</v>
      </c>
      <c r="F13" s="310"/>
      <c r="G13" s="310"/>
      <c r="H13" s="310"/>
      <c r="I13" s="310">
        <v>52783283.539999999</v>
      </c>
      <c r="J13" s="310"/>
      <c r="K13" s="310"/>
      <c r="L13" s="310"/>
      <c r="M13" s="310">
        <v>388518.05</v>
      </c>
      <c r="N13" s="310"/>
      <c r="O13" s="310"/>
      <c r="P13" s="310"/>
      <c r="Q13" s="310"/>
      <c r="R13" s="329"/>
      <c r="S13" s="342">
        <f t="shared" si="0"/>
        <v>26983586.342</v>
      </c>
    </row>
    <row r="14" spans="1:19" s="170" customFormat="1">
      <c r="A14" s="126">
        <v>7</v>
      </c>
      <c r="B14" s="188" t="s">
        <v>79</v>
      </c>
      <c r="C14" s="310"/>
      <c r="D14" s="310"/>
      <c r="E14" s="310"/>
      <c r="F14" s="310"/>
      <c r="G14" s="310"/>
      <c r="H14" s="310"/>
      <c r="I14" s="310"/>
      <c r="J14" s="310"/>
      <c r="K14" s="310"/>
      <c r="L14" s="310"/>
      <c r="M14" s="310"/>
      <c r="N14" s="310"/>
      <c r="O14" s="310"/>
      <c r="P14" s="310"/>
      <c r="Q14" s="310"/>
      <c r="R14" s="329"/>
      <c r="S14" s="342">
        <f t="shared" si="0"/>
        <v>0</v>
      </c>
    </row>
    <row r="15" spans="1:19" s="170" customFormat="1">
      <c r="A15" s="126">
        <v>8</v>
      </c>
      <c r="B15" s="188" t="s">
        <v>80</v>
      </c>
      <c r="C15" s="310"/>
      <c r="D15" s="310"/>
      <c r="E15" s="310"/>
      <c r="F15" s="310"/>
      <c r="G15" s="310"/>
      <c r="H15" s="310"/>
      <c r="I15" s="310" t="s">
        <v>10</v>
      </c>
      <c r="J15" s="310"/>
      <c r="K15" s="310">
        <v>980999060.17871547</v>
      </c>
      <c r="L15" s="310">
        <v>2560207</v>
      </c>
      <c r="M15" s="310"/>
      <c r="N15" s="310"/>
      <c r="O15" s="310"/>
      <c r="P15" s="310"/>
      <c r="Q15" s="310"/>
      <c r="R15" s="329"/>
      <c r="S15" s="342">
        <f t="shared" si="0"/>
        <v>737669450.38403654</v>
      </c>
    </row>
    <row r="16" spans="1:19" s="170" customFormat="1">
      <c r="A16" s="126">
        <v>9</v>
      </c>
      <c r="B16" s="188" t="s">
        <v>81</v>
      </c>
      <c r="C16" s="310">
        <v>0</v>
      </c>
      <c r="D16" s="310"/>
      <c r="E16" s="310"/>
      <c r="F16" s="310"/>
      <c r="G16" s="310"/>
      <c r="H16" s="310"/>
      <c r="I16" s="310"/>
      <c r="J16" s="310"/>
      <c r="K16" s="310"/>
      <c r="L16" s="310"/>
      <c r="M16" s="310"/>
      <c r="N16" s="310"/>
      <c r="O16" s="310"/>
      <c r="P16" s="310"/>
      <c r="Q16" s="310"/>
      <c r="R16" s="329"/>
      <c r="S16" s="342">
        <f t="shared" si="0"/>
        <v>0</v>
      </c>
    </row>
    <row r="17" spans="1:19" s="170" customFormat="1">
      <c r="A17" s="126">
        <v>10</v>
      </c>
      <c r="B17" s="188" t="s">
        <v>75</v>
      </c>
      <c r="C17" s="310"/>
      <c r="D17" s="310"/>
      <c r="E17" s="310"/>
      <c r="F17" s="310"/>
      <c r="G17" s="310"/>
      <c r="H17" s="310"/>
      <c r="I17" s="310"/>
      <c r="J17" s="310"/>
      <c r="K17" s="310"/>
      <c r="L17" s="310"/>
      <c r="M17" s="310">
        <v>4058692.7431151597</v>
      </c>
      <c r="N17" s="310"/>
      <c r="O17" s="310">
        <v>345689.52012049343</v>
      </c>
      <c r="P17" s="310"/>
      <c r="Q17" s="310"/>
      <c r="R17" s="329"/>
      <c r="S17" s="342">
        <f t="shared" si="0"/>
        <v>4577227.0232958999</v>
      </c>
    </row>
    <row r="18" spans="1:19" s="170" customFormat="1">
      <c r="A18" s="126">
        <v>11</v>
      </c>
      <c r="B18" s="188" t="s">
        <v>76</v>
      </c>
      <c r="C18" s="310"/>
      <c r="D18" s="310"/>
      <c r="E18" s="310"/>
      <c r="F18" s="310"/>
      <c r="G18" s="310"/>
      <c r="H18" s="310"/>
      <c r="I18" s="310"/>
      <c r="J18" s="310"/>
      <c r="K18" s="310"/>
      <c r="L18" s="310"/>
      <c r="M18" s="310">
        <v>70425091.567825228</v>
      </c>
      <c r="N18" s="310"/>
      <c r="O18" s="310">
        <v>16894541.220875829</v>
      </c>
      <c r="P18" s="310"/>
      <c r="Q18" s="310"/>
      <c r="R18" s="329"/>
      <c r="S18" s="342">
        <f t="shared" si="0"/>
        <v>95766903.399138972</v>
      </c>
    </row>
    <row r="19" spans="1:19" s="170" customFormat="1">
      <c r="A19" s="126">
        <v>12</v>
      </c>
      <c r="B19" s="188" t="s">
        <v>77</v>
      </c>
      <c r="C19" s="310"/>
      <c r="D19" s="310"/>
      <c r="E19" s="310"/>
      <c r="F19" s="310"/>
      <c r="G19" s="310"/>
      <c r="H19" s="310"/>
      <c r="I19" s="310"/>
      <c r="J19" s="310"/>
      <c r="K19" s="310"/>
      <c r="L19" s="310"/>
      <c r="M19" s="310"/>
      <c r="N19" s="310"/>
      <c r="O19" s="310"/>
      <c r="P19" s="310"/>
      <c r="Q19" s="310"/>
      <c r="R19" s="329"/>
      <c r="S19" s="342">
        <f t="shared" si="0"/>
        <v>0</v>
      </c>
    </row>
    <row r="20" spans="1:19" s="170" customFormat="1">
      <c r="A20" s="126">
        <v>13</v>
      </c>
      <c r="B20" s="188" t="s">
        <v>78</v>
      </c>
      <c r="C20" s="310"/>
      <c r="D20" s="310"/>
      <c r="E20" s="310"/>
      <c r="F20" s="310"/>
      <c r="G20" s="310"/>
      <c r="H20" s="310"/>
      <c r="I20" s="310"/>
      <c r="J20" s="310"/>
      <c r="K20" s="310"/>
      <c r="L20" s="310"/>
      <c r="M20" s="310"/>
      <c r="N20" s="310"/>
      <c r="O20" s="310"/>
      <c r="P20" s="310"/>
      <c r="Q20" s="310"/>
      <c r="R20" s="329"/>
      <c r="S20" s="342">
        <f t="shared" si="0"/>
        <v>0</v>
      </c>
    </row>
    <row r="21" spans="1:19" s="170" customFormat="1">
      <c r="A21" s="126">
        <v>14</v>
      </c>
      <c r="B21" s="188" t="s">
        <v>257</v>
      </c>
      <c r="C21" s="310">
        <v>49934958.230000004</v>
      </c>
      <c r="D21" s="310"/>
      <c r="E21" s="310"/>
      <c r="F21" s="310"/>
      <c r="G21" s="310"/>
      <c r="H21" s="310"/>
      <c r="I21" s="310"/>
      <c r="J21" s="310"/>
      <c r="K21" s="310"/>
      <c r="L21" s="310"/>
      <c r="M21" s="310">
        <v>74560993.049999997</v>
      </c>
      <c r="N21" s="310"/>
      <c r="O21" s="310"/>
      <c r="P21" s="310"/>
      <c r="Q21" s="310"/>
      <c r="R21" s="329"/>
      <c r="S21" s="342">
        <f t="shared" si="0"/>
        <v>74560993.049999997</v>
      </c>
    </row>
    <row r="22" spans="1:19" ht="13.5" thickBot="1">
      <c r="A22" s="108"/>
      <c r="B22" s="172" t="s">
        <v>74</v>
      </c>
      <c r="C22" s="311">
        <f>SUM(C8:C21)</f>
        <v>146879506.92000002</v>
      </c>
      <c r="D22" s="311">
        <f t="shared" ref="D22:S22" si="1">SUM(D8:D21)</f>
        <v>0</v>
      </c>
      <c r="E22" s="311">
        <f t="shared" si="1"/>
        <v>1017132.61</v>
      </c>
      <c r="F22" s="311">
        <f t="shared" si="1"/>
        <v>0</v>
      </c>
      <c r="G22" s="311">
        <f t="shared" si="1"/>
        <v>0</v>
      </c>
      <c r="H22" s="311">
        <f t="shared" si="1"/>
        <v>0</v>
      </c>
      <c r="I22" s="311">
        <f t="shared" si="1"/>
        <v>52783283.539999999</v>
      </c>
      <c r="J22" s="311">
        <f t="shared" si="1"/>
        <v>0</v>
      </c>
      <c r="K22" s="311">
        <f t="shared" si="1"/>
        <v>980999060.17871547</v>
      </c>
      <c r="L22" s="311">
        <f t="shared" si="1"/>
        <v>2560207</v>
      </c>
      <c r="M22" s="311">
        <f t="shared" si="1"/>
        <v>207858687.2875964</v>
      </c>
      <c r="N22" s="311">
        <f t="shared" si="1"/>
        <v>0</v>
      </c>
      <c r="O22" s="311">
        <f t="shared" si="1"/>
        <v>17240230.740996324</v>
      </c>
      <c r="P22" s="311">
        <f t="shared" si="1"/>
        <v>0</v>
      </c>
      <c r="Q22" s="311">
        <f t="shared" si="1"/>
        <v>0</v>
      </c>
      <c r="R22" s="311">
        <f t="shared" si="1"/>
        <v>0</v>
      </c>
      <c r="S22" s="510">
        <f t="shared" si="1"/>
        <v>997983552.07512736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0" zoomScaleNormal="80"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196</v>
      </c>
      <c r="B1" s="372" t="str">
        <f>Info!C2</f>
        <v>სს "კრედობანკი"</v>
      </c>
    </row>
    <row r="2" spans="1:22">
      <c r="A2" s="2" t="s">
        <v>197</v>
      </c>
      <c r="B2" s="372" t="str">
        <f>'1. key ratios'!B2</f>
        <v>31.12.2020</v>
      </c>
    </row>
    <row r="4" spans="1:22" ht="27.75" thickBot="1">
      <c r="A4" s="2" t="s">
        <v>424</v>
      </c>
      <c r="B4" s="338" t="s">
        <v>467</v>
      </c>
      <c r="V4" s="215" t="s">
        <v>100</v>
      </c>
    </row>
    <row r="5" spans="1:22">
      <c r="A5" s="106"/>
      <c r="B5" s="107"/>
      <c r="C5" s="567" t="s">
        <v>206</v>
      </c>
      <c r="D5" s="568"/>
      <c r="E5" s="568"/>
      <c r="F5" s="568"/>
      <c r="G5" s="568"/>
      <c r="H5" s="568"/>
      <c r="I5" s="568"/>
      <c r="J5" s="568"/>
      <c r="K5" s="568"/>
      <c r="L5" s="569"/>
      <c r="M5" s="567" t="s">
        <v>207</v>
      </c>
      <c r="N5" s="568"/>
      <c r="O5" s="568"/>
      <c r="P5" s="568"/>
      <c r="Q5" s="568"/>
      <c r="R5" s="568"/>
      <c r="S5" s="569"/>
      <c r="T5" s="572" t="s">
        <v>465</v>
      </c>
      <c r="U5" s="572" t="s">
        <v>464</v>
      </c>
      <c r="V5" s="570" t="s">
        <v>208</v>
      </c>
    </row>
    <row r="6" spans="1:22" s="73" customFormat="1" ht="140.25">
      <c r="A6" s="124"/>
      <c r="B6" s="190"/>
      <c r="C6" s="104" t="s">
        <v>209</v>
      </c>
      <c r="D6" s="103" t="s">
        <v>210</v>
      </c>
      <c r="E6" s="100" t="s">
        <v>211</v>
      </c>
      <c r="F6" s="339" t="s">
        <v>459</v>
      </c>
      <c r="G6" s="103" t="s">
        <v>212</v>
      </c>
      <c r="H6" s="103" t="s">
        <v>213</v>
      </c>
      <c r="I6" s="103" t="s">
        <v>214</v>
      </c>
      <c r="J6" s="103" t="s">
        <v>256</v>
      </c>
      <c r="K6" s="103" t="s">
        <v>215</v>
      </c>
      <c r="L6" s="105" t="s">
        <v>216</v>
      </c>
      <c r="M6" s="104" t="s">
        <v>217</v>
      </c>
      <c r="N6" s="103" t="s">
        <v>218</v>
      </c>
      <c r="O6" s="103" t="s">
        <v>219</v>
      </c>
      <c r="P6" s="103" t="s">
        <v>220</v>
      </c>
      <c r="Q6" s="103" t="s">
        <v>221</v>
      </c>
      <c r="R6" s="103" t="s">
        <v>222</v>
      </c>
      <c r="S6" s="105" t="s">
        <v>223</v>
      </c>
      <c r="T6" s="573"/>
      <c r="U6" s="573"/>
      <c r="V6" s="571"/>
    </row>
    <row r="7" spans="1:22" s="170" customFormat="1">
      <c r="A7" s="171">
        <v>1</v>
      </c>
      <c r="B7" s="169" t="s">
        <v>224</v>
      </c>
      <c r="C7" s="312"/>
      <c r="D7" s="310"/>
      <c r="E7" s="310"/>
      <c r="F7" s="310"/>
      <c r="G7" s="310"/>
      <c r="H7" s="310"/>
      <c r="I7" s="310"/>
      <c r="J7" s="310"/>
      <c r="K7" s="310"/>
      <c r="L7" s="313"/>
      <c r="M7" s="312"/>
      <c r="N7" s="310"/>
      <c r="O7" s="310"/>
      <c r="P7" s="310"/>
      <c r="Q7" s="310"/>
      <c r="R7" s="310"/>
      <c r="S7" s="313"/>
      <c r="T7" s="333"/>
      <c r="U7" s="332"/>
      <c r="V7" s="314">
        <f>SUM(C7:S7)</f>
        <v>0</v>
      </c>
    </row>
    <row r="8" spans="1:22" s="170" customFormat="1">
      <c r="A8" s="171">
        <v>2</v>
      </c>
      <c r="B8" s="169" t="s">
        <v>225</v>
      </c>
      <c r="C8" s="312"/>
      <c r="D8" s="310"/>
      <c r="E8" s="310"/>
      <c r="F8" s="310"/>
      <c r="G8" s="310"/>
      <c r="H8" s="310"/>
      <c r="I8" s="310"/>
      <c r="J8" s="310"/>
      <c r="K8" s="310"/>
      <c r="L8" s="313"/>
      <c r="M8" s="312"/>
      <c r="N8" s="310"/>
      <c r="O8" s="310"/>
      <c r="P8" s="310"/>
      <c r="Q8" s="310"/>
      <c r="R8" s="310"/>
      <c r="S8" s="313"/>
      <c r="T8" s="332"/>
      <c r="U8" s="332"/>
      <c r="V8" s="314">
        <f t="shared" ref="V8:V20" si="0">SUM(C8:S8)</f>
        <v>0</v>
      </c>
    </row>
    <row r="9" spans="1:22" s="170" customFormat="1">
      <c r="A9" s="171">
        <v>3</v>
      </c>
      <c r="B9" s="169" t="s">
        <v>226</v>
      </c>
      <c r="C9" s="312"/>
      <c r="D9" s="310"/>
      <c r="E9" s="310"/>
      <c r="F9" s="310"/>
      <c r="G9" s="310"/>
      <c r="H9" s="310"/>
      <c r="I9" s="310"/>
      <c r="J9" s="310"/>
      <c r="K9" s="310"/>
      <c r="L9" s="313"/>
      <c r="M9" s="312"/>
      <c r="N9" s="310"/>
      <c r="O9" s="310"/>
      <c r="P9" s="310"/>
      <c r="Q9" s="310"/>
      <c r="R9" s="310"/>
      <c r="S9" s="313"/>
      <c r="T9" s="332"/>
      <c r="U9" s="332"/>
      <c r="V9" s="314">
        <f>SUM(C9:S9)</f>
        <v>0</v>
      </c>
    </row>
    <row r="10" spans="1:22" s="170" customFormat="1">
      <c r="A10" s="171">
        <v>4</v>
      </c>
      <c r="B10" s="169" t="s">
        <v>227</v>
      </c>
      <c r="C10" s="312"/>
      <c r="D10" s="310"/>
      <c r="E10" s="310"/>
      <c r="F10" s="310"/>
      <c r="G10" s="310"/>
      <c r="H10" s="310"/>
      <c r="I10" s="310"/>
      <c r="J10" s="310"/>
      <c r="K10" s="310"/>
      <c r="L10" s="313"/>
      <c r="M10" s="312"/>
      <c r="N10" s="310"/>
      <c r="O10" s="310"/>
      <c r="P10" s="310"/>
      <c r="Q10" s="310"/>
      <c r="R10" s="310"/>
      <c r="S10" s="313"/>
      <c r="T10" s="332"/>
      <c r="U10" s="332"/>
      <c r="V10" s="314">
        <f t="shared" si="0"/>
        <v>0</v>
      </c>
    </row>
    <row r="11" spans="1:22" s="170" customFormat="1">
      <c r="A11" s="171">
        <v>5</v>
      </c>
      <c r="B11" s="169" t="s">
        <v>228</v>
      </c>
      <c r="C11" s="312"/>
      <c r="D11" s="310"/>
      <c r="E11" s="310"/>
      <c r="F11" s="310"/>
      <c r="G11" s="310"/>
      <c r="H11" s="310"/>
      <c r="I11" s="310"/>
      <c r="J11" s="310"/>
      <c r="K11" s="310"/>
      <c r="L11" s="313"/>
      <c r="M11" s="312"/>
      <c r="N11" s="310"/>
      <c r="O11" s="310"/>
      <c r="P11" s="310"/>
      <c r="Q11" s="310"/>
      <c r="R11" s="310"/>
      <c r="S11" s="313"/>
      <c r="T11" s="332"/>
      <c r="U11" s="332"/>
      <c r="V11" s="314">
        <f t="shared" si="0"/>
        <v>0</v>
      </c>
    </row>
    <row r="12" spans="1:22" s="170" customFormat="1">
      <c r="A12" s="171">
        <v>6</v>
      </c>
      <c r="B12" s="169" t="s">
        <v>229</v>
      </c>
      <c r="C12" s="312"/>
      <c r="D12" s="310"/>
      <c r="E12" s="310"/>
      <c r="F12" s="310"/>
      <c r="G12" s="310"/>
      <c r="H12" s="310"/>
      <c r="I12" s="310"/>
      <c r="J12" s="310"/>
      <c r="K12" s="310"/>
      <c r="L12" s="313"/>
      <c r="M12" s="312"/>
      <c r="N12" s="310"/>
      <c r="O12" s="310"/>
      <c r="P12" s="310"/>
      <c r="Q12" s="310"/>
      <c r="R12" s="310"/>
      <c r="S12" s="313"/>
      <c r="T12" s="332"/>
      <c r="U12" s="332"/>
      <c r="V12" s="314">
        <f t="shared" si="0"/>
        <v>0</v>
      </c>
    </row>
    <row r="13" spans="1:22" s="170" customFormat="1">
      <c r="A13" s="171">
        <v>7</v>
      </c>
      <c r="B13" s="169" t="s">
        <v>79</v>
      </c>
      <c r="C13" s="312"/>
      <c r="D13" s="310"/>
      <c r="E13" s="310"/>
      <c r="F13" s="310"/>
      <c r="G13" s="310"/>
      <c r="H13" s="310"/>
      <c r="I13" s="310"/>
      <c r="J13" s="310"/>
      <c r="K13" s="310"/>
      <c r="L13" s="313"/>
      <c r="M13" s="312"/>
      <c r="N13" s="310"/>
      <c r="O13" s="310"/>
      <c r="P13" s="310"/>
      <c r="Q13" s="310"/>
      <c r="R13" s="310"/>
      <c r="S13" s="313"/>
      <c r="T13" s="332"/>
      <c r="U13" s="332"/>
      <c r="V13" s="314">
        <f t="shared" si="0"/>
        <v>0</v>
      </c>
    </row>
    <row r="14" spans="1:22" s="170" customFormat="1">
      <c r="A14" s="171">
        <v>8</v>
      </c>
      <c r="B14" s="169" t="s">
        <v>80</v>
      </c>
      <c r="C14" s="312"/>
      <c r="D14" s="310"/>
      <c r="E14" s="310"/>
      <c r="F14" s="310"/>
      <c r="G14" s="310"/>
      <c r="H14" s="310"/>
      <c r="I14" s="310"/>
      <c r="J14" s="310"/>
      <c r="K14" s="310"/>
      <c r="L14" s="313"/>
      <c r="M14" s="312"/>
      <c r="N14" s="310"/>
      <c r="O14" s="310"/>
      <c r="P14" s="310"/>
      <c r="Q14" s="310"/>
      <c r="R14" s="310"/>
      <c r="S14" s="313"/>
      <c r="T14" s="332"/>
      <c r="U14" s="332"/>
      <c r="V14" s="314">
        <f t="shared" si="0"/>
        <v>0</v>
      </c>
    </row>
    <row r="15" spans="1:22" s="170" customFormat="1">
      <c r="A15" s="171">
        <v>9</v>
      </c>
      <c r="B15" s="169" t="s">
        <v>81</v>
      </c>
      <c r="C15" s="312"/>
      <c r="D15" s="310"/>
      <c r="E15" s="310"/>
      <c r="F15" s="310"/>
      <c r="G15" s="310"/>
      <c r="H15" s="310"/>
      <c r="I15" s="310"/>
      <c r="J15" s="310"/>
      <c r="K15" s="310"/>
      <c r="L15" s="313"/>
      <c r="M15" s="312"/>
      <c r="N15" s="310"/>
      <c r="O15" s="310"/>
      <c r="P15" s="310"/>
      <c r="Q15" s="310"/>
      <c r="R15" s="310"/>
      <c r="S15" s="313"/>
      <c r="T15" s="332"/>
      <c r="U15" s="332"/>
      <c r="V15" s="314">
        <f t="shared" si="0"/>
        <v>0</v>
      </c>
    </row>
    <row r="16" spans="1:22" s="170" customFormat="1">
      <c r="A16" s="171">
        <v>10</v>
      </c>
      <c r="B16" s="169" t="s">
        <v>75</v>
      </c>
      <c r="C16" s="312"/>
      <c r="D16" s="310"/>
      <c r="E16" s="310"/>
      <c r="F16" s="310"/>
      <c r="G16" s="310"/>
      <c r="H16" s="310"/>
      <c r="I16" s="310"/>
      <c r="J16" s="310"/>
      <c r="K16" s="310"/>
      <c r="L16" s="313"/>
      <c r="M16" s="312"/>
      <c r="N16" s="310"/>
      <c r="O16" s="310"/>
      <c r="P16" s="310"/>
      <c r="Q16" s="310"/>
      <c r="R16" s="310"/>
      <c r="S16" s="313"/>
      <c r="T16" s="332"/>
      <c r="U16" s="332"/>
      <c r="V16" s="314">
        <f t="shared" si="0"/>
        <v>0</v>
      </c>
    </row>
    <row r="17" spans="1:22" s="170" customFormat="1">
      <c r="A17" s="171">
        <v>11</v>
      </c>
      <c r="B17" s="169" t="s">
        <v>76</v>
      </c>
      <c r="C17" s="312"/>
      <c r="D17" s="310"/>
      <c r="E17" s="310"/>
      <c r="F17" s="310"/>
      <c r="G17" s="310"/>
      <c r="H17" s="310"/>
      <c r="I17" s="310"/>
      <c r="J17" s="310"/>
      <c r="K17" s="310"/>
      <c r="L17" s="313"/>
      <c r="M17" s="312"/>
      <c r="N17" s="310"/>
      <c r="O17" s="310"/>
      <c r="P17" s="310"/>
      <c r="Q17" s="310"/>
      <c r="R17" s="310"/>
      <c r="S17" s="313"/>
      <c r="T17" s="332"/>
      <c r="U17" s="332"/>
      <c r="V17" s="314">
        <f t="shared" si="0"/>
        <v>0</v>
      </c>
    </row>
    <row r="18" spans="1:22" s="170" customFormat="1">
      <c r="A18" s="171">
        <v>12</v>
      </c>
      <c r="B18" s="169" t="s">
        <v>77</v>
      </c>
      <c r="C18" s="312"/>
      <c r="D18" s="310"/>
      <c r="E18" s="310"/>
      <c r="F18" s="310"/>
      <c r="G18" s="310"/>
      <c r="H18" s="310"/>
      <c r="I18" s="310"/>
      <c r="J18" s="310"/>
      <c r="K18" s="310"/>
      <c r="L18" s="313"/>
      <c r="M18" s="312"/>
      <c r="N18" s="310"/>
      <c r="O18" s="310"/>
      <c r="P18" s="310"/>
      <c r="Q18" s="310"/>
      <c r="R18" s="310"/>
      <c r="S18" s="313"/>
      <c r="T18" s="332"/>
      <c r="U18" s="332"/>
      <c r="V18" s="314">
        <f t="shared" si="0"/>
        <v>0</v>
      </c>
    </row>
    <row r="19" spans="1:22" s="170" customFormat="1">
      <c r="A19" s="171">
        <v>13</v>
      </c>
      <c r="B19" s="169" t="s">
        <v>78</v>
      </c>
      <c r="C19" s="312"/>
      <c r="D19" s="310"/>
      <c r="E19" s="310"/>
      <c r="F19" s="310"/>
      <c r="G19" s="310"/>
      <c r="H19" s="310"/>
      <c r="I19" s="310"/>
      <c r="J19" s="310"/>
      <c r="K19" s="310"/>
      <c r="L19" s="313"/>
      <c r="M19" s="312"/>
      <c r="N19" s="310"/>
      <c r="O19" s="310"/>
      <c r="P19" s="310"/>
      <c r="Q19" s="310"/>
      <c r="R19" s="310"/>
      <c r="S19" s="313"/>
      <c r="T19" s="332"/>
      <c r="U19" s="332"/>
      <c r="V19" s="314">
        <f t="shared" si="0"/>
        <v>0</v>
      </c>
    </row>
    <row r="20" spans="1:22" s="170" customFormat="1">
      <c r="A20" s="171">
        <v>14</v>
      </c>
      <c r="B20" s="169" t="s">
        <v>257</v>
      </c>
      <c r="C20" s="312"/>
      <c r="D20" s="310"/>
      <c r="E20" s="310"/>
      <c r="F20" s="310"/>
      <c r="G20" s="310"/>
      <c r="H20" s="310"/>
      <c r="I20" s="310"/>
      <c r="J20" s="310"/>
      <c r="K20" s="310"/>
      <c r="L20" s="313"/>
      <c r="M20" s="312"/>
      <c r="N20" s="310"/>
      <c r="O20" s="310"/>
      <c r="P20" s="310"/>
      <c r="Q20" s="310"/>
      <c r="R20" s="310"/>
      <c r="S20" s="313"/>
      <c r="T20" s="332"/>
      <c r="U20" s="332"/>
      <c r="V20" s="314">
        <f t="shared" si="0"/>
        <v>0</v>
      </c>
    </row>
    <row r="21" spans="1:22" ht="13.5" thickBot="1">
      <c r="A21" s="108"/>
      <c r="B21" s="109" t="s">
        <v>74</v>
      </c>
      <c r="C21" s="315">
        <f>SUM(C7:C20)</f>
        <v>0</v>
      </c>
      <c r="D21" s="311">
        <f t="shared" ref="D21:V21" si="1">SUM(D7:D20)</f>
        <v>0</v>
      </c>
      <c r="E21" s="311">
        <f t="shared" si="1"/>
        <v>0</v>
      </c>
      <c r="F21" s="311">
        <f t="shared" si="1"/>
        <v>0</v>
      </c>
      <c r="G21" s="311">
        <f t="shared" si="1"/>
        <v>0</v>
      </c>
      <c r="H21" s="311">
        <f t="shared" si="1"/>
        <v>0</v>
      </c>
      <c r="I21" s="311">
        <f t="shared" si="1"/>
        <v>0</v>
      </c>
      <c r="J21" s="311">
        <f t="shared" si="1"/>
        <v>0</v>
      </c>
      <c r="K21" s="311">
        <f t="shared" si="1"/>
        <v>0</v>
      </c>
      <c r="L21" s="316">
        <f t="shared" si="1"/>
        <v>0</v>
      </c>
      <c r="M21" s="315">
        <f t="shared" si="1"/>
        <v>0</v>
      </c>
      <c r="N21" s="311">
        <f t="shared" si="1"/>
        <v>0</v>
      </c>
      <c r="O21" s="311">
        <f t="shared" si="1"/>
        <v>0</v>
      </c>
      <c r="P21" s="311">
        <f t="shared" si="1"/>
        <v>0</v>
      </c>
      <c r="Q21" s="311">
        <f t="shared" si="1"/>
        <v>0</v>
      </c>
      <c r="R21" s="311">
        <f t="shared" si="1"/>
        <v>0</v>
      </c>
      <c r="S21" s="316">
        <f t="shared" si="1"/>
        <v>0</v>
      </c>
      <c r="T21" s="316">
        <f>SUM(T7:T20)</f>
        <v>0</v>
      </c>
      <c r="U21" s="316">
        <f t="shared" si="1"/>
        <v>0</v>
      </c>
      <c r="V21" s="317">
        <f t="shared" si="1"/>
        <v>0</v>
      </c>
    </row>
    <row r="24" spans="1:22">
      <c r="A24" s="18"/>
      <c r="B24" s="18"/>
      <c r="C24" s="77"/>
      <c r="D24" s="77"/>
      <c r="E24" s="77"/>
    </row>
    <row r="25" spans="1:22">
      <c r="A25" s="101"/>
      <c r="B25" s="101"/>
      <c r="C25" s="18"/>
      <c r="D25" s="77"/>
      <c r="E25" s="77"/>
    </row>
    <row r="26" spans="1:22">
      <c r="A26" s="101"/>
      <c r="B26" s="102"/>
      <c r="C26" s="18"/>
      <c r="D26" s="77"/>
      <c r="E26" s="77"/>
    </row>
    <row r="27" spans="1:22">
      <c r="A27" s="101"/>
      <c r="B27" s="101"/>
      <c r="C27" s="18"/>
      <c r="D27" s="77"/>
      <c r="E27" s="77"/>
    </row>
    <row r="28" spans="1:22">
      <c r="A28" s="101"/>
      <c r="B28" s="102"/>
      <c r="C28" s="18"/>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196</v>
      </c>
      <c r="B1" s="372" t="str">
        <f>Info!C2</f>
        <v>სს "კრედობანკი"</v>
      </c>
    </row>
    <row r="2" spans="1:9">
      <c r="A2" s="2" t="s">
        <v>197</v>
      </c>
      <c r="B2" s="372" t="str">
        <f>'1. key ratios'!B2</f>
        <v>31.12.2020</v>
      </c>
    </row>
    <row r="4" spans="1:9" ht="13.5" thickBot="1">
      <c r="A4" s="2" t="s">
        <v>425</v>
      </c>
      <c r="B4" s="335" t="s">
        <v>468</v>
      </c>
    </row>
    <row r="5" spans="1:9">
      <c r="A5" s="106"/>
      <c r="B5" s="167"/>
      <c r="C5" s="173" t="s">
        <v>0</v>
      </c>
      <c r="D5" s="173" t="s">
        <v>1</v>
      </c>
      <c r="E5" s="173" t="s">
        <v>2</v>
      </c>
      <c r="F5" s="173" t="s">
        <v>3</v>
      </c>
      <c r="G5" s="330" t="s">
        <v>4</v>
      </c>
      <c r="H5" s="174" t="s">
        <v>11</v>
      </c>
      <c r="I5" s="24"/>
    </row>
    <row r="6" spans="1:9" ht="15" customHeight="1">
      <c r="A6" s="166"/>
      <c r="B6" s="22"/>
      <c r="C6" s="574" t="s">
        <v>460</v>
      </c>
      <c r="D6" s="578" t="s">
        <v>481</v>
      </c>
      <c r="E6" s="579"/>
      <c r="F6" s="574" t="s">
        <v>487</v>
      </c>
      <c r="G6" s="574" t="s">
        <v>488</v>
      </c>
      <c r="H6" s="576" t="s">
        <v>462</v>
      </c>
      <c r="I6" s="24"/>
    </row>
    <row r="7" spans="1:9" ht="76.5">
      <c r="A7" s="166"/>
      <c r="B7" s="22"/>
      <c r="C7" s="575"/>
      <c r="D7" s="334" t="s">
        <v>463</v>
      </c>
      <c r="E7" s="334" t="s">
        <v>461</v>
      </c>
      <c r="F7" s="575"/>
      <c r="G7" s="575"/>
      <c r="H7" s="577"/>
      <c r="I7" s="24"/>
    </row>
    <row r="8" spans="1:9">
      <c r="A8" s="97">
        <v>1</v>
      </c>
      <c r="B8" s="79" t="s">
        <v>224</v>
      </c>
      <c r="C8" s="318">
        <v>129248175.09665599</v>
      </c>
      <c r="D8" s="319"/>
      <c r="E8" s="318"/>
      <c r="F8" s="318">
        <v>58425391.876656003</v>
      </c>
      <c r="G8" s="331">
        <v>58425391.876656003</v>
      </c>
      <c r="H8" s="340">
        <f>IFERROR(G8/(C8+E8),"")</f>
        <v>0.45204036214022825</v>
      </c>
    </row>
    <row r="9" spans="1:9" ht="15" customHeight="1">
      <c r="A9" s="97">
        <v>2</v>
      </c>
      <c r="B9" s="79" t="s">
        <v>225</v>
      </c>
      <c r="C9" s="318">
        <v>0</v>
      </c>
      <c r="D9" s="319"/>
      <c r="E9" s="318"/>
      <c r="F9" s="318">
        <v>0</v>
      </c>
      <c r="G9" s="331">
        <v>0</v>
      </c>
      <c r="H9" s="340" t="str">
        <f t="shared" ref="H9:H21" si="0">IFERROR(G9/(C9+E9),"")</f>
        <v/>
      </c>
    </row>
    <row r="10" spans="1:9">
      <c r="A10" s="97">
        <v>3</v>
      </c>
      <c r="B10" s="79" t="s">
        <v>226</v>
      </c>
      <c r="C10" s="318">
        <v>0</v>
      </c>
      <c r="D10" s="319"/>
      <c r="E10" s="318"/>
      <c r="F10" s="318">
        <v>0</v>
      </c>
      <c r="G10" s="331">
        <v>0</v>
      </c>
      <c r="H10" s="340" t="str">
        <f t="shared" si="0"/>
        <v/>
      </c>
    </row>
    <row r="11" spans="1:9">
      <c r="A11" s="97">
        <v>4</v>
      </c>
      <c r="B11" s="79" t="s">
        <v>227</v>
      </c>
      <c r="C11" s="318">
        <v>26121765.469999999</v>
      </c>
      <c r="D11" s="319"/>
      <c r="E11" s="318"/>
      <c r="F11" s="318">
        <v>0</v>
      </c>
      <c r="G11" s="331">
        <v>0</v>
      </c>
      <c r="H11" s="340">
        <f t="shared" si="0"/>
        <v>0</v>
      </c>
    </row>
    <row r="12" spans="1:9">
      <c r="A12" s="97">
        <v>5</v>
      </c>
      <c r="B12" s="79" t="s">
        <v>228</v>
      </c>
      <c r="C12" s="318">
        <v>0</v>
      </c>
      <c r="D12" s="319"/>
      <c r="E12" s="318"/>
      <c r="F12" s="318">
        <v>0</v>
      </c>
      <c r="G12" s="331">
        <v>0</v>
      </c>
      <c r="H12" s="340" t="str">
        <f t="shared" si="0"/>
        <v/>
      </c>
    </row>
    <row r="13" spans="1:9">
      <c r="A13" s="97">
        <v>6</v>
      </c>
      <c r="B13" s="79" t="s">
        <v>229</v>
      </c>
      <c r="C13" s="318">
        <v>54188934.199999996</v>
      </c>
      <c r="D13" s="319"/>
      <c r="E13" s="318"/>
      <c r="F13" s="318">
        <v>26983586.342</v>
      </c>
      <c r="G13" s="331">
        <v>26983586.342</v>
      </c>
      <c r="H13" s="340">
        <f t="shared" si="0"/>
        <v>0.49795381179502884</v>
      </c>
    </row>
    <row r="14" spans="1:9">
      <c r="A14" s="97">
        <v>7</v>
      </c>
      <c r="B14" s="79" t="s">
        <v>79</v>
      </c>
      <c r="C14" s="318">
        <v>0</v>
      </c>
      <c r="D14" s="319"/>
      <c r="E14" s="318"/>
      <c r="F14" s="319">
        <v>0</v>
      </c>
      <c r="G14" s="388">
        <v>0</v>
      </c>
      <c r="H14" s="340" t="str">
        <f t="shared" si="0"/>
        <v/>
      </c>
    </row>
    <row r="15" spans="1:9">
      <c r="A15" s="97">
        <v>8</v>
      </c>
      <c r="B15" s="79" t="s">
        <v>80</v>
      </c>
      <c r="C15" s="318">
        <v>980999060.17871547</v>
      </c>
      <c r="D15" s="319">
        <v>32462930.010000002</v>
      </c>
      <c r="E15" s="318">
        <v>2560207</v>
      </c>
      <c r="F15" s="319">
        <v>737669450.38403654</v>
      </c>
      <c r="G15" s="388">
        <v>737669450.38403654</v>
      </c>
      <c r="H15" s="340">
        <f t="shared" si="0"/>
        <v>0.74999999999999989</v>
      </c>
    </row>
    <row r="16" spans="1:9">
      <c r="A16" s="97">
        <v>9</v>
      </c>
      <c r="B16" s="79" t="s">
        <v>81</v>
      </c>
      <c r="C16" s="318"/>
      <c r="D16" s="319"/>
      <c r="E16" s="318"/>
      <c r="F16" s="319"/>
      <c r="G16" s="388"/>
      <c r="H16" s="340" t="str">
        <f t="shared" si="0"/>
        <v/>
      </c>
    </row>
    <row r="17" spans="1:8">
      <c r="A17" s="97">
        <v>10</v>
      </c>
      <c r="B17" s="79" t="s">
        <v>75</v>
      </c>
      <c r="C17" s="318"/>
      <c r="D17" s="319"/>
      <c r="E17" s="318"/>
      <c r="F17" s="319"/>
      <c r="G17" s="388"/>
      <c r="H17" s="340" t="str">
        <f t="shared" si="0"/>
        <v/>
      </c>
    </row>
    <row r="18" spans="1:8">
      <c r="A18" s="97">
        <v>11</v>
      </c>
      <c r="B18" s="79" t="s">
        <v>76</v>
      </c>
      <c r="C18" s="318">
        <v>4404382.2632356528</v>
      </c>
      <c r="D18" s="319"/>
      <c r="E18" s="318"/>
      <c r="F18" s="319">
        <v>4577227.0232958999</v>
      </c>
      <c r="G18" s="388">
        <v>4577227.0232958999</v>
      </c>
      <c r="H18" s="340">
        <f t="shared" si="0"/>
        <v>1.0392438143943636</v>
      </c>
    </row>
    <row r="19" spans="1:8">
      <c r="A19" s="97">
        <v>12</v>
      </c>
      <c r="B19" s="79" t="s">
        <v>77</v>
      </c>
      <c r="C19" s="318">
        <v>87319632.788701057</v>
      </c>
      <c r="D19" s="319"/>
      <c r="E19" s="318"/>
      <c r="F19" s="319">
        <v>95766903.399138972</v>
      </c>
      <c r="G19" s="388">
        <v>95766903.399138972</v>
      </c>
      <c r="H19" s="340">
        <f t="shared" si="0"/>
        <v>1.0967396488127579</v>
      </c>
    </row>
    <row r="20" spans="1:8">
      <c r="A20" s="97">
        <v>13</v>
      </c>
      <c r="B20" s="79" t="s">
        <v>78</v>
      </c>
      <c r="C20" s="318"/>
      <c r="D20" s="319"/>
      <c r="E20" s="318"/>
      <c r="F20" s="319"/>
      <c r="G20" s="388"/>
      <c r="H20" s="340" t="str">
        <f t="shared" si="0"/>
        <v/>
      </c>
    </row>
    <row r="21" spans="1:8">
      <c r="A21" s="97">
        <v>14</v>
      </c>
      <c r="B21" s="79" t="s">
        <v>257</v>
      </c>
      <c r="C21" s="318">
        <v>124495951.28</v>
      </c>
      <c r="D21" s="319"/>
      <c r="E21" s="318"/>
      <c r="F21" s="319">
        <v>74560993.049999997</v>
      </c>
      <c r="G21" s="388">
        <v>74560993.049999997</v>
      </c>
      <c r="H21" s="340">
        <f t="shared" si="0"/>
        <v>0.5989029545411253</v>
      </c>
    </row>
    <row r="22" spans="1:8" ht="13.5" thickBot="1">
      <c r="A22" s="168"/>
      <c r="B22" s="175" t="s">
        <v>74</v>
      </c>
      <c r="C22" s="311">
        <f>SUM(C8:C21)</f>
        <v>1406777901.277308</v>
      </c>
      <c r="D22" s="311">
        <f>SUM(D8:D21)</f>
        <v>32462930.010000002</v>
      </c>
      <c r="E22" s="311">
        <f>SUM(E8:E21)</f>
        <v>2560207</v>
      </c>
      <c r="F22" s="311">
        <f>SUM(F8:F21)</f>
        <v>997983552.07512736</v>
      </c>
      <c r="G22" s="311">
        <f>SUM(G8:G21)</f>
        <v>997983552.07512736</v>
      </c>
      <c r="H22" s="341">
        <f>G22/(C22+E22)</f>
        <v>0.70812216473377265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80" zoomScaleNormal="80" workbookViewId="0">
      <pane xSplit="2" ySplit="6" topLeftCell="C7" activePane="bottomRight" state="frozen"/>
      <selection pane="topRight" activeCell="C1" sqref="C1"/>
      <selection pane="bottomLeft" activeCell="A6" sqref="A6"/>
      <selection pane="bottomRight" activeCell="I19" sqref="I19:J19"/>
    </sheetView>
  </sheetViews>
  <sheetFormatPr defaultColWidth="9.140625" defaultRowHeight="12.75"/>
  <cols>
    <col min="1" max="1" width="10.5703125" style="372" bestFit="1" customWidth="1"/>
    <col min="2" max="2" width="104.140625" style="372" customWidth="1"/>
    <col min="3" max="11" width="12.7109375" style="372" customWidth="1"/>
    <col min="12" max="16384" width="9.140625" style="372"/>
  </cols>
  <sheetData>
    <row r="1" spans="1:11">
      <c r="A1" s="372" t="s">
        <v>196</v>
      </c>
      <c r="B1" s="372" t="str">
        <f>Info!C2</f>
        <v>სს "კრედობანკი"</v>
      </c>
    </row>
    <row r="2" spans="1:11">
      <c r="A2" s="372" t="s">
        <v>197</v>
      </c>
      <c r="B2" s="372" t="str">
        <f>'1. key ratios'!B2</f>
        <v>31.12.2020</v>
      </c>
      <c r="C2" s="373"/>
      <c r="D2" s="373"/>
    </row>
    <row r="3" spans="1:11">
      <c r="B3" s="373"/>
      <c r="C3" s="373"/>
      <c r="D3" s="373"/>
    </row>
    <row r="4" spans="1:11" ht="13.5" thickBot="1">
      <c r="A4" s="372" t="s">
        <v>530</v>
      </c>
      <c r="B4" s="335" t="s">
        <v>529</v>
      </c>
      <c r="C4" s="373"/>
      <c r="D4" s="373"/>
    </row>
    <row r="5" spans="1:11" ht="30" customHeight="1">
      <c r="A5" s="583"/>
      <c r="B5" s="584"/>
      <c r="C5" s="581" t="s">
        <v>562</v>
      </c>
      <c r="D5" s="581"/>
      <c r="E5" s="581"/>
      <c r="F5" s="581" t="s">
        <v>563</v>
      </c>
      <c r="G5" s="581"/>
      <c r="H5" s="581"/>
      <c r="I5" s="581" t="s">
        <v>564</v>
      </c>
      <c r="J5" s="581"/>
      <c r="K5" s="582"/>
    </row>
    <row r="6" spans="1:11">
      <c r="A6" s="370"/>
      <c r="B6" s="371"/>
      <c r="C6" s="374" t="s">
        <v>33</v>
      </c>
      <c r="D6" s="374" t="s">
        <v>103</v>
      </c>
      <c r="E6" s="374" t="s">
        <v>74</v>
      </c>
      <c r="F6" s="374" t="s">
        <v>33</v>
      </c>
      <c r="G6" s="374" t="s">
        <v>103</v>
      </c>
      <c r="H6" s="374" t="s">
        <v>74</v>
      </c>
      <c r="I6" s="374" t="s">
        <v>33</v>
      </c>
      <c r="J6" s="374" t="s">
        <v>103</v>
      </c>
      <c r="K6" s="379" t="s">
        <v>74</v>
      </c>
    </row>
    <row r="7" spans="1:11">
      <c r="A7" s="380" t="s">
        <v>500</v>
      </c>
      <c r="B7" s="369"/>
      <c r="C7" s="369"/>
      <c r="D7" s="369"/>
      <c r="E7" s="369"/>
      <c r="F7" s="369"/>
      <c r="G7" s="369"/>
      <c r="H7" s="369"/>
      <c r="I7" s="369"/>
      <c r="J7" s="369"/>
      <c r="K7" s="381"/>
    </row>
    <row r="8" spans="1:11">
      <c r="A8" s="368">
        <v>1</v>
      </c>
      <c r="B8" s="353" t="s">
        <v>500</v>
      </c>
      <c r="C8" s="350"/>
      <c r="D8" s="350"/>
      <c r="E8" s="350"/>
      <c r="F8" s="518">
        <v>71955630.643935174</v>
      </c>
      <c r="G8" s="518">
        <v>104635673.65217882</v>
      </c>
      <c r="H8" s="519">
        <f>F8+G8</f>
        <v>176591304.296114</v>
      </c>
      <c r="I8" s="518">
        <v>63227327.078701198</v>
      </c>
      <c r="J8" s="518">
        <v>69178424.355937257</v>
      </c>
      <c r="K8" s="520">
        <f>I8+J8</f>
        <v>132405751.43463846</v>
      </c>
    </row>
    <row r="9" spans="1:11">
      <c r="A9" s="380" t="s">
        <v>501</v>
      </c>
      <c r="B9" s="369"/>
      <c r="C9" s="369"/>
      <c r="D9" s="369"/>
      <c r="E9" s="369"/>
      <c r="F9" s="521"/>
      <c r="G9" s="521"/>
      <c r="H9" s="521"/>
      <c r="I9" s="521"/>
      <c r="J9" s="521"/>
      <c r="K9" s="522"/>
    </row>
    <row r="10" spans="1:11">
      <c r="A10" s="382">
        <v>2</v>
      </c>
      <c r="B10" s="354" t="s">
        <v>502</v>
      </c>
      <c r="C10" s="526">
        <v>47121739.923703216</v>
      </c>
      <c r="D10" s="523">
        <v>24972431.230866458</v>
      </c>
      <c r="E10" s="524">
        <f>C10+D10</f>
        <v>72094171.154569671</v>
      </c>
      <c r="F10" s="523">
        <v>14136521.977110965</v>
      </c>
      <c r="G10" s="523">
        <v>7491729.3692599377</v>
      </c>
      <c r="H10" s="524">
        <f>F10+G10</f>
        <v>21628251.346370902</v>
      </c>
      <c r="I10" s="523">
        <v>2356086.9961851607</v>
      </c>
      <c r="J10" s="523">
        <v>1248621.5615433229</v>
      </c>
      <c r="K10" s="520">
        <f t="shared" ref="K10:K16" si="0">I10+J10</f>
        <v>3604708.5577284833</v>
      </c>
    </row>
    <row r="11" spans="1:11">
      <c r="A11" s="382">
        <v>3</v>
      </c>
      <c r="B11" s="354" t="s">
        <v>503</v>
      </c>
      <c r="C11" s="526">
        <v>33021184.643511087</v>
      </c>
      <c r="D11" s="523">
        <v>7561723.6705619721</v>
      </c>
      <c r="E11" s="524">
        <f t="shared" ref="E11:E16" si="1">C11+D11</f>
        <v>40582908.314073056</v>
      </c>
      <c r="F11" s="523">
        <v>14463915.408859218</v>
      </c>
      <c r="G11" s="523">
        <v>6698671.5845146235</v>
      </c>
      <c r="H11" s="524">
        <f t="shared" ref="H11:H16" si="2">F11+G11</f>
        <v>21162586.993373841</v>
      </c>
      <c r="I11" s="523">
        <v>9824598.1001962498</v>
      </c>
      <c r="J11" s="523">
        <v>6482908.5630027866</v>
      </c>
      <c r="K11" s="520">
        <f t="shared" si="0"/>
        <v>16307506.663199037</v>
      </c>
    </row>
    <row r="12" spans="1:11">
      <c r="A12" s="382">
        <v>4</v>
      </c>
      <c r="B12" s="354" t="s">
        <v>504</v>
      </c>
      <c r="C12" s="526">
        <v>4540350.8771929825</v>
      </c>
      <c r="D12" s="523">
        <v>0</v>
      </c>
      <c r="E12" s="524">
        <f t="shared" si="1"/>
        <v>4540350.8771929825</v>
      </c>
      <c r="F12" s="523">
        <v>0</v>
      </c>
      <c r="G12" s="523">
        <v>0</v>
      </c>
      <c r="H12" s="524">
        <f t="shared" si="2"/>
        <v>0</v>
      </c>
      <c r="I12" s="523"/>
      <c r="J12" s="523"/>
      <c r="K12" s="520">
        <f t="shared" si="0"/>
        <v>0</v>
      </c>
    </row>
    <row r="13" spans="1:11">
      <c r="A13" s="382">
        <v>5</v>
      </c>
      <c r="B13" s="354" t="s">
        <v>505</v>
      </c>
      <c r="C13" s="526">
        <v>31779995.286408555</v>
      </c>
      <c r="D13" s="523">
        <v>1621974.4010969636</v>
      </c>
      <c r="E13" s="524">
        <f t="shared" si="1"/>
        <v>33401969.687505517</v>
      </c>
      <c r="F13" s="523">
        <v>9533998.5859225653</v>
      </c>
      <c r="G13" s="523">
        <v>486592.32032908907</v>
      </c>
      <c r="H13" s="524">
        <f t="shared" si="2"/>
        <v>10020590.906251654</v>
      </c>
      <c r="I13" s="523">
        <v>1588999.7643204278</v>
      </c>
      <c r="J13" s="523">
        <v>81098.720054848178</v>
      </c>
      <c r="K13" s="520">
        <f t="shared" si="0"/>
        <v>1670098.4843752759</v>
      </c>
    </row>
    <row r="14" spans="1:11">
      <c r="A14" s="382">
        <v>6</v>
      </c>
      <c r="B14" s="354" t="s">
        <v>520</v>
      </c>
      <c r="C14" s="526"/>
      <c r="D14" s="523"/>
      <c r="E14" s="524">
        <f t="shared" si="1"/>
        <v>0</v>
      </c>
      <c r="F14" s="523">
        <v>0</v>
      </c>
      <c r="G14" s="523">
        <v>0</v>
      </c>
      <c r="H14" s="524">
        <f t="shared" si="2"/>
        <v>0</v>
      </c>
      <c r="I14" s="523"/>
      <c r="J14" s="523"/>
      <c r="K14" s="520">
        <f t="shared" si="0"/>
        <v>0</v>
      </c>
    </row>
    <row r="15" spans="1:11">
      <c r="A15" s="382">
        <v>7</v>
      </c>
      <c r="B15" s="354" t="s">
        <v>507</v>
      </c>
      <c r="C15" s="526">
        <v>9761136.0166042093</v>
      </c>
      <c r="D15" s="523">
        <v>2835615.597823672</v>
      </c>
      <c r="E15" s="524">
        <f t="shared" si="1"/>
        <v>12596751.614427881</v>
      </c>
      <c r="F15" s="523">
        <v>9761136.0166042093</v>
      </c>
      <c r="G15" s="523">
        <v>2835615.597823672</v>
      </c>
      <c r="H15" s="524">
        <f t="shared" si="2"/>
        <v>12596751.614427881</v>
      </c>
      <c r="I15" s="523">
        <v>9761136.0166042093</v>
      </c>
      <c r="J15" s="523">
        <v>2835615.597823672</v>
      </c>
      <c r="K15" s="520">
        <f t="shared" si="0"/>
        <v>12596751.614427881</v>
      </c>
    </row>
    <row r="16" spans="1:11">
      <c r="A16" s="382">
        <v>8</v>
      </c>
      <c r="B16" s="355" t="s">
        <v>508</v>
      </c>
      <c r="C16" s="527">
        <f>SUM(C10:C15)</f>
        <v>126224406.74742007</v>
      </c>
      <c r="D16" s="527">
        <f>SUM(D10:D15)</f>
        <v>36991744.900349066</v>
      </c>
      <c r="E16" s="524">
        <f t="shared" si="1"/>
        <v>163216151.64776915</v>
      </c>
      <c r="F16" s="524">
        <f>SUM(F10:F15)</f>
        <v>47895571.988496952</v>
      </c>
      <c r="G16" s="524">
        <f>SUM(G10:G15)</f>
        <v>17512608.871927321</v>
      </c>
      <c r="H16" s="524">
        <f t="shared" si="2"/>
        <v>65408180.860424273</v>
      </c>
      <c r="I16" s="524">
        <f>SUM(I10:I15)</f>
        <v>23530820.877306048</v>
      </c>
      <c r="J16" s="524">
        <f>SUM(J10:J15)</f>
        <v>10648244.442424629</v>
      </c>
      <c r="K16" s="520">
        <f t="shared" si="0"/>
        <v>34179065.319730677</v>
      </c>
    </row>
    <row r="17" spans="1:11">
      <c r="A17" s="380" t="s">
        <v>509</v>
      </c>
      <c r="B17" s="369"/>
      <c r="C17" s="521"/>
      <c r="D17" s="521"/>
      <c r="E17" s="521"/>
      <c r="F17" s="521"/>
      <c r="G17" s="521"/>
      <c r="H17" s="521"/>
      <c r="I17" s="521"/>
      <c r="J17" s="521"/>
      <c r="K17" s="522"/>
    </row>
    <row r="18" spans="1:11">
      <c r="A18" s="382">
        <v>9</v>
      </c>
      <c r="B18" s="354" t="s">
        <v>510</v>
      </c>
      <c r="C18" s="526"/>
      <c r="D18" s="523"/>
      <c r="E18" s="524">
        <f>C18+D18</f>
        <v>0</v>
      </c>
      <c r="F18" s="523"/>
      <c r="G18" s="523"/>
      <c r="H18" s="524">
        <f>F18+G18</f>
        <v>0</v>
      </c>
      <c r="I18" s="523"/>
      <c r="J18" s="523"/>
      <c r="K18" s="524">
        <f>I18+J18</f>
        <v>0</v>
      </c>
    </row>
    <row r="19" spans="1:11">
      <c r="A19" s="382">
        <v>10</v>
      </c>
      <c r="B19" s="354" t="s">
        <v>511</v>
      </c>
      <c r="C19" s="526">
        <v>60407847.893882334</v>
      </c>
      <c r="D19" s="523">
        <v>653318.32798744412</v>
      </c>
      <c r="E19" s="524">
        <f>C19+D19</f>
        <v>61061166.221869782</v>
      </c>
      <c r="F19" s="523">
        <v>30203923.946941167</v>
      </c>
      <c r="G19" s="523">
        <v>326659.16399372206</v>
      </c>
      <c r="H19" s="524">
        <f>F19+G19</f>
        <v>30530583.110934891</v>
      </c>
      <c r="I19" s="523">
        <v>44819671.956619561</v>
      </c>
      <c r="J19" s="523">
        <v>42975256.653008215</v>
      </c>
      <c r="K19" s="524">
        <f>I19+J19</f>
        <v>87794928.609627783</v>
      </c>
    </row>
    <row r="20" spans="1:11">
      <c r="A20" s="382">
        <v>11</v>
      </c>
      <c r="B20" s="354" t="s">
        <v>512</v>
      </c>
      <c r="C20" s="526"/>
      <c r="D20" s="523"/>
      <c r="E20" s="524">
        <f>C20+D20</f>
        <v>0</v>
      </c>
      <c r="F20" s="523"/>
      <c r="G20" s="523"/>
      <c r="H20" s="524">
        <f>F20+G20</f>
        <v>0</v>
      </c>
      <c r="I20" s="523"/>
      <c r="J20" s="523"/>
      <c r="K20" s="524">
        <f>I20+J20</f>
        <v>0</v>
      </c>
    </row>
    <row r="21" spans="1:11" ht="13.5" thickBot="1">
      <c r="A21" s="236">
        <v>12</v>
      </c>
      <c r="B21" s="383" t="s">
        <v>513</v>
      </c>
      <c r="C21" s="525">
        <f>SUM(C18:C20)</f>
        <v>60407847.893882334</v>
      </c>
      <c r="D21" s="525">
        <f>SUM(D18:D20)</f>
        <v>653318.32798744412</v>
      </c>
      <c r="E21" s="524">
        <f>C21+D21</f>
        <v>61061166.221869782</v>
      </c>
      <c r="F21" s="525">
        <f>SUM(F18:F20)</f>
        <v>30203923.946941167</v>
      </c>
      <c r="G21" s="525">
        <f>SUM(G18:G20)</f>
        <v>326659.16399372206</v>
      </c>
      <c r="H21" s="524">
        <f>F21+G21</f>
        <v>30530583.110934891</v>
      </c>
      <c r="I21" s="525">
        <f>SUM(I18:I20)</f>
        <v>44819671.956619561</v>
      </c>
      <c r="J21" s="525">
        <f>SUM(J18:J20)</f>
        <v>42975256.653008215</v>
      </c>
      <c r="K21" s="524">
        <f>I21+J21</f>
        <v>87794928.609627783</v>
      </c>
    </row>
    <row r="22" spans="1:11" ht="38.25" customHeight="1" thickBot="1">
      <c r="A22" s="366"/>
      <c r="B22" s="367"/>
      <c r="C22" s="367"/>
      <c r="D22" s="367"/>
      <c r="E22" s="367"/>
      <c r="F22" s="580" t="s">
        <v>514</v>
      </c>
      <c r="G22" s="581"/>
      <c r="H22" s="581"/>
      <c r="I22" s="580" t="s">
        <v>515</v>
      </c>
      <c r="J22" s="581"/>
      <c r="K22" s="582"/>
    </row>
    <row r="23" spans="1:11" ht="13.5" thickBot="1">
      <c r="A23" s="359">
        <v>13</v>
      </c>
      <c r="B23" s="356" t="s">
        <v>500</v>
      </c>
      <c r="C23" s="365"/>
      <c r="D23" s="365"/>
      <c r="E23" s="365"/>
      <c r="F23" s="512">
        <f>F8</f>
        <v>71955630.643935174</v>
      </c>
      <c r="G23" s="512">
        <f>G8</f>
        <v>104635673.65217882</v>
      </c>
      <c r="H23" s="513">
        <f>F23+G23</f>
        <v>176591304.296114</v>
      </c>
      <c r="I23" s="512">
        <f>I8</f>
        <v>63227327.078701198</v>
      </c>
      <c r="J23" s="512">
        <f>J8</f>
        <v>69178424.355937257</v>
      </c>
      <c r="K23" s="514">
        <f>I23+J23</f>
        <v>132405751.43463846</v>
      </c>
    </row>
    <row r="24" spans="1:11" ht="13.5" thickBot="1">
      <c r="A24" s="360">
        <v>14</v>
      </c>
      <c r="B24" s="357" t="s">
        <v>516</v>
      </c>
      <c r="C24" s="384"/>
      <c r="D24" s="363"/>
      <c r="E24" s="364"/>
      <c r="F24" s="515">
        <f>MAX(F16-F21,F16*0.25)</f>
        <v>17691648.041555785</v>
      </c>
      <c r="G24" s="515">
        <f>MAX(G16-G21,G16*0.25)</f>
        <v>17185949.707933597</v>
      </c>
      <c r="H24" s="513">
        <f>F24+G24</f>
        <v>34877597.749489382</v>
      </c>
      <c r="I24" s="515">
        <f>MAX(I16-I21,I16*0.25)</f>
        <v>5882705.219326512</v>
      </c>
      <c r="J24" s="515">
        <f>MAX(J16-J21,J16*0.25)</f>
        <v>2662061.1106061572</v>
      </c>
      <c r="K24" s="514">
        <f>I24+J24</f>
        <v>8544766.3299326692</v>
      </c>
    </row>
    <row r="25" spans="1:11" ht="13.5" thickBot="1">
      <c r="A25" s="361">
        <v>15</v>
      </c>
      <c r="B25" s="358" t="s">
        <v>517</v>
      </c>
      <c r="C25" s="362"/>
      <c r="D25" s="362"/>
      <c r="E25" s="362"/>
      <c r="F25" s="516">
        <f t="shared" ref="F25:K25" si="3">F23/F24</f>
        <v>4.0672090285155518</v>
      </c>
      <c r="G25" s="516">
        <f t="shared" si="3"/>
        <v>6.0884429100752904</v>
      </c>
      <c r="H25" s="516">
        <f t="shared" si="3"/>
        <v>5.0631728011915422</v>
      </c>
      <c r="I25" s="516">
        <f t="shared" si="3"/>
        <v>10.74800193471871</v>
      </c>
      <c r="J25" s="516">
        <f t="shared" si="3"/>
        <v>25.986790491141345</v>
      </c>
      <c r="K25" s="517">
        <f t="shared" si="3"/>
        <v>15.4955380079635</v>
      </c>
    </row>
    <row r="28" spans="1:11" ht="38.25">
      <c r="B28" s="23" t="s">
        <v>561</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E16 H16"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8" activePane="bottomRight" state="frozen"/>
      <selection pane="topRight" activeCell="B1" sqref="B1"/>
      <selection pane="bottomLeft" activeCell="A5" sqref="A5"/>
      <selection pane="bottomRight" activeCell="K9" sqref="K9"/>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3"/>
  </cols>
  <sheetData>
    <row r="1" spans="1:14">
      <c r="A1" s="5" t="s">
        <v>196</v>
      </c>
      <c r="B1" s="74" t="str">
        <f>Info!C2</f>
        <v>სს "კრედობანკი"</v>
      </c>
    </row>
    <row r="2" spans="1:14" ht="14.25" customHeight="1">
      <c r="A2" s="74" t="s">
        <v>197</v>
      </c>
      <c r="B2" s="372" t="str">
        <f>'1. key ratios'!B2</f>
        <v>31.12.2020</v>
      </c>
    </row>
    <row r="3" spans="1:14" ht="14.25" customHeight="1"/>
    <row r="4" spans="1:14" ht="15.75" thickBot="1">
      <c r="A4" s="2" t="s">
        <v>426</v>
      </c>
      <c r="B4" s="99" t="s">
        <v>83</v>
      </c>
    </row>
    <row r="5" spans="1:14" s="25" customFormat="1" ht="12.75">
      <c r="A5" s="184"/>
      <c r="B5" s="185"/>
      <c r="C5" s="186" t="s">
        <v>0</v>
      </c>
      <c r="D5" s="186" t="s">
        <v>1</v>
      </c>
      <c r="E5" s="186" t="s">
        <v>2</v>
      </c>
      <c r="F5" s="186" t="s">
        <v>3</v>
      </c>
      <c r="G5" s="186" t="s">
        <v>4</v>
      </c>
      <c r="H5" s="186" t="s">
        <v>11</v>
      </c>
      <c r="I5" s="186" t="s">
        <v>246</v>
      </c>
      <c r="J5" s="186" t="s">
        <v>247</v>
      </c>
      <c r="K5" s="186" t="s">
        <v>248</v>
      </c>
      <c r="L5" s="186" t="s">
        <v>249</v>
      </c>
      <c r="M5" s="186" t="s">
        <v>250</v>
      </c>
      <c r="N5" s="187" t="s">
        <v>251</v>
      </c>
    </row>
    <row r="6" spans="1:14" ht="45">
      <c r="A6" s="176"/>
      <c r="B6" s="111"/>
      <c r="C6" s="112" t="s">
        <v>93</v>
      </c>
      <c r="D6" s="113" t="s">
        <v>82</v>
      </c>
      <c r="E6" s="114" t="s">
        <v>92</v>
      </c>
      <c r="F6" s="115">
        <v>0</v>
      </c>
      <c r="G6" s="115">
        <v>0.2</v>
      </c>
      <c r="H6" s="115">
        <v>0.35</v>
      </c>
      <c r="I6" s="115">
        <v>0.5</v>
      </c>
      <c r="J6" s="115">
        <v>0.75</v>
      </c>
      <c r="K6" s="115">
        <v>1</v>
      </c>
      <c r="L6" s="115">
        <v>1.5</v>
      </c>
      <c r="M6" s="115">
        <v>2.5</v>
      </c>
      <c r="N6" s="177" t="s">
        <v>83</v>
      </c>
    </row>
    <row r="7" spans="1:14">
      <c r="A7" s="178">
        <v>1</v>
      </c>
      <c r="B7" s="116" t="s">
        <v>84</v>
      </c>
      <c r="C7" s="320">
        <f>SUM(C8:C13)</f>
        <v>16383000</v>
      </c>
      <c r="D7" s="111"/>
      <c r="E7" s="323">
        <f t="shared" ref="E7:M7" si="0">SUM(E8:E13)</f>
        <v>819150</v>
      </c>
      <c r="F7" s="320">
        <f>SUM(F8:F13)</f>
        <v>0</v>
      </c>
      <c r="G7" s="320">
        <f t="shared" si="0"/>
        <v>0</v>
      </c>
      <c r="H7" s="320">
        <f t="shared" si="0"/>
        <v>0</v>
      </c>
      <c r="I7" s="320">
        <f t="shared" si="0"/>
        <v>0</v>
      </c>
      <c r="J7" s="320">
        <f t="shared" si="0"/>
        <v>0</v>
      </c>
      <c r="K7" s="320">
        <f t="shared" si="0"/>
        <v>819150</v>
      </c>
      <c r="L7" s="320">
        <f t="shared" si="0"/>
        <v>0</v>
      </c>
      <c r="M7" s="320">
        <f t="shared" si="0"/>
        <v>0</v>
      </c>
      <c r="N7" s="179">
        <f>SUM(N8:N13)</f>
        <v>819150</v>
      </c>
    </row>
    <row r="8" spans="1:14">
      <c r="A8" s="178">
        <v>1.1000000000000001</v>
      </c>
      <c r="B8" s="117" t="s">
        <v>85</v>
      </c>
      <c r="C8" s="321">
        <v>0</v>
      </c>
      <c r="D8" s="118">
        <v>0.02</v>
      </c>
      <c r="E8" s="323">
        <f>C8*D8</f>
        <v>0</v>
      </c>
      <c r="F8" s="321"/>
      <c r="G8" s="321"/>
      <c r="H8" s="321"/>
      <c r="I8" s="321"/>
      <c r="J8" s="321"/>
      <c r="K8" s="321"/>
      <c r="L8" s="321"/>
      <c r="M8" s="321"/>
      <c r="N8" s="179">
        <f t="shared" ref="N8:N13" si="1">SUMPRODUCT($F$6:$M$6,F8:M8)</f>
        <v>0</v>
      </c>
    </row>
    <row r="9" spans="1:14">
      <c r="A9" s="178">
        <v>1.2</v>
      </c>
      <c r="B9" s="117" t="s">
        <v>86</v>
      </c>
      <c r="C9" s="531">
        <v>16383000</v>
      </c>
      <c r="D9" s="118">
        <v>0.05</v>
      </c>
      <c r="E9" s="323">
        <f>C9*D9</f>
        <v>819150</v>
      </c>
      <c r="F9" s="321"/>
      <c r="G9" s="321"/>
      <c r="H9" s="321"/>
      <c r="I9" s="321"/>
      <c r="J9" s="321"/>
      <c r="K9" s="531">
        <v>819150</v>
      </c>
      <c r="L9" s="321"/>
      <c r="M9" s="321"/>
      <c r="N9" s="179">
        <f t="shared" si="1"/>
        <v>819150</v>
      </c>
    </row>
    <row r="10" spans="1:14">
      <c r="A10" s="178">
        <v>1.3</v>
      </c>
      <c r="B10" s="117" t="s">
        <v>87</v>
      </c>
      <c r="C10" s="321">
        <v>0</v>
      </c>
      <c r="D10" s="118">
        <v>0.08</v>
      </c>
      <c r="E10" s="323">
        <f>C10*D10</f>
        <v>0</v>
      </c>
      <c r="F10" s="321"/>
      <c r="G10" s="321"/>
      <c r="H10" s="321"/>
      <c r="I10" s="321"/>
      <c r="J10" s="321"/>
      <c r="K10" s="531"/>
      <c r="L10" s="321"/>
      <c r="M10" s="321"/>
      <c r="N10" s="179">
        <f t="shared" si="1"/>
        <v>0</v>
      </c>
    </row>
    <row r="11" spans="1:14">
      <c r="A11" s="178">
        <v>1.4</v>
      </c>
      <c r="B11" s="117" t="s">
        <v>88</v>
      </c>
      <c r="C11" s="321">
        <v>0</v>
      </c>
      <c r="D11" s="118">
        <v>0.11</v>
      </c>
      <c r="E11" s="323">
        <f>C11*D11</f>
        <v>0</v>
      </c>
      <c r="F11" s="321"/>
      <c r="G11" s="321"/>
      <c r="H11" s="321"/>
      <c r="I11" s="321"/>
      <c r="J11" s="321"/>
      <c r="K11" s="321"/>
      <c r="L11" s="321"/>
      <c r="M11" s="321"/>
      <c r="N11" s="179">
        <f t="shared" si="1"/>
        <v>0</v>
      </c>
    </row>
    <row r="12" spans="1:14">
      <c r="A12" s="178">
        <v>1.5</v>
      </c>
      <c r="B12" s="117" t="s">
        <v>89</v>
      </c>
      <c r="C12" s="321">
        <v>0</v>
      </c>
      <c r="D12" s="118">
        <v>0.14000000000000001</v>
      </c>
      <c r="E12" s="323">
        <f>C12*D12</f>
        <v>0</v>
      </c>
      <c r="F12" s="321"/>
      <c r="G12" s="321"/>
      <c r="H12" s="321"/>
      <c r="I12" s="321"/>
      <c r="J12" s="321"/>
      <c r="K12" s="321"/>
      <c r="L12" s="321"/>
      <c r="M12" s="321"/>
      <c r="N12" s="179">
        <f t="shared" si="1"/>
        <v>0</v>
      </c>
    </row>
    <row r="13" spans="1:14">
      <c r="A13" s="178">
        <v>1.6</v>
      </c>
      <c r="B13" s="119" t="s">
        <v>90</v>
      </c>
      <c r="C13" s="321">
        <v>0</v>
      </c>
      <c r="D13" s="120"/>
      <c r="E13" s="321"/>
      <c r="F13" s="321"/>
      <c r="G13" s="321"/>
      <c r="H13" s="321"/>
      <c r="I13" s="321"/>
      <c r="J13" s="321"/>
      <c r="K13" s="321"/>
      <c r="L13" s="321"/>
      <c r="M13" s="321"/>
      <c r="N13" s="179">
        <f t="shared" si="1"/>
        <v>0</v>
      </c>
    </row>
    <row r="14" spans="1:14">
      <c r="A14" s="178">
        <v>2</v>
      </c>
      <c r="B14" s="121" t="s">
        <v>91</v>
      </c>
      <c r="C14" s="320">
        <f>SUM(C15:C20)</f>
        <v>0</v>
      </c>
      <c r="D14" s="111"/>
      <c r="E14" s="323">
        <f t="shared" ref="E14:M14" si="2">SUM(E15:E20)</f>
        <v>0</v>
      </c>
      <c r="F14" s="321">
        <f t="shared" si="2"/>
        <v>0</v>
      </c>
      <c r="G14" s="321">
        <f t="shared" si="2"/>
        <v>0</v>
      </c>
      <c r="H14" s="321">
        <f t="shared" si="2"/>
        <v>0</v>
      </c>
      <c r="I14" s="321">
        <f t="shared" si="2"/>
        <v>0</v>
      </c>
      <c r="J14" s="321">
        <f t="shared" si="2"/>
        <v>0</v>
      </c>
      <c r="K14" s="321">
        <f t="shared" si="2"/>
        <v>0</v>
      </c>
      <c r="L14" s="321">
        <f t="shared" si="2"/>
        <v>0</v>
      </c>
      <c r="M14" s="321">
        <f t="shared" si="2"/>
        <v>0</v>
      </c>
      <c r="N14" s="179">
        <f>SUM(N15:N20)</f>
        <v>0</v>
      </c>
    </row>
    <row r="15" spans="1:14">
      <c r="A15" s="178">
        <v>2.1</v>
      </c>
      <c r="B15" s="119" t="s">
        <v>85</v>
      </c>
      <c r="C15" s="321"/>
      <c r="D15" s="118">
        <v>5.0000000000000001E-3</v>
      </c>
      <c r="E15" s="323">
        <f>C15*D15</f>
        <v>0</v>
      </c>
      <c r="F15" s="321"/>
      <c r="G15" s="321"/>
      <c r="H15" s="321"/>
      <c r="I15" s="321"/>
      <c r="J15" s="321"/>
      <c r="K15" s="321"/>
      <c r="L15" s="321"/>
      <c r="M15" s="321"/>
      <c r="N15" s="179">
        <f t="shared" ref="N15:N20" si="3">SUMPRODUCT($F$6:$M$6,F15:M15)</f>
        <v>0</v>
      </c>
    </row>
    <row r="16" spans="1:14">
      <c r="A16" s="178">
        <v>2.2000000000000002</v>
      </c>
      <c r="B16" s="119" t="s">
        <v>86</v>
      </c>
      <c r="C16" s="321"/>
      <c r="D16" s="118">
        <v>0.01</v>
      </c>
      <c r="E16" s="323">
        <f>C16*D16</f>
        <v>0</v>
      </c>
      <c r="F16" s="321"/>
      <c r="G16" s="321"/>
      <c r="H16" s="321"/>
      <c r="I16" s="321"/>
      <c r="J16" s="321"/>
      <c r="K16" s="321"/>
      <c r="L16" s="321"/>
      <c r="M16" s="321"/>
      <c r="N16" s="179">
        <f t="shared" si="3"/>
        <v>0</v>
      </c>
    </row>
    <row r="17" spans="1:14">
      <c r="A17" s="178">
        <v>2.2999999999999998</v>
      </c>
      <c r="B17" s="119" t="s">
        <v>87</v>
      </c>
      <c r="C17" s="321"/>
      <c r="D17" s="118">
        <v>0.02</v>
      </c>
      <c r="E17" s="323">
        <f>C17*D17</f>
        <v>0</v>
      </c>
      <c r="F17" s="321"/>
      <c r="G17" s="321"/>
      <c r="H17" s="321"/>
      <c r="I17" s="321"/>
      <c r="J17" s="321"/>
      <c r="K17" s="321"/>
      <c r="L17" s="321"/>
      <c r="M17" s="321"/>
      <c r="N17" s="179">
        <f t="shared" si="3"/>
        <v>0</v>
      </c>
    </row>
    <row r="18" spans="1:14">
      <c r="A18" s="178">
        <v>2.4</v>
      </c>
      <c r="B18" s="119" t="s">
        <v>88</v>
      </c>
      <c r="C18" s="321"/>
      <c r="D18" s="118">
        <v>0.03</v>
      </c>
      <c r="E18" s="323">
        <f>C18*D18</f>
        <v>0</v>
      </c>
      <c r="F18" s="321"/>
      <c r="G18" s="321"/>
      <c r="H18" s="321"/>
      <c r="I18" s="321"/>
      <c r="J18" s="321"/>
      <c r="K18" s="321"/>
      <c r="L18" s="321"/>
      <c r="M18" s="321"/>
      <c r="N18" s="179">
        <f t="shared" si="3"/>
        <v>0</v>
      </c>
    </row>
    <row r="19" spans="1:14">
      <c r="A19" s="178">
        <v>2.5</v>
      </c>
      <c r="B19" s="119" t="s">
        <v>89</v>
      </c>
      <c r="C19" s="321"/>
      <c r="D19" s="118">
        <v>0.04</v>
      </c>
      <c r="E19" s="323">
        <f>C19*D19</f>
        <v>0</v>
      </c>
      <c r="F19" s="321"/>
      <c r="G19" s="321"/>
      <c r="H19" s="321"/>
      <c r="I19" s="321"/>
      <c r="J19" s="321"/>
      <c r="K19" s="321"/>
      <c r="L19" s="321"/>
      <c r="M19" s="321"/>
      <c r="N19" s="179">
        <f t="shared" si="3"/>
        <v>0</v>
      </c>
    </row>
    <row r="20" spans="1:14">
      <c r="A20" s="178">
        <v>2.6</v>
      </c>
      <c r="B20" s="119" t="s">
        <v>90</v>
      </c>
      <c r="C20" s="321"/>
      <c r="D20" s="120"/>
      <c r="E20" s="324"/>
      <c r="F20" s="321"/>
      <c r="G20" s="321"/>
      <c r="H20" s="321"/>
      <c r="I20" s="321"/>
      <c r="J20" s="321"/>
      <c r="K20" s="321"/>
      <c r="L20" s="321"/>
      <c r="M20" s="321"/>
      <c r="N20" s="179">
        <f t="shared" si="3"/>
        <v>0</v>
      </c>
    </row>
    <row r="21" spans="1:14" ht="15.75" thickBot="1">
      <c r="A21" s="180">
        <v>3</v>
      </c>
      <c r="B21" s="181" t="s">
        <v>74</v>
      </c>
      <c r="C21" s="322">
        <f>C14+C7</f>
        <v>16383000</v>
      </c>
      <c r="D21" s="182"/>
      <c r="E21" s="325">
        <f>E14+E7</f>
        <v>819150</v>
      </c>
      <c r="F21" s="326">
        <f>F7+F14</f>
        <v>0</v>
      </c>
      <c r="G21" s="326">
        <f t="shared" ref="G21:L21" si="4">G7+G14</f>
        <v>0</v>
      </c>
      <c r="H21" s="326">
        <f t="shared" si="4"/>
        <v>0</v>
      </c>
      <c r="I21" s="326">
        <f t="shared" si="4"/>
        <v>0</v>
      </c>
      <c r="J21" s="326">
        <f t="shared" si="4"/>
        <v>0</v>
      </c>
      <c r="K21" s="326">
        <f t="shared" si="4"/>
        <v>819150</v>
      </c>
      <c r="L21" s="326">
        <f t="shared" si="4"/>
        <v>0</v>
      </c>
      <c r="M21" s="326">
        <f>M7+M14</f>
        <v>0</v>
      </c>
      <c r="N21" s="183">
        <f>N14+N7</f>
        <v>819150</v>
      </c>
    </row>
    <row r="22" spans="1:14">
      <c r="E22" s="327"/>
      <c r="F22" s="327"/>
      <c r="G22" s="327"/>
      <c r="H22" s="327"/>
      <c r="I22" s="327"/>
      <c r="J22" s="327"/>
      <c r="K22" s="327"/>
      <c r="L22" s="327"/>
      <c r="M22" s="32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24" workbookViewId="0">
      <selection activeCell="C28" sqref="C28:C29"/>
    </sheetView>
  </sheetViews>
  <sheetFormatPr defaultRowHeight="15"/>
  <cols>
    <col min="1" max="1" width="11.42578125" customWidth="1"/>
    <col min="2" max="2" width="76.85546875" style="4" customWidth="1"/>
    <col min="3" max="3" width="22.85546875" customWidth="1"/>
  </cols>
  <sheetData>
    <row r="1" spans="1:3">
      <c r="A1" s="372" t="s">
        <v>196</v>
      </c>
      <c r="B1" t="str">
        <f>Info!C2</f>
        <v>სს "კრედობანკი"</v>
      </c>
    </row>
    <row r="2" spans="1:3">
      <c r="A2" s="372" t="s">
        <v>197</v>
      </c>
      <c r="B2" s="372" t="str">
        <f>'1. key ratios'!B2</f>
        <v>31.12.2020</v>
      </c>
    </row>
    <row r="3" spans="1:3">
      <c r="A3" s="372"/>
      <c r="B3"/>
    </row>
    <row r="4" spans="1:3">
      <c r="A4" s="372" t="s">
        <v>606</v>
      </c>
      <c r="B4" t="s">
        <v>565</v>
      </c>
    </row>
    <row r="5" spans="1:3">
      <c r="A5" s="443"/>
      <c r="B5" s="443" t="s">
        <v>566</v>
      </c>
      <c r="C5" s="455"/>
    </row>
    <row r="6" spans="1:3">
      <c r="A6" s="444">
        <v>1</v>
      </c>
      <c r="B6" s="456" t="s">
        <v>618</v>
      </c>
      <c r="C6" s="457">
        <v>1413917135.1473081</v>
      </c>
    </row>
    <row r="7" spans="1:3">
      <c r="A7" s="444">
        <v>2</v>
      </c>
      <c r="B7" s="456" t="s">
        <v>567</v>
      </c>
      <c r="C7" s="457">
        <v>-9349015.870000001</v>
      </c>
    </row>
    <row r="8" spans="1:3">
      <c r="A8" s="445">
        <v>3</v>
      </c>
      <c r="B8" s="458" t="s">
        <v>568</v>
      </c>
      <c r="C8" s="459">
        <f>C6+C7</f>
        <v>1404568119.2773082</v>
      </c>
    </row>
    <row r="9" spans="1:3">
      <c r="A9" s="446"/>
      <c r="B9" s="446" t="s">
        <v>569</v>
      </c>
      <c r="C9" s="460"/>
    </row>
    <row r="10" spans="1:3">
      <c r="A10" s="447">
        <v>4</v>
      </c>
      <c r="B10" s="461" t="s">
        <v>570</v>
      </c>
      <c r="C10" s="457"/>
    </row>
    <row r="11" spans="1:3">
      <c r="A11" s="447">
        <v>5</v>
      </c>
      <c r="B11" s="462" t="s">
        <v>571</v>
      </c>
      <c r="C11" s="457"/>
    </row>
    <row r="12" spans="1:3">
      <c r="A12" s="447" t="s">
        <v>572</v>
      </c>
      <c r="B12" s="456" t="s">
        <v>573</v>
      </c>
      <c r="C12" s="459">
        <f>'15. CCR'!E21</f>
        <v>819150</v>
      </c>
    </row>
    <row r="13" spans="1:3">
      <c r="A13" s="448">
        <v>6</v>
      </c>
      <c r="B13" s="463" t="s">
        <v>574</v>
      </c>
      <c r="C13" s="457"/>
    </row>
    <row r="14" spans="1:3">
      <c r="A14" s="448">
        <v>7</v>
      </c>
      <c r="B14" s="464" t="s">
        <v>575</v>
      </c>
      <c r="C14" s="457"/>
    </row>
    <row r="15" spans="1:3">
      <c r="A15" s="449">
        <v>8</v>
      </c>
      <c r="B15" s="456" t="s">
        <v>576</v>
      </c>
      <c r="C15" s="457"/>
    </row>
    <row r="16" spans="1:3" ht="24">
      <c r="A16" s="448">
        <v>9</v>
      </c>
      <c r="B16" s="464" t="s">
        <v>577</v>
      </c>
      <c r="C16" s="457"/>
    </row>
    <row r="17" spans="1:3">
      <c r="A17" s="448">
        <v>10</v>
      </c>
      <c r="B17" s="464" t="s">
        <v>578</v>
      </c>
      <c r="C17" s="457"/>
    </row>
    <row r="18" spans="1:3">
      <c r="A18" s="450">
        <v>11</v>
      </c>
      <c r="B18" s="465" t="s">
        <v>579</v>
      </c>
      <c r="C18" s="459">
        <f>SUM(C10:C17)</f>
        <v>819150</v>
      </c>
    </row>
    <row r="19" spans="1:3">
      <c r="A19" s="446"/>
      <c r="B19" s="446" t="s">
        <v>580</v>
      </c>
      <c r="C19" s="466"/>
    </row>
    <row r="20" spans="1:3">
      <c r="A20" s="448">
        <v>12</v>
      </c>
      <c r="B20" s="461" t="s">
        <v>581</v>
      </c>
      <c r="C20" s="457"/>
    </row>
    <row r="21" spans="1:3">
      <c r="A21" s="448">
        <v>13</v>
      </c>
      <c r="B21" s="461" t="s">
        <v>582</v>
      </c>
      <c r="C21" s="457"/>
    </row>
    <row r="22" spans="1:3">
      <c r="A22" s="448">
        <v>14</v>
      </c>
      <c r="B22" s="461" t="s">
        <v>583</v>
      </c>
      <c r="C22" s="457"/>
    </row>
    <row r="23" spans="1:3" ht="24">
      <c r="A23" s="448" t="s">
        <v>584</v>
      </c>
      <c r="B23" s="461" t="s">
        <v>585</v>
      </c>
      <c r="C23" s="457"/>
    </row>
    <row r="24" spans="1:3">
      <c r="A24" s="448">
        <v>15</v>
      </c>
      <c r="B24" s="461" t="s">
        <v>586</v>
      </c>
      <c r="C24" s="457"/>
    </row>
    <row r="25" spans="1:3">
      <c r="A25" s="448" t="s">
        <v>587</v>
      </c>
      <c r="B25" s="456" t="s">
        <v>588</v>
      </c>
      <c r="C25" s="457"/>
    </row>
    <row r="26" spans="1:3">
      <c r="A26" s="450">
        <v>16</v>
      </c>
      <c r="B26" s="465" t="s">
        <v>589</v>
      </c>
      <c r="C26" s="459">
        <f>SUM(C20:C25)</f>
        <v>0</v>
      </c>
    </row>
    <row r="27" spans="1:3">
      <c r="A27" s="446"/>
      <c r="B27" s="446" t="s">
        <v>590</v>
      </c>
      <c r="C27" s="460"/>
    </row>
    <row r="28" spans="1:3">
      <c r="A28" s="447">
        <v>17</v>
      </c>
      <c r="B28" s="456" t="s">
        <v>591</v>
      </c>
      <c r="C28" s="457">
        <v>32462930.010000002</v>
      </c>
    </row>
    <row r="29" spans="1:3">
      <c r="A29" s="447">
        <v>18</v>
      </c>
      <c r="B29" s="456" t="s">
        <v>592</v>
      </c>
      <c r="C29" s="457">
        <v>-29902723.010000002</v>
      </c>
    </row>
    <row r="30" spans="1:3">
      <c r="A30" s="450">
        <v>19</v>
      </c>
      <c r="B30" s="465" t="s">
        <v>593</v>
      </c>
      <c r="C30" s="459">
        <f>C28+C29</f>
        <v>2560207</v>
      </c>
    </row>
    <row r="31" spans="1:3">
      <c r="A31" s="451"/>
      <c r="B31" s="446" t="s">
        <v>594</v>
      </c>
      <c r="C31" s="460"/>
    </row>
    <row r="32" spans="1:3">
      <c r="A32" s="447" t="s">
        <v>595</v>
      </c>
      <c r="B32" s="461" t="s">
        <v>596</v>
      </c>
      <c r="C32" s="467"/>
    </row>
    <row r="33" spans="1:3">
      <c r="A33" s="447" t="s">
        <v>597</v>
      </c>
      <c r="B33" s="462" t="s">
        <v>598</v>
      </c>
      <c r="C33" s="467"/>
    </row>
    <row r="34" spans="1:3">
      <c r="A34" s="446"/>
      <c r="B34" s="446" t="s">
        <v>599</v>
      </c>
      <c r="C34" s="460"/>
    </row>
    <row r="35" spans="1:3">
      <c r="A35" s="450">
        <v>20</v>
      </c>
      <c r="B35" s="465" t="s">
        <v>95</v>
      </c>
      <c r="C35" s="459">
        <f>'1. key ratios'!C9</f>
        <v>143907195.28999963</v>
      </c>
    </row>
    <row r="36" spans="1:3">
      <c r="A36" s="450">
        <v>21</v>
      </c>
      <c r="B36" s="465" t="s">
        <v>600</v>
      </c>
      <c r="C36" s="459">
        <f>C8+C18+C26+C30</f>
        <v>1407947476.2773082</v>
      </c>
    </row>
    <row r="37" spans="1:3">
      <c r="A37" s="452"/>
      <c r="B37" s="452" t="s">
        <v>565</v>
      </c>
      <c r="C37" s="460"/>
    </row>
    <row r="38" spans="1:3">
      <c r="A38" s="450">
        <v>22</v>
      </c>
      <c r="B38" s="465" t="s">
        <v>565</v>
      </c>
      <c r="C38" s="511">
        <f>IFERROR(C35/C36,0)</f>
        <v>0.10221062767944888</v>
      </c>
    </row>
    <row r="39" spans="1:3">
      <c r="A39" s="452"/>
      <c r="B39" s="452" t="s">
        <v>601</v>
      </c>
      <c r="C39" s="460"/>
    </row>
    <row r="40" spans="1:3">
      <c r="A40" s="453" t="s">
        <v>602</v>
      </c>
      <c r="B40" s="461" t="s">
        <v>603</v>
      </c>
      <c r="C40" s="467"/>
    </row>
    <row r="41" spans="1:3">
      <c r="A41" s="454" t="s">
        <v>604</v>
      </c>
      <c r="B41" s="462" t="s">
        <v>605</v>
      </c>
      <c r="C41" s="467"/>
    </row>
    <row r="43" spans="1:3">
      <c r="B43" s="479" t="s">
        <v>619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6" customWidth="1"/>
    <col min="2" max="2" width="66.140625" style="247" customWidth="1"/>
    <col min="3" max="3" width="131.42578125" style="248" customWidth="1"/>
    <col min="4" max="5" width="10.28515625" style="238" customWidth="1"/>
    <col min="6" max="16384" width="43.5703125" style="238"/>
  </cols>
  <sheetData>
    <row r="1" spans="1:3" ht="12.75" thickTop="1" thickBot="1">
      <c r="A1" s="619" t="s">
        <v>334</v>
      </c>
      <c r="B1" s="620"/>
      <c r="C1" s="621"/>
    </row>
    <row r="2" spans="1:3" ht="26.25" customHeight="1">
      <c r="A2" s="239"/>
      <c r="B2" s="622" t="s">
        <v>335</v>
      </c>
      <c r="C2" s="622"/>
    </row>
    <row r="3" spans="1:3" s="244" customFormat="1" ht="11.25" customHeight="1">
      <c r="A3" s="243"/>
      <c r="B3" s="622" t="s">
        <v>428</v>
      </c>
      <c r="C3" s="622"/>
    </row>
    <row r="4" spans="1:3" ht="12" customHeight="1" thickBot="1">
      <c r="A4" s="596" t="s">
        <v>432</v>
      </c>
      <c r="B4" s="597"/>
      <c r="C4" s="598"/>
    </row>
    <row r="5" spans="1:3" ht="12" thickTop="1">
      <c r="A5" s="240"/>
      <c r="B5" s="599" t="s">
        <v>336</v>
      </c>
      <c r="C5" s="600"/>
    </row>
    <row r="6" spans="1:3">
      <c r="A6" s="239"/>
      <c r="B6" s="585" t="s">
        <v>429</v>
      </c>
      <c r="C6" s="586"/>
    </row>
    <row r="7" spans="1:3">
      <c r="A7" s="239"/>
      <c r="B7" s="585" t="s">
        <v>337</v>
      </c>
      <c r="C7" s="586"/>
    </row>
    <row r="8" spans="1:3">
      <c r="A8" s="239"/>
      <c r="B8" s="585" t="s">
        <v>430</v>
      </c>
      <c r="C8" s="586"/>
    </row>
    <row r="9" spans="1:3">
      <c r="A9" s="239"/>
      <c r="B9" s="623" t="s">
        <v>431</v>
      </c>
      <c r="C9" s="624"/>
    </row>
    <row r="10" spans="1:3">
      <c r="A10" s="239"/>
      <c r="B10" s="609" t="s">
        <v>338</v>
      </c>
      <c r="C10" s="610" t="s">
        <v>338</v>
      </c>
    </row>
    <row r="11" spans="1:3">
      <c r="A11" s="239"/>
      <c r="B11" s="609" t="s">
        <v>339</v>
      </c>
      <c r="C11" s="610" t="s">
        <v>339</v>
      </c>
    </row>
    <row r="12" spans="1:3">
      <c r="A12" s="239"/>
      <c r="B12" s="609" t="s">
        <v>340</v>
      </c>
      <c r="C12" s="610" t="s">
        <v>340</v>
      </c>
    </row>
    <row r="13" spans="1:3">
      <c r="A13" s="239"/>
      <c r="B13" s="609" t="s">
        <v>341</v>
      </c>
      <c r="C13" s="610" t="s">
        <v>341</v>
      </c>
    </row>
    <row r="14" spans="1:3">
      <c r="A14" s="239"/>
      <c r="B14" s="609" t="s">
        <v>342</v>
      </c>
      <c r="C14" s="610" t="s">
        <v>342</v>
      </c>
    </row>
    <row r="15" spans="1:3" ht="21.75" customHeight="1">
      <c r="A15" s="239"/>
      <c r="B15" s="609" t="s">
        <v>343</v>
      </c>
      <c r="C15" s="610" t="s">
        <v>343</v>
      </c>
    </row>
    <row r="16" spans="1:3">
      <c r="A16" s="239"/>
      <c r="B16" s="609" t="s">
        <v>344</v>
      </c>
      <c r="C16" s="610" t="s">
        <v>345</v>
      </c>
    </row>
    <row r="17" spans="1:3">
      <c r="A17" s="239"/>
      <c r="B17" s="609" t="s">
        <v>346</v>
      </c>
      <c r="C17" s="610" t="s">
        <v>347</v>
      </c>
    </row>
    <row r="18" spans="1:3">
      <c r="A18" s="239"/>
      <c r="B18" s="609" t="s">
        <v>348</v>
      </c>
      <c r="C18" s="610" t="s">
        <v>349</v>
      </c>
    </row>
    <row r="19" spans="1:3">
      <c r="A19" s="239"/>
      <c r="B19" s="609" t="s">
        <v>350</v>
      </c>
      <c r="C19" s="610" t="s">
        <v>350</v>
      </c>
    </row>
    <row r="20" spans="1:3">
      <c r="A20" s="239"/>
      <c r="B20" s="609" t="s">
        <v>351</v>
      </c>
      <c r="C20" s="610" t="s">
        <v>351</v>
      </c>
    </row>
    <row r="21" spans="1:3">
      <c r="A21" s="239"/>
      <c r="B21" s="609" t="s">
        <v>352</v>
      </c>
      <c r="C21" s="610" t="s">
        <v>352</v>
      </c>
    </row>
    <row r="22" spans="1:3" ht="23.25" customHeight="1">
      <c r="A22" s="239"/>
      <c r="B22" s="609" t="s">
        <v>353</v>
      </c>
      <c r="C22" s="610" t="s">
        <v>354</v>
      </c>
    </row>
    <row r="23" spans="1:3">
      <c r="A23" s="239"/>
      <c r="B23" s="609" t="s">
        <v>355</v>
      </c>
      <c r="C23" s="610" t="s">
        <v>355</v>
      </c>
    </row>
    <row r="24" spans="1:3">
      <c r="A24" s="239"/>
      <c r="B24" s="609" t="s">
        <v>356</v>
      </c>
      <c r="C24" s="610" t="s">
        <v>357</v>
      </c>
    </row>
    <row r="25" spans="1:3" ht="12" thickBot="1">
      <c r="A25" s="241"/>
      <c r="B25" s="615" t="s">
        <v>358</v>
      </c>
      <c r="C25" s="616"/>
    </row>
    <row r="26" spans="1:3" ht="12.75" thickTop="1" thickBot="1">
      <c r="A26" s="596" t="s">
        <v>442</v>
      </c>
      <c r="B26" s="597"/>
      <c r="C26" s="598"/>
    </row>
    <row r="27" spans="1:3" ht="12.75" thickTop="1" thickBot="1">
      <c r="A27" s="242"/>
      <c r="B27" s="617" t="s">
        <v>359</v>
      </c>
      <c r="C27" s="618"/>
    </row>
    <row r="28" spans="1:3" ht="12.75" thickTop="1" thickBot="1">
      <c r="A28" s="596" t="s">
        <v>433</v>
      </c>
      <c r="B28" s="597"/>
      <c r="C28" s="598"/>
    </row>
    <row r="29" spans="1:3" ht="12" thickTop="1">
      <c r="A29" s="240"/>
      <c r="B29" s="613" t="s">
        <v>360</v>
      </c>
      <c r="C29" s="614" t="s">
        <v>361</v>
      </c>
    </row>
    <row r="30" spans="1:3">
      <c r="A30" s="239"/>
      <c r="B30" s="607" t="s">
        <v>362</v>
      </c>
      <c r="C30" s="608" t="s">
        <v>363</v>
      </c>
    </row>
    <row r="31" spans="1:3">
      <c r="A31" s="239"/>
      <c r="B31" s="607" t="s">
        <v>364</v>
      </c>
      <c r="C31" s="608" t="s">
        <v>365</v>
      </c>
    </row>
    <row r="32" spans="1:3">
      <c r="A32" s="239"/>
      <c r="B32" s="607" t="s">
        <v>366</v>
      </c>
      <c r="C32" s="608" t="s">
        <v>367</v>
      </c>
    </row>
    <row r="33" spans="1:3">
      <c r="A33" s="239"/>
      <c r="B33" s="607" t="s">
        <v>368</v>
      </c>
      <c r="C33" s="608" t="s">
        <v>369</v>
      </c>
    </row>
    <row r="34" spans="1:3">
      <c r="A34" s="239"/>
      <c r="B34" s="607" t="s">
        <v>370</v>
      </c>
      <c r="C34" s="608" t="s">
        <v>371</v>
      </c>
    </row>
    <row r="35" spans="1:3" ht="23.25" customHeight="1">
      <c r="A35" s="239"/>
      <c r="B35" s="607" t="s">
        <v>372</v>
      </c>
      <c r="C35" s="608" t="s">
        <v>373</v>
      </c>
    </row>
    <row r="36" spans="1:3" ht="24" customHeight="1">
      <c r="A36" s="239"/>
      <c r="B36" s="607" t="s">
        <v>374</v>
      </c>
      <c r="C36" s="608" t="s">
        <v>375</v>
      </c>
    </row>
    <row r="37" spans="1:3" ht="24.75" customHeight="1">
      <c r="A37" s="239"/>
      <c r="B37" s="607" t="s">
        <v>376</v>
      </c>
      <c r="C37" s="608" t="s">
        <v>377</v>
      </c>
    </row>
    <row r="38" spans="1:3" ht="23.25" customHeight="1">
      <c r="A38" s="239"/>
      <c r="B38" s="607" t="s">
        <v>434</v>
      </c>
      <c r="C38" s="608" t="s">
        <v>378</v>
      </c>
    </row>
    <row r="39" spans="1:3" ht="39.75" customHeight="1">
      <c r="A39" s="239"/>
      <c r="B39" s="609" t="s">
        <v>449</v>
      </c>
      <c r="C39" s="610" t="s">
        <v>379</v>
      </c>
    </row>
    <row r="40" spans="1:3" ht="12" customHeight="1">
      <c r="A40" s="239"/>
      <c r="B40" s="607" t="s">
        <v>380</v>
      </c>
      <c r="C40" s="608" t="s">
        <v>381</v>
      </c>
    </row>
    <row r="41" spans="1:3" ht="27" customHeight="1" thickBot="1">
      <c r="A41" s="241"/>
      <c r="B41" s="611" t="s">
        <v>382</v>
      </c>
      <c r="C41" s="612" t="s">
        <v>383</v>
      </c>
    </row>
    <row r="42" spans="1:3" ht="12.75" thickTop="1" thickBot="1">
      <c r="A42" s="596" t="s">
        <v>435</v>
      </c>
      <c r="B42" s="597"/>
      <c r="C42" s="598"/>
    </row>
    <row r="43" spans="1:3" ht="12" thickTop="1">
      <c r="A43" s="240"/>
      <c r="B43" s="599" t="s">
        <v>471</v>
      </c>
      <c r="C43" s="600" t="s">
        <v>384</v>
      </c>
    </row>
    <row r="44" spans="1:3">
      <c r="A44" s="239"/>
      <c r="B44" s="585" t="s">
        <v>470</v>
      </c>
      <c r="C44" s="586"/>
    </row>
    <row r="45" spans="1:3" ht="23.25" customHeight="1" thickBot="1">
      <c r="A45" s="241"/>
      <c r="B45" s="594" t="s">
        <v>385</v>
      </c>
      <c r="C45" s="595" t="s">
        <v>386</v>
      </c>
    </row>
    <row r="46" spans="1:3" ht="11.25" customHeight="1" thickTop="1" thickBot="1">
      <c r="A46" s="596" t="s">
        <v>436</v>
      </c>
      <c r="B46" s="597"/>
      <c r="C46" s="598"/>
    </row>
    <row r="47" spans="1:3" ht="26.25" customHeight="1" thickTop="1">
      <c r="A47" s="239"/>
      <c r="B47" s="585" t="s">
        <v>437</v>
      </c>
      <c r="C47" s="586"/>
    </row>
    <row r="48" spans="1:3" ht="12" thickBot="1">
      <c r="A48" s="596" t="s">
        <v>438</v>
      </c>
      <c r="B48" s="597"/>
      <c r="C48" s="598"/>
    </row>
    <row r="49" spans="1:3" ht="12" thickTop="1">
      <c r="A49" s="240"/>
      <c r="B49" s="599" t="s">
        <v>387</v>
      </c>
      <c r="C49" s="600" t="s">
        <v>387</v>
      </c>
    </row>
    <row r="50" spans="1:3" ht="11.25" customHeight="1">
      <c r="A50" s="239"/>
      <c r="B50" s="585" t="s">
        <v>388</v>
      </c>
      <c r="C50" s="586" t="s">
        <v>388</v>
      </c>
    </row>
    <row r="51" spans="1:3">
      <c r="A51" s="239"/>
      <c r="B51" s="585" t="s">
        <v>389</v>
      </c>
      <c r="C51" s="586" t="s">
        <v>389</v>
      </c>
    </row>
    <row r="52" spans="1:3" ht="11.25" customHeight="1">
      <c r="A52" s="239"/>
      <c r="B52" s="585" t="s">
        <v>498</v>
      </c>
      <c r="C52" s="586" t="s">
        <v>390</v>
      </c>
    </row>
    <row r="53" spans="1:3" ht="33.6" customHeight="1">
      <c r="A53" s="239"/>
      <c r="B53" s="585" t="s">
        <v>391</v>
      </c>
      <c r="C53" s="586" t="s">
        <v>391</v>
      </c>
    </row>
    <row r="54" spans="1:3" ht="11.25" customHeight="1">
      <c r="A54" s="239"/>
      <c r="B54" s="585" t="s">
        <v>491</v>
      </c>
      <c r="C54" s="586" t="s">
        <v>392</v>
      </c>
    </row>
    <row r="55" spans="1:3" ht="11.25" customHeight="1" thickBot="1">
      <c r="A55" s="596" t="s">
        <v>439</v>
      </c>
      <c r="B55" s="597"/>
      <c r="C55" s="598"/>
    </row>
    <row r="56" spans="1:3" ht="12" thickTop="1">
      <c r="A56" s="240"/>
      <c r="B56" s="599" t="s">
        <v>387</v>
      </c>
      <c r="C56" s="600" t="s">
        <v>387</v>
      </c>
    </row>
    <row r="57" spans="1:3">
      <c r="A57" s="239"/>
      <c r="B57" s="585" t="s">
        <v>393</v>
      </c>
      <c r="C57" s="586" t="s">
        <v>393</v>
      </c>
    </row>
    <row r="58" spans="1:3">
      <c r="A58" s="239"/>
      <c r="B58" s="585" t="s">
        <v>445</v>
      </c>
      <c r="C58" s="586" t="s">
        <v>394</v>
      </c>
    </row>
    <row r="59" spans="1:3">
      <c r="A59" s="239"/>
      <c r="B59" s="585" t="s">
        <v>395</v>
      </c>
      <c r="C59" s="586" t="s">
        <v>395</v>
      </c>
    </row>
    <row r="60" spans="1:3">
      <c r="A60" s="239"/>
      <c r="B60" s="585" t="s">
        <v>396</v>
      </c>
      <c r="C60" s="586" t="s">
        <v>396</v>
      </c>
    </row>
    <row r="61" spans="1:3">
      <c r="A61" s="239"/>
      <c r="B61" s="585" t="s">
        <v>397</v>
      </c>
      <c r="C61" s="586" t="s">
        <v>397</v>
      </c>
    </row>
    <row r="62" spans="1:3">
      <c r="A62" s="239"/>
      <c r="B62" s="585" t="s">
        <v>446</v>
      </c>
      <c r="C62" s="586" t="s">
        <v>398</v>
      </c>
    </row>
    <row r="63" spans="1:3">
      <c r="A63" s="239"/>
      <c r="B63" s="585" t="s">
        <v>399</v>
      </c>
      <c r="C63" s="586" t="s">
        <v>399</v>
      </c>
    </row>
    <row r="64" spans="1:3" ht="12" thickBot="1">
      <c r="A64" s="241"/>
      <c r="B64" s="594" t="s">
        <v>400</v>
      </c>
      <c r="C64" s="595" t="s">
        <v>400</v>
      </c>
    </row>
    <row r="65" spans="1:3" ht="11.25" customHeight="1" thickTop="1">
      <c r="A65" s="587" t="s">
        <v>440</v>
      </c>
      <c r="B65" s="588"/>
      <c r="C65" s="589"/>
    </row>
    <row r="66" spans="1:3" ht="12" thickBot="1">
      <c r="A66" s="241"/>
      <c r="B66" s="594" t="s">
        <v>401</v>
      </c>
      <c r="C66" s="595" t="s">
        <v>401</v>
      </c>
    </row>
    <row r="67" spans="1:3" ht="11.25" customHeight="1" thickTop="1" thickBot="1">
      <c r="A67" s="596" t="s">
        <v>441</v>
      </c>
      <c r="B67" s="597"/>
      <c r="C67" s="598"/>
    </row>
    <row r="68" spans="1:3" ht="12" thickTop="1">
      <c r="A68" s="240"/>
      <c r="B68" s="599" t="s">
        <v>402</v>
      </c>
      <c r="C68" s="600" t="s">
        <v>402</v>
      </c>
    </row>
    <row r="69" spans="1:3">
      <c r="A69" s="239"/>
      <c r="B69" s="585" t="s">
        <v>403</v>
      </c>
      <c r="C69" s="586" t="s">
        <v>403</v>
      </c>
    </row>
    <row r="70" spans="1:3">
      <c r="A70" s="239"/>
      <c r="B70" s="585" t="s">
        <v>404</v>
      </c>
      <c r="C70" s="586" t="s">
        <v>404</v>
      </c>
    </row>
    <row r="71" spans="1:3" ht="38.25" customHeight="1">
      <c r="A71" s="239"/>
      <c r="B71" s="592" t="s">
        <v>448</v>
      </c>
      <c r="C71" s="593" t="s">
        <v>405</v>
      </c>
    </row>
    <row r="72" spans="1:3" ht="33.75" customHeight="1">
      <c r="A72" s="239"/>
      <c r="B72" s="592" t="s">
        <v>450</v>
      </c>
      <c r="C72" s="593" t="s">
        <v>406</v>
      </c>
    </row>
    <row r="73" spans="1:3" ht="15.75" customHeight="1">
      <c r="A73" s="239"/>
      <c r="B73" s="592" t="s">
        <v>447</v>
      </c>
      <c r="C73" s="593" t="s">
        <v>407</v>
      </c>
    </row>
    <row r="74" spans="1:3">
      <c r="A74" s="239"/>
      <c r="B74" s="585" t="s">
        <v>408</v>
      </c>
      <c r="C74" s="586" t="s">
        <v>408</v>
      </c>
    </row>
    <row r="75" spans="1:3" ht="12" thickBot="1">
      <c r="A75" s="241"/>
      <c r="B75" s="594" t="s">
        <v>409</v>
      </c>
      <c r="C75" s="595" t="s">
        <v>409</v>
      </c>
    </row>
    <row r="76" spans="1:3" ht="12" thickTop="1">
      <c r="A76" s="587" t="s">
        <v>474</v>
      </c>
      <c r="B76" s="588"/>
      <c r="C76" s="589"/>
    </row>
    <row r="77" spans="1:3">
      <c r="A77" s="239"/>
      <c r="B77" s="585" t="s">
        <v>401</v>
      </c>
      <c r="C77" s="586"/>
    </row>
    <row r="78" spans="1:3">
      <c r="A78" s="239"/>
      <c r="B78" s="585" t="s">
        <v>472</v>
      </c>
      <c r="C78" s="586"/>
    </row>
    <row r="79" spans="1:3">
      <c r="A79" s="239"/>
      <c r="B79" s="585" t="s">
        <v>473</v>
      </c>
      <c r="C79" s="586"/>
    </row>
    <row r="80" spans="1:3">
      <c r="A80" s="587" t="s">
        <v>475</v>
      </c>
      <c r="B80" s="588"/>
      <c r="C80" s="589"/>
    </row>
    <row r="81" spans="1:3">
      <c r="A81" s="239"/>
      <c r="B81" s="585" t="s">
        <v>401</v>
      </c>
      <c r="C81" s="586"/>
    </row>
    <row r="82" spans="1:3">
      <c r="A82" s="239"/>
      <c r="B82" s="585" t="s">
        <v>476</v>
      </c>
      <c r="C82" s="586"/>
    </row>
    <row r="83" spans="1:3" ht="76.5" customHeight="1">
      <c r="A83" s="239"/>
      <c r="B83" s="585" t="s">
        <v>490</v>
      </c>
      <c r="C83" s="586"/>
    </row>
    <row r="84" spans="1:3" ht="53.25" customHeight="1">
      <c r="A84" s="239"/>
      <c r="B84" s="585" t="s">
        <v>489</v>
      </c>
      <c r="C84" s="586"/>
    </row>
    <row r="85" spans="1:3">
      <c r="A85" s="239"/>
      <c r="B85" s="585" t="s">
        <v>477</v>
      </c>
      <c r="C85" s="586"/>
    </row>
    <row r="86" spans="1:3">
      <c r="A86" s="239"/>
      <c r="B86" s="585" t="s">
        <v>478</v>
      </c>
      <c r="C86" s="586"/>
    </row>
    <row r="87" spans="1:3">
      <c r="A87" s="239"/>
      <c r="B87" s="585" t="s">
        <v>479</v>
      </c>
      <c r="C87" s="586"/>
    </row>
    <row r="88" spans="1:3">
      <c r="A88" s="587" t="s">
        <v>480</v>
      </c>
      <c r="B88" s="588"/>
      <c r="C88" s="589"/>
    </row>
    <row r="89" spans="1:3">
      <c r="A89" s="239"/>
      <c r="B89" s="585" t="s">
        <v>401</v>
      </c>
      <c r="C89" s="586"/>
    </row>
    <row r="90" spans="1:3">
      <c r="A90" s="239"/>
      <c r="B90" s="585" t="s">
        <v>482</v>
      </c>
      <c r="C90" s="586"/>
    </row>
    <row r="91" spans="1:3" ht="12" customHeight="1">
      <c r="A91" s="239"/>
      <c r="B91" s="585" t="s">
        <v>483</v>
      </c>
      <c r="C91" s="586"/>
    </row>
    <row r="92" spans="1:3">
      <c r="A92" s="239"/>
      <c r="B92" s="585" t="s">
        <v>484</v>
      </c>
      <c r="C92" s="586"/>
    </row>
    <row r="93" spans="1:3" ht="24.75" customHeight="1">
      <c r="A93" s="239"/>
      <c r="B93" s="590" t="s">
        <v>526</v>
      </c>
      <c r="C93" s="591"/>
    </row>
    <row r="94" spans="1:3" ht="24" customHeight="1">
      <c r="A94" s="239"/>
      <c r="B94" s="590" t="s">
        <v>527</v>
      </c>
      <c r="C94" s="591"/>
    </row>
    <row r="95" spans="1:3" ht="13.5" customHeight="1">
      <c r="A95" s="239"/>
      <c r="B95" s="607" t="s">
        <v>485</v>
      </c>
      <c r="C95" s="608"/>
    </row>
    <row r="96" spans="1:3" ht="11.25" customHeight="1" thickBot="1">
      <c r="A96" s="601" t="s">
        <v>522</v>
      </c>
      <c r="B96" s="602"/>
      <c r="C96" s="603"/>
    </row>
    <row r="97" spans="1:3" ht="12.75" thickTop="1" thickBot="1">
      <c r="A97" s="606" t="s">
        <v>410</v>
      </c>
      <c r="B97" s="606"/>
      <c r="C97" s="606"/>
    </row>
    <row r="98" spans="1:3">
      <c r="A98" s="378">
        <v>2</v>
      </c>
      <c r="B98" s="375" t="s">
        <v>502</v>
      </c>
      <c r="C98" s="375" t="s">
        <v>523</v>
      </c>
    </row>
    <row r="99" spans="1:3">
      <c r="A99" s="245">
        <v>3</v>
      </c>
      <c r="B99" s="376" t="s">
        <v>503</v>
      </c>
      <c r="C99" s="377" t="s">
        <v>524</v>
      </c>
    </row>
    <row r="100" spans="1:3">
      <c r="A100" s="245">
        <v>4</v>
      </c>
      <c r="B100" s="376" t="s">
        <v>504</v>
      </c>
      <c r="C100" s="377" t="s">
        <v>528</v>
      </c>
    </row>
    <row r="101" spans="1:3" ht="11.25" customHeight="1">
      <c r="A101" s="245">
        <v>5</v>
      </c>
      <c r="B101" s="376" t="s">
        <v>505</v>
      </c>
      <c r="C101" s="377" t="s">
        <v>525</v>
      </c>
    </row>
    <row r="102" spans="1:3" ht="12" customHeight="1">
      <c r="A102" s="245">
        <v>6</v>
      </c>
      <c r="B102" s="376" t="s">
        <v>520</v>
      </c>
      <c r="C102" s="377" t="s">
        <v>506</v>
      </c>
    </row>
    <row r="103" spans="1:3" ht="12" customHeight="1">
      <c r="A103" s="245">
        <v>7</v>
      </c>
      <c r="B103" s="376" t="s">
        <v>507</v>
      </c>
      <c r="C103" s="377" t="s">
        <v>521</v>
      </c>
    </row>
    <row r="104" spans="1:3">
      <c r="A104" s="245">
        <v>8</v>
      </c>
      <c r="B104" s="376" t="s">
        <v>512</v>
      </c>
      <c r="C104" s="377" t="s">
        <v>532</v>
      </c>
    </row>
    <row r="105" spans="1:3" ht="11.25" customHeight="1">
      <c r="A105" s="587" t="s">
        <v>486</v>
      </c>
      <c r="B105" s="588"/>
      <c r="C105" s="589"/>
    </row>
    <row r="106" spans="1:3" ht="27.6" customHeight="1">
      <c r="A106" s="239"/>
      <c r="B106" s="604" t="s">
        <v>401</v>
      </c>
      <c r="C106" s="605"/>
    </row>
    <row r="107" spans="1:3">
      <c r="A107" s="238"/>
      <c r="B107" s="238"/>
      <c r="C107" s="238"/>
    </row>
    <row r="108" spans="1:3">
      <c r="A108" s="238"/>
      <c r="B108" s="238"/>
      <c r="C108" s="238"/>
    </row>
    <row r="109" spans="1:3">
      <c r="A109" s="238"/>
      <c r="B109" s="238"/>
      <c r="C109" s="238"/>
    </row>
    <row r="110" spans="1:3">
      <c r="A110" s="238"/>
      <c r="B110" s="238"/>
      <c r="C110" s="238"/>
    </row>
    <row r="111" spans="1:3">
      <c r="A111" s="238"/>
      <c r="B111" s="238"/>
      <c r="C111" s="238"/>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abSelected="1" zoomScaleNormal="100" workbookViewId="0">
      <pane xSplit="1" ySplit="5" topLeftCell="B29" activePane="bottomRight" state="frozen"/>
      <selection pane="topRight" activeCell="B1" sqref="B1"/>
      <selection pane="bottomLeft" activeCell="A6" sqref="A6"/>
      <selection pane="bottomRight" activeCell="C36" sqref="C36:C38"/>
    </sheetView>
  </sheetViews>
  <sheetFormatPr defaultRowHeight="15.75"/>
  <cols>
    <col min="1" max="1" width="9.5703125" style="19" bestFit="1" customWidth="1"/>
    <col min="2" max="2" width="86" style="16" customWidth="1"/>
    <col min="3" max="3" width="12.7109375" style="16" customWidth="1"/>
    <col min="4" max="7" width="12.7109375" style="2" customWidth="1"/>
    <col min="8" max="8" width="6.7109375" customWidth="1"/>
    <col min="9" max="10" width="6.7109375" hidden="1" customWidth="1"/>
    <col min="11" max="13" width="12" hidden="1" customWidth="1"/>
    <col min="14" max="23" width="14.28515625" hidden="1" customWidth="1"/>
    <col min="24" max="24" width="0" hidden="1" customWidth="1"/>
  </cols>
  <sheetData>
    <row r="1" spans="1:23">
      <c r="A1" s="17" t="s">
        <v>196</v>
      </c>
      <c r="B1" s="478" t="str">
        <f>Info!C2</f>
        <v>სს "კრედობანკი"</v>
      </c>
    </row>
    <row r="2" spans="1:23">
      <c r="A2" s="17" t="s">
        <v>197</v>
      </c>
      <c r="B2" s="16" t="s">
        <v>677</v>
      </c>
      <c r="C2" s="29"/>
      <c r="D2" s="18"/>
      <c r="E2" s="18"/>
      <c r="F2" s="18"/>
      <c r="G2" s="18"/>
      <c r="H2" s="1"/>
    </row>
    <row r="3" spans="1:23">
      <c r="A3" s="17"/>
      <c r="C3" s="29"/>
      <c r="D3" s="18"/>
      <c r="E3" s="18"/>
      <c r="F3" s="18"/>
      <c r="G3" s="18"/>
      <c r="H3" s="1"/>
    </row>
    <row r="4" spans="1:23" ht="16.5" thickBot="1">
      <c r="A4" s="75" t="s">
        <v>413</v>
      </c>
      <c r="B4" s="218" t="s">
        <v>231</v>
      </c>
      <c r="C4" s="219"/>
      <c r="D4" s="220"/>
      <c r="E4" s="220"/>
      <c r="F4" s="220"/>
      <c r="G4" s="220"/>
      <c r="H4" s="1"/>
    </row>
    <row r="5" spans="1:23" ht="15">
      <c r="A5" s="345" t="s">
        <v>32</v>
      </c>
      <c r="B5" s="346"/>
      <c r="C5" s="347" t="s">
        <v>5</v>
      </c>
      <c r="D5" s="348" t="s">
        <v>6</v>
      </c>
      <c r="E5" s="348" t="s">
        <v>7</v>
      </c>
      <c r="F5" s="348" t="s">
        <v>8</v>
      </c>
      <c r="G5" s="349" t="s">
        <v>9</v>
      </c>
    </row>
    <row r="6" spans="1:23" ht="15">
      <c r="A6" s="128"/>
      <c r="B6" s="32" t="s">
        <v>193</v>
      </c>
      <c r="C6" s="350"/>
      <c r="D6" s="350"/>
      <c r="E6" s="350"/>
      <c r="F6" s="350"/>
      <c r="G6" s="351"/>
    </row>
    <row r="7" spans="1:23" ht="15">
      <c r="A7" s="128"/>
      <c r="B7" s="33" t="s">
        <v>198</v>
      </c>
      <c r="C7" s="350"/>
      <c r="D7" s="350"/>
      <c r="E7" s="350"/>
      <c r="F7" s="350"/>
      <c r="G7" s="351"/>
    </row>
    <row r="8" spans="1:23" ht="15">
      <c r="A8" s="129">
        <v>1</v>
      </c>
      <c r="B8" s="254" t="s">
        <v>29</v>
      </c>
      <c r="C8" s="256">
        <v>143907195.28999963</v>
      </c>
      <c r="D8" s="257">
        <v>135156420.78999978</v>
      </c>
      <c r="E8" s="257">
        <v>125007190.10999967</v>
      </c>
      <c r="F8" s="257">
        <v>123316511.58999991</v>
      </c>
      <c r="G8" s="258">
        <v>131506915.59000006</v>
      </c>
    </row>
    <row r="9" spans="1:23" ht="15">
      <c r="A9" s="129">
        <v>2</v>
      </c>
      <c r="B9" s="254" t="s">
        <v>95</v>
      </c>
      <c r="C9" s="256">
        <v>143907195.28999963</v>
      </c>
      <c r="D9" s="257">
        <v>135156420.78999978</v>
      </c>
      <c r="E9" s="257">
        <v>125007190.10999967</v>
      </c>
      <c r="F9" s="257">
        <v>123316511.58999991</v>
      </c>
      <c r="G9" s="258">
        <v>131506915.59000006</v>
      </c>
    </row>
    <row r="10" spans="1:23" ht="15">
      <c r="A10" s="129">
        <v>3</v>
      </c>
      <c r="B10" s="254" t="s">
        <v>94</v>
      </c>
      <c r="C10" s="256">
        <v>189392744.52843872</v>
      </c>
      <c r="D10" s="257">
        <v>180656742.28759545</v>
      </c>
      <c r="E10" s="257">
        <v>170090987.80353391</v>
      </c>
      <c r="F10" s="257">
        <v>154317183.00179398</v>
      </c>
      <c r="G10" s="258">
        <v>162608289.14765704</v>
      </c>
    </row>
    <row r="11" spans="1:23" ht="15">
      <c r="A11" s="128"/>
      <c r="B11" s="32" t="s">
        <v>194</v>
      </c>
      <c r="C11" s="350"/>
      <c r="D11" s="350"/>
      <c r="E11" s="350"/>
      <c r="F11" s="350"/>
      <c r="G11" s="351"/>
    </row>
    <row r="12" spans="1:23" ht="15" customHeight="1">
      <c r="A12" s="129">
        <v>4</v>
      </c>
      <c r="B12" s="254" t="s">
        <v>427</v>
      </c>
      <c r="C12" s="387">
        <v>1249026342.4113774</v>
      </c>
      <c r="D12" s="257">
        <v>1172006467.7039804</v>
      </c>
      <c r="E12" s="257">
        <v>1083129334.5314882</v>
      </c>
      <c r="F12" s="257">
        <v>1015159449.2122746</v>
      </c>
      <c r="G12" s="258">
        <v>996558621.4938091</v>
      </c>
    </row>
    <row r="13" spans="1:23" ht="15">
      <c r="A13" s="128"/>
      <c r="B13" s="32" t="s">
        <v>96</v>
      </c>
      <c r="C13" s="350"/>
      <c r="D13" s="350"/>
      <c r="E13" s="350"/>
      <c r="F13" s="350"/>
      <c r="G13" s="351"/>
    </row>
    <row r="14" spans="1:23" s="3" customFormat="1" ht="15">
      <c r="A14" s="129"/>
      <c r="B14" s="33" t="s">
        <v>613</v>
      </c>
      <c r="C14" s="350"/>
      <c r="D14" s="350"/>
      <c r="E14" s="350"/>
      <c r="F14" s="350"/>
      <c r="G14" s="351"/>
    </row>
    <row r="15" spans="1:23" ht="15">
      <c r="A15" s="127">
        <v>5</v>
      </c>
      <c r="B15" s="31"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&gt;=4.95%</v>
      </c>
      <c r="C15" s="494">
        <v>0.11521550058918019</v>
      </c>
      <c r="D15" s="481">
        <v>0.11532054174989154</v>
      </c>
      <c r="E15" s="481">
        <v>0.11541298543453449</v>
      </c>
      <c r="F15" s="481">
        <v>0.1215</v>
      </c>
      <c r="G15" s="482">
        <v>0.13196104348871665</v>
      </c>
      <c r="J15" s="495"/>
      <c r="K15" s="495" t="s">
        <v>625</v>
      </c>
      <c r="L15" s="495" t="s">
        <v>626</v>
      </c>
      <c r="M15" s="495" t="s">
        <v>627</v>
      </c>
      <c r="N15" s="495" t="s">
        <v>628</v>
      </c>
      <c r="O15" s="495" t="s">
        <v>629</v>
      </c>
      <c r="P15" s="495" t="s">
        <v>630</v>
      </c>
      <c r="Q15" s="495" t="s">
        <v>631</v>
      </c>
      <c r="R15" s="495" t="s">
        <v>632</v>
      </c>
      <c r="S15" s="495" t="s">
        <v>633</v>
      </c>
      <c r="T15" s="495" t="s">
        <v>634</v>
      </c>
      <c r="U15" s="495" t="s">
        <v>635</v>
      </c>
      <c r="V15" s="495" t="s">
        <v>636</v>
      </c>
      <c r="W15" s="495" t="s">
        <v>637</v>
      </c>
    </row>
    <row r="16" spans="1:23" ht="15" customHeight="1">
      <c r="A16" s="127">
        <v>6</v>
      </c>
      <c r="B16" s="31" t="str">
        <f>"პირველადი კაპიტალის კოეფიციენტი &gt;="&amp;ROUND('9.1. Capital Requirements'!$C$20*100, 2 )&amp;"%"</f>
        <v>პირველადი კაპიტალის კოეფიციენტი &gt;=6.61%</v>
      </c>
      <c r="C16" s="494">
        <v>0.11521550058918019</v>
      </c>
      <c r="D16" s="481">
        <v>0.11532054174989154</v>
      </c>
      <c r="E16" s="481">
        <v>0.11541298543453449</v>
      </c>
      <c r="F16" s="481">
        <v>0.1215</v>
      </c>
      <c r="G16" s="482">
        <v>0.13196104348871665</v>
      </c>
      <c r="J16" s="495"/>
      <c r="K16" s="495"/>
      <c r="L16" s="495"/>
      <c r="M16" s="495"/>
      <c r="N16" s="495"/>
      <c r="O16" s="495"/>
      <c r="P16" s="495"/>
      <c r="Q16" s="495"/>
      <c r="R16" s="495"/>
      <c r="S16" s="495"/>
      <c r="T16" s="495"/>
      <c r="U16" s="495"/>
      <c r="V16" s="495"/>
      <c r="W16" s="495"/>
    </row>
    <row r="17" spans="1:23" ht="15">
      <c r="A17" s="127">
        <v>7</v>
      </c>
      <c r="B17" s="31" t="str">
        <f>"საზედამხედველო კაპიტალის კოეფიციენტი &gt;="&amp;ROUND('9.1. Capital Requirements'!$C$21*100,2)&amp;"%"</f>
        <v>საზედამხედველო კაპიტალის კოეფიციენტი &gt;=10.57%</v>
      </c>
      <c r="C17" s="494">
        <v>0.15163230597906846</v>
      </c>
      <c r="D17" s="481">
        <v>0.15414312741934871</v>
      </c>
      <c r="E17" s="481">
        <v>0.157</v>
      </c>
      <c r="F17" s="481">
        <v>0.152</v>
      </c>
      <c r="G17" s="482">
        <v>0.16316981825305216</v>
      </c>
      <c r="J17" s="495" t="s">
        <v>638</v>
      </c>
      <c r="K17" s="495">
        <v>1030573275.0485011</v>
      </c>
      <c r="L17" s="495">
        <v>1039141825.2687001</v>
      </c>
      <c r="M17" s="495">
        <v>1068815814.1772001</v>
      </c>
      <c r="N17" s="495">
        <v>1078600731.4990094</v>
      </c>
      <c r="O17" s="495">
        <v>1113184850.9385097</v>
      </c>
      <c r="P17" s="495">
        <v>1123969678.3814998</v>
      </c>
      <c r="Q17" s="495">
        <v>1173498110.9685111</v>
      </c>
      <c r="R17" s="495">
        <v>1230228700.6303518</v>
      </c>
      <c r="S17" s="495">
        <v>1275264488.1591001</v>
      </c>
      <c r="T17" s="495">
        <v>1306951767.9371002</v>
      </c>
      <c r="U17" s="495"/>
      <c r="V17" s="495"/>
      <c r="W17" s="495"/>
    </row>
    <row r="18" spans="1:23" ht="15">
      <c r="A18" s="128"/>
      <c r="B18" s="32" t="s">
        <v>12</v>
      </c>
      <c r="C18" s="350"/>
      <c r="D18" s="350"/>
      <c r="E18" s="350"/>
      <c r="F18" s="350"/>
      <c r="G18" s="351"/>
      <c r="J18" s="495" t="s">
        <v>639</v>
      </c>
      <c r="K18" s="495"/>
      <c r="L18" s="495">
        <f>AVERAGE($K$17:L17)</f>
        <v>1034857550.1586006</v>
      </c>
      <c r="M18" s="495">
        <f>AVERAGE($K$17:M17)</f>
        <v>1046176971.4981337</v>
      </c>
      <c r="N18" s="495">
        <f>AVERAGE($K$17:N17)</f>
        <v>1054282911.4983525</v>
      </c>
      <c r="O18" s="495">
        <f>AVERAGE($K$17:O17)</f>
        <v>1066063299.386384</v>
      </c>
      <c r="P18" s="495">
        <f>AVERAGE($K$17:P17)</f>
        <v>1075714362.5522366</v>
      </c>
      <c r="Q18" s="495">
        <f>AVERAGE($K$17:Q17)</f>
        <v>1089683469.4688473</v>
      </c>
      <c r="R18" s="495">
        <f>AVERAGE($K$17:R17)</f>
        <v>1107251623.3640354</v>
      </c>
      <c r="S18" s="495">
        <f>AVERAGE($K$17:S17)</f>
        <v>1125919719.4523759</v>
      </c>
      <c r="T18" s="495">
        <f>AVERAGE($K$17:T17)</f>
        <v>1144022924.3008482</v>
      </c>
      <c r="U18" s="495">
        <f>AVERAGE($K$17:U17)</f>
        <v>1144022924.3008482</v>
      </c>
      <c r="V18" s="495">
        <f>AVERAGE($K$17:V17)</f>
        <v>1144022924.3008482</v>
      </c>
      <c r="W18" s="495">
        <f>AVERAGE($K$17:W17)</f>
        <v>1144022924.3008482</v>
      </c>
    </row>
    <row r="19" spans="1:23" ht="15" customHeight="1">
      <c r="A19" s="130">
        <v>8</v>
      </c>
      <c r="B19" s="34" t="s">
        <v>13</v>
      </c>
      <c r="C19" s="528">
        <v>0.16420737604838972</v>
      </c>
      <c r="D19" s="483">
        <v>0.16355891124094896</v>
      </c>
      <c r="E19" s="483">
        <v>0.16288327795457508</v>
      </c>
      <c r="F19" s="483">
        <v>0.1650468857858102</v>
      </c>
      <c r="G19" s="484">
        <v>0.1807</v>
      </c>
      <c r="J19" s="495"/>
      <c r="K19" s="495"/>
      <c r="L19" s="495"/>
      <c r="M19" s="495"/>
      <c r="N19" s="495"/>
      <c r="O19" s="495"/>
      <c r="P19" s="495"/>
      <c r="Q19" s="495"/>
      <c r="R19" s="495"/>
      <c r="S19" s="495"/>
      <c r="T19" s="495"/>
      <c r="U19" s="495"/>
      <c r="V19" s="495"/>
      <c r="W19" s="495"/>
    </row>
    <row r="20" spans="1:23" ht="15">
      <c r="A20" s="130">
        <v>9</v>
      </c>
      <c r="B20" s="34" t="s">
        <v>14</v>
      </c>
      <c r="C20" s="528">
        <v>8.61720096087078E-2</v>
      </c>
      <c r="D20" s="483">
        <v>8.7125047062246275E-2</v>
      </c>
      <c r="E20" s="484">
        <v>8.7637114938110133E-2</v>
      </c>
      <c r="F20" s="484">
        <v>8.4838236060264333E-2</v>
      </c>
      <c r="G20" s="484">
        <v>7.7299999999999994E-2</v>
      </c>
      <c r="J20" s="495" t="s">
        <v>640</v>
      </c>
      <c r="K20" s="495">
        <v>139080890.59000006</v>
      </c>
      <c r="L20" s="495">
        <v>139524727.90000018</v>
      </c>
      <c r="M20" s="495">
        <v>141211930.55000013</v>
      </c>
      <c r="N20" s="495">
        <v>132469926.14999992</v>
      </c>
      <c r="O20" s="495">
        <v>131248130.61000012</v>
      </c>
      <c r="P20" s="495">
        <v>130505890.57999943</v>
      </c>
      <c r="Q20" s="495">
        <v>134485704.34999967</v>
      </c>
      <c r="R20" s="495">
        <v>140116879.15000051</v>
      </c>
      <c r="S20" s="495">
        <v>140515036.10999975</v>
      </c>
      <c r="T20" s="495">
        <v>144326215.18999979</v>
      </c>
      <c r="U20" s="495"/>
      <c r="V20" s="495"/>
      <c r="W20" s="495"/>
    </row>
    <row r="21" spans="1:23" ht="15">
      <c r="A21" s="130">
        <v>10</v>
      </c>
      <c r="B21" s="34" t="s">
        <v>15</v>
      </c>
      <c r="C21" s="528">
        <v>3.4016918835750566E-2</v>
      </c>
      <c r="D21" s="484">
        <v>3.0556825174370746E-2</v>
      </c>
      <c r="E21" s="484">
        <v>2.678571621741431E-2</v>
      </c>
      <c r="F21" s="484">
        <v>2.0708672332525227E-2</v>
      </c>
      <c r="G21" s="484">
        <v>5.0099999999999999E-2</v>
      </c>
      <c r="J21" s="495" t="s">
        <v>641</v>
      </c>
      <c r="K21" s="495"/>
      <c r="L21" s="495">
        <f>AVERAGE($K$20:L20)</f>
        <v>139302809.24500012</v>
      </c>
      <c r="M21" s="495">
        <f>AVERAGE($K$20:M20)</f>
        <v>139939183.01333347</v>
      </c>
      <c r="N21" s="495">
        <f>AVERAGE($K$20:N20)</f>
        <v>138071868.79750007</v>
      </c>
      <c r="O21" s="495">
        <f>AVERAGE($K$20:O20)</f>
        <v>136707121.16000009</v>
      </c>
      <c r="P21" s="495">
        <f>AVERAGE($K$20:P20)</f>
        <v>135673582.72999999</v>
      </c>
      <c r="Q21" s="495">
        <f>AVERAGE($K$20:Q20)</f>
        <v>135503885.81857136</v>
      </c>
      <c r="R21" s="495">
        <f>AVERAGE($K$20:R20)</f>
        <v>136080509.98500001</v>
      </c>
      <c r="S21" s="495">
        <f>AVERAGE($K$20:S20)</f>
        <v>136573235.10999998</v>
      </c>
      <c r="T21" s="495">
        <f>AVERAGE($K$20:T20)</f>
        <v>137348533.11799997</v>
      </c>
      <c r="U21" s="495">
        <f>AVERAGE($K$20:U20)</f>
        <v>137348533.11799997</v>
      </c>
      <c r="V21" s="495">
        <f>AVERAGE($K$20:V20)</f>
        <v>137348533.11799997</v>
      </c>
      <c r="W21" s="495">
        <f>AVERAGE($K$20:W20)</f>
        <v>137348533.11799997</v>
      </c>
    </row>
    <row r="22" spans="1:23" ht="15">
      <c r="A22" s="130">
        <v>11</v>
      </c>
      <c r="B22" s="34" t="s">
        <v>232</v>
      </c>
      <c r="C22" s="528">
        <v>7.8035366439681952E-2</v>
      </c>
      <c r="D22" s="484">
        <v>7.6433864178702696E-2</v>
      </c>
      <c r="E22" s="484">
        <v>7.5246163016464945E-2</v>
      </c>
      <c r="F22" s="484">
        <v>8.0208649725545866E-2</v>
      </c>
      <c r="G22" s="484">
        <v>0.10340000000000001</v>
      </c>
    </row>
    <row r="23" spans="1:23" ht="15">
      <c r="A23" s="130">
        <v>12</v>
      </c>
      <c r="B23" s="34" t="s">
        <v>16</v>
      </c>
      <c r="C23" s="528">
        <v>1.1729153857570951E-2</v>
      </c>
      <c r="D23" s="484">
        <v>5.9587097792051782E-3</v>
      </c>
      <c r="E23" s="484">
        <v>-8.6774472265875018E-3</v>
      </c>
      <c r="F23" s="484">
        <v>-2.5934865245174812E-2</v>
      </c>
      <c r="G23" s="484">
        <v>3.1E-2</v>
      </c>
    </row>
    <row r="24" spans="1:23" ht="15">
      <c r="A24" s="130">
        <v>13</v>
      </c>
      <c r="B24" s="34" t="s">
        <v>17</v>
      </c>
      <c r="C24" s="528">
        <v>9.9399996651987718E-2</v>
      </c>
      <c r="D24" s="484">
        <v>4.9632132443742809E-2</v>
      </c>
      <c r="E24" s="484">
        <v>-6.9781547170249175E-2</v>
      </c>
      <c r="F24" s="484">
        <v>-0.19803226738461732</v>
      </c>
      <c r="G24" s="484">
        <v>0.22059999999999999</v>
      </c>
    </row>
    <row r="25" spans="1:23" ht="15">
      <c r="A25" s="128"/>
      <c r="B25" s="32" t="s">
        <v>18</v>
      </c>
      <c r="C25" s="350"/>
      <c r="D25" s="350"/>
      <c r="E25" s="350"/>
      <c r="F25" s="350"/>
      <c r="G25" s="351"/>
    </row>
    <row r="26" spans="1:23" ht="15">
      <c r="A26" s="130">
        <v>14</v>
      </c>
      <c r="B26" s="34" t="s">
        <v>19</v>
      </c>
      <c r="C26" s="497">
        <v>1.8321966877577089E-2</v>
      </c>
      <c r="D26" s="484">
        <v>8.6E-3</v>
      </c>
      <c r="E26" s="484">
        <v>9.4000000000000004E-3</v>
      </c>
      <c r="F26" s="484">
        <v>1.103E-2</v>
      </c>
      <c r="G26" s="484">
        <v>1.0699999999999999E-2</v>
      </c>
    </row>
    <row r="27" spans="1:23" ht="15" customHeight="1">
      <c r="A27" s="130">
        <v>15</v>
      </c>
      <c r="B27" s="34" t="s">
        <v>20</v>
      </c>
      <c r="C27" s="497">
        <v>3.6087926082905786E-2</v>
      </c>
      <c r="D27" s="484">
        <v>3.4700000000000002E-2</v>
      </c>
      <c r="E27" s="484">
        <v>3.6900000000000002E-2</v>
      </c>
      <c r="F27" s="484">
        <v>3.7600000000000001E-2</v>
      </c>
      <c r="G27" s="484">
        <v>2.7400000000000001E-2</v>
      </c>
    </row>
    <row r="28" spans="1:23" ht="15">
      <c r="A28" s="130">
        <v>16</v>
      </c>
      <c r="B28" s="34" t="s">
        <v>21</v>
      </c>
      <c r="C28" s="497">
        <v>9.5857896605660076E-2</v>
      </c>
      <c r="D28" s="484">
        <v>9.4200000000000006E-2</v>
      </c>
      <c r="E28" s="484">
        <v>9.1899999999999996E-2</v>
      </c>
      <c r="F28" s="484">
        <v>0.1027286629840982</v>
      </c>
      <c r="G28" s="484">
        <v>9.8199999999999996E-2</v>
      </c>
    </row>
    <row r="29" spans="1:23" ht="15" customHeight="1">
      <c r="A29" s="130">
        <v>17</v>
      </c>
      <c r="B29" s="34" t="s">
        <v>22</v>
      </c>
      <c r="C29" s="497">
        <v>0.17054484636504691</v>
      </c>
      <c r="D29" s="484">
        <v>0.15590000000000001</v>
      </c>
      <c r="E29" s="484">
        <v>0.1487</v>
      </c>
      <c r="F29" s="484">
        <v>0.15093033674069736</v>
      </c>
      <c r="G29" s="484">
        <v>0.151</v>
      </c>
    </row>
    <row r="30" spans="1:23" ht="15">
      <c r="A30" s="130">
        <v>18</v>
      </c>
      <c r="B30" s="34" t="s">
        <v>23</v>
      </c>
      <c r="C30" s="496">
        <v>0.26032038042050143</v>
      </c>
      <c r="D30" s="484">
        <v>0.21299999999999999</v>
      </c>
      <c r="E30" s="484">
        <v>0.114</v>
      </c>
      <c r="F30" s="484">
        <v>4.1200000000000001E-2</v>
      </c>
      <c r="G30" s="484">
        <v>0.23330000000000001</v>
      </c>
    </row>
    <row r="31" spans="1:23" ht="15" customHeight="1">
      <c r="A31" s="128"/>
      <c r="B31" s="32" t="s">
        <v>24</v>
      </c>
      <c r="C31" s="350"/>
      <c r="D31" s="350"/>
      <c r="E31" s="350"/>
      <c r="F31" s="350"/>
      <c r="G31" s="351"/>
    </row>
    <row r="32" spans="1:23" ht="15" customHeight="1">
      <c r="A32" s="130">
        <v>19</v>
      </c>
      <c r="B32" s="34" t="s">
        <v>25</v>
      </c>
      <c r="C32" s="497">
        <v>0.187987283250416</v>
      </c>
      <c r="D32" s="484">
        <v>0.13109999999999999</v>
      </c>
      <c r="E32" s="484">
        <v>0.11509999999999999</v>
      </c>
      <c r="F32" s="484">
        <v>0.11219999999999999</v>
      </c>
      <c r="G32" s="484">
        <v>0.12540000000000001</v>
      </c>
    </row>
    <row r="33" spans="1:7" ht="15" customHeight="1">
      <c r="A33" s="130">
        <v>20</v>
      </c>
      <c r="B33" s="34" t="s">
        <v>26</v>
      </c>
      <c r="C33" s="497">
        <v>0.25784482166546513</v>
      </c>
      <c r="D33" s="484">
        <v>0.24779999999999999</v>
      </c>
      <c r="E33" s="484">
        <v>0.23719999999999999</v>
      </c>
      <c r="F33" s="484">
        <v>0.20271610565916984</v>
      </c>
      <c r="G33" s="484">
        <v>0.21279999999999999</v>
      </c>
    </row>
    <row r="34" spans="1:7" ht="15" customHeight="1">
      <c r="A34" s="130">
        <v>21</v>
      </c>
      <c r="B34" s="259" t="s">
        <v>27</v>
      </c>
      <c r="C34" s="497">
        <v>5.9616186238940265E-2</v>
      </c>
      <c r="D34" s="484">
        <v>4.0500000000000001E-2</v>
      </c>
      <c r="E34" s="484">
        <v>3.3700000000000001E-2</v>
      </c>
      <c r="F34" s="484">
        <v>2.3498131662469838E-2</v>
      </c>
      <c r="G34" s="484">
        <v>4.8800000000000003E-2</v>
      </c>
    </row>
    <row r="35" spans="1:7" ht="15" customHeight="1">
      <c r="A35" s="352"/>
      <c r="B35" s="32" t="s">
        <v>534</v>
      </c>
      <c r="C35" s="350"/>
      <c r="D35" s="350"/>
      <c r="E35" s="350"/>
      <c r="F35" s="350"/>
      <c r="G35" s="351"/>
    </row>
    <row r="36" spans="1:7" ht="15" customHeight="1">
      <c r="A36" s="130">
        <v>22</v>
      </c>
      <c r="B36" s="344" t="s">
        <v>518</v>
      </c>
      <c r="C36" s="532">
        <v>176591304.296114</v>
      </c>
      <c r="D36" s="485">
        <v>126822446.40269232</v>
      </c>
      <c r="E36" s="485">
        <v>150570856.35149148</v>
      </c>
      <c r="F36" s="485">
        <v>108579772.76464474</v>
      </c>
      <c r="G36" s="486">
        <v>107800944.9480156</v>
      </c>
    </row>
    <row r="37" spans="1:7" ht="15">
      <c r="A37" s="130">
        <v>23</v>
      </c>
      <c r="B37" s="34" t="s">
        <v>519</v>
      </c>
      <c r="C37" s="532">
        <v>34877597.749489382</v>
      </c>
      <c r="D37" s="485">
        <v>33543495.428065702</v>
      </c>
      <c r="E37" s="485">
        <v>64596953.263940752</v>
      </c>
      <c r="F37" s="485">
        <v>50814794.668466493</v>
      </c>
      <c r="G37" s="486">
        <v>28884513.010003846</v>
      </c>
    </row>
    <row r="38" spans="1:7" thickBot="1">
      <c r="A38" s="131">
        <v>24</v>
      </c>
      <c r="B38" s="260" t="s">
        <v>517</v>
      </c>
      <c r="C38" s="533">
        <v>5.0631728011915422</v>
      </c>
      <c r="D38" s="487">
        <v>3.7808357413038269</v>
      </c>
      <c r="E38" s="487">
        <v>2.330928143565294</v>
      </c>
      <c r="F38" s="487">
        <v>2.1367748009818239</v>
      </c>
      <c r="G38" s="488">
        <v>3.7321364881824346</v>
      </c>
    </row>
    <row r="39" spans="1:7">
      <c r="A39" s="20"/>
    </row>
    <row r="40" spans="1:7" ht="39.75">
      <c r="B40" s="23" t="s">
        <v>612</v>
      </c>
    </row>
    <row r="41" spans="1:7" ht="65.25">
      <c r="B41" s="403" t="s">
        <v>533</v>
      </c>
      <c r="D41" s="372"/>
      <c r="E41" s="372"/>
      <c r="F41" s="372"/>
      <c r="G41" s="37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F33" sqref="F33:F39"/>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196</v>
      </c>
      <c r="B1" s="372" t="str">
        <f>Info!C2</f>
        <v>სს "კრედობანკი"</v>
      </c>
    </row>
    <row r="2" spans="1:8" ht="15.75">
      <c r="A2" s="17" t="s">
        <v>197</v>
      </c>
      <c r="B2" s="2" t="str">
        <f>'1. key ratios'!B2</f>
        <v>31.12.2020</v>
      </c>
    </row>
    <row r="3" spans="1:8" ht="15.75">
      <c r="A3" s="17"/>
    </row>
    <row r="4" spans="1:8" ht="16.5" thickBot="1">
      <c r="A4" s="35" t="s">
        <v>414</v>
      </c>
      <c r="B4" s="76" t="s">
        <v>252</v>
      </c>
      <c r="C4" s="35"/>
      <c r="D4" s="36"/>
      <c r="E4" s="36"/>
      <c r="F4" s="37"/>
      <c r="G4" s="37"/>
      <c r="H4" s="38" t="s">
        <v>100</v>
      </c>
    </row>
    <row r="5" spans="1:8" ht="15.75">
      <c r="A5" s="39"/>
      <c r="B5" s="40"/>
      <c r="C5" s="536" t="s">
        <v>202</v>
      </c>
      <c r="D5" s="537"/>
      <c r="E5" s="538"/>
      <c r="F5" s="536" t="s">
        <v>203</v>
      </c>
      <c r="G5" s="537"/>
      <c r="H5" s="539"/>
    </row>
    <row r="6" spans="1:8" ht="15.75">
      <c r="A6" s="41" t="s">
        <v>32</v>
      </c>
      <c r="B6" s="42" t="s">
        <v>160</v>
      </c>
      <c r="C6" s="43" t="s">
        <v>33</v>
      </c>
      <c r="D6" s="43" t="s">
        <v>101</v>
      </c>
      <c r="E6" s="43" t="s">
        <v>74</v>
      </c>
      <c r="F6" s="43" t="s">
        <v>33</v>
      </c>
      <c r="G6" s="43" t="s">
        <v>101</v>
      </c>
      <c r="H6" s="44" t="s">
        <v>74</v>
      </c>
    </row>
    <row r="7" spans="1:8" ht="15.75">
      <c r="A7" s="41">
        <v>1</v>
      </c>
      <c r="B7" s="45" t="s">
        <v>161</v>
      </c>
      <c r="C7" s="261">
        <v>30473193.150000002</v>
      </c>
      <c r="D7" s="261">
        <v>19461765.079999998</v>
      </c>
      <c r="E7" s="262">
        <f>C7+D7</f>
        <v>49934958.230000004</v>
      </c>
      <c r="F7" s="263">
        <v>19820532.670000002</v>
      </c>
      <c r="G7" s="264">
        <v>12356761.119999999</v>
      </c>
      <c r="H7" s="265">
        <f>F7+G7</f>
        <v>32177293.789999999</v>
      </c>
    </row>
    <row r="8" spans="1:8" ht="15.75">
      <c r="A8" s="41">
        <v>2</v>
      </c>
      <c r="B8" s="45" t="s">
        <v>162</v>
      </c>
      <c r="C8" s="261">
        <v>53432824.700000003</v>
      </c>
      <c r="D8" s="261">
        <v>58426000.800000004</v>
      </c>
      <c r="E8" s="262">
        <f t="shared" ref="E8:E20" si="0">C8+D8</f>
        <v>111858825.5</v>
      </c>
      <c r="F8" s="263">
        <v>10698627.43</v>
      </c>
      <c r="G8" s="264">
        <v>23825943.889999997</v>
      </c>
      <c r="H8" s="265">
        <f t="shared" ref="H8:H40" si="1">F8+G8</f>
        <v>34524571.319999993</v>
      </c>
    </row>
    <row r="9" spans="1:8" ht="15.75">
      <c r="A9" s="41">
        <v>3</v>
      </c>
      <c r="B9" s="45" t="s">
        <v>163</v>
      </c>
      <c r="C9" s="261">
        <v>1016741.17</v>
      </c>
      <c r="D9" s="261">
        <v>53184840.589999996</v>
      </c>
      <c r="E9" s="262">
        <f t="shared" si="0"/>
        <v>54201581.759999998</v>
      </c>
      <c r="F9" s="263">
        <v>712559.75</v>
      </c>
      <c r="G9" s="264">
        <v>33341062.560000002</v>
      </c>
      <c r="H9" s="265">
        <f t="shared" si="1"/>
        <v>34053622.310000002</v>
      </c>
    </row>
    <row r="10" spans="1:8" ht="15.75">
      <c r="A10" s="41">
        <v>4</v>
      </c>
      <c r="B10" s="45" t="s">
        <v>192</v>
      </c>
      <c r="C10" s="261">
        <v>0</v>
      </c>
      <c r="D10" s="261">
        <v>0</v>
      </c>
      <c r="E10" s="262">
        <f t="shared" si="0"/>
        <v>0</v>
      </c>
      <c r="F10" s="263">
        <v>0</v>
      </c>
      <c r="G10" s="264">
        <v>0</v>
      </c>
      <c r="H10" s="265">
        <f t="shared" si="1"/>
        <v>0</v>
      </c>
    </row>
    <row r="11" spans="1:8" ht="15.75">
      <c r="A11" s="41">
        <v>5</v>
      </c>
      <c r="B11" s="45" t="s">
        <v>164</v>
      </c>
      <c r="C11" s="261">
        <v>42801067.269999996</v>
      </c>
      <c r="D11" s="261">
        <v>0</v>
      </c>
      <c r="E11" s="262">
        <f t="shared" si="0"/>
        <v>42801067.269999996</v>
      </c>
      <c r="F11" s="263">
        <v>28897451.93</v>
      </c>
      <c r="G11" s="264">
        <v>0</v>
      </c>
      <c r="H11" s="265">
        <f t="shared" si="1"/>
        <v>28897451.93</v>
      </c>
    </row>
    <row r="12" spans="1:8" ht="15.75">
      <c r="A12" s="41">
        <v>6.1</v>
      </c>
      <c r="B12" s="46" t="s">
        <v>165</v>
      </c>
      <c r="C12" s="261">
        <v>963154982.31000006</v>
      </c>
      <c r="D12" s="261">
        <v>102114490.5563</v>
      </c>
      <c r="E12" s="262">
        <f t="shared" si="0"/>
        <v>1065269472.8663001</v>
      </c>
      <c r="F12" s="263">
        <v>762153599.29000103</v>
      </c>
      <c r="G12" s="264">
        <v>83083444.731199995</v>
      </c>
      <c r="H12" s="265">
        <f t="shared" si="1"/>
        <v>845237044.02120101</v>
      </c>
    </row>
    <row r="13" spans="1:8" ht="15.75">
      <c r="A13" s="41">
        <v>6.2</v>
      </c>
      <c r="B13" s="46" t="s">
        <v>166</v>
      </c>
      <c r="C13" s="261">
        <v>-34049178.269999996</v>
      </c>
      <c r="D13" s="261">
        <v>-4394187.67</v>
      </c>
      <c r="E13" s="262">
        <f t="shared" si="0"/>
        <v>-38443365.939999998</v>
      </c>
      <c r="F13" s="263">
        <v>-20111958.903399996</v>
      </c>
      <c r="G13" s="264">
        <v>-3067386.8292999999</v>
      </c>
      <c r="H13" s="265">
        <f t="shared" si="1"/>
        <v>-23179345.732699998</v>
      </c>
    </row>
    <row r="14" spans="1:8" ht="15.75">
      <c r="A14" s="41">
        <v>6</v>
      </c>
      <c r="B14" s="45" t="s">
        <v>167</v>
      </c>
      <c r="C14" s="262">
        <f>C12+C13</f>
        <v>929105804.04000008</v>
      </c>
      <c r="D14" s="262">
        <f>D12+D13</f>
        <v>97720302.886299998</v>
      </c>
      <c r="E14" s="262">
        <f t="shared" si="0"/>
        <v>1026826106.9263</v>
      </c>
      <c r="F14" s="262">
        <f>F12+F13</f>
        <v>742041640.38660109</v>
      </c>
      <c r="G14" s="262">
        <f>G12+G13</f>
        <v>80016057.901899993</v>
      </c>
      <c r="H14" s="265">
        <f t="shared" si="1"/>
        <v>822057698.28850102</v>
      </c>
    </row>
    <row r="15" spans="1:8" ht="15.75">
      <c r="A15" s="41">
        <v>7</v>
      </c>
      <c r="B15" s="45" t="s">
        <v>168</v>
      </c>
      <c r="C15" s="261">
        <v>24200501.689999998</v>
      </c>
      <c r="D15" s="261">
        <v>1687688.9666559997</v>
      </c>
      <c r="E15" s="262">
        <f t="shared" si="0"/>
        <v>25888190.656655997</v>
      </c>
      <c r="F15" s="263">
        <v>12098084.879999999</v>
      </c>
      <c r="G15" s="264">
        <v>700086.56</v>
      </c>
      <c r="H15" s="265">
        <f t="shared" si="1"/>
        <v>12798171.439999999</v>
      </c>
    </row>
    <row r="16" spans="1:8" ht="15.75">
      <c r="A16" s="41">
        <v>8</v>
      </c>
      <c r="B16" s="45" t="s">
        <v>169</v>
      </c>
      <c r="C16" s="261">
        <v>1113654.5</v>
      </c>
      <c r="D16" s="261" t="s">
        <v>678</v>
      </c>
      <c r="E16" s="262">
        <f>C16</f>
        <v>1113654.5</v>
      </c>
      <c r="F16" s="263">
        <v>813532</v>
      </c>
      <c r="G16" s="264" t="s">
        <v>678</v>
      </c>
      <c r="H16" s="265">
        <f>F16</f>
        <v>813532</v>
      </c>
    </row>
    <row r="17" spans="1:8" ht="15.75">
      <c r="A17" s="41">
        <v>9</v>
      </c>
      <c r="B17" s="45" t="s">
        <v>170</v>
      </c>
      <c r="C17" s="261">
        <v>0</v>
      </c>
      <c r="D17" s="261">
        <v>0</v>
      </c>
      <c r="E17" s="262">
        <f t="shared" ref="E17:E18" si="2">C17</f>
        <v>0</v>
      </c>
      <c r="F17" s="263">
        <v>0</v>
      </c>
      <c r="G17" s="264">
        <v>0</v>
      </c>
      <c r="H17" s="265">
        <f t="shared" ref="H17:H18" si="3">F17</f>
        <v>0</v>
      </c>
    </row>
    <row r="18" spans="1:8" ht="15.75">
      <c r="A18" s="41">
        <v>10</v>
      </c>
      <c r="B18" s="45" t="s">
        <v>171</v>
      </c>
      <c r="C18" s="261">
        <v>29008892.930000007</v>
      </c>
      <c r="D18" s="261" t="s">
        <v>678</v>
      </c>
      <c r="E18" s="262">
        <f t="shared" si="2"/>
        <v>29008892.930000007</v>
      </c>
      <c r="F18" s="263">
        <v>35827285.840000004</v>
      </c>
      <c r="G18" s="264" t="s">
        <v>678</v>
      </c>
      <c r="H18" s="265">
        <f t="shared" si="3"/>
        <v>35827285.840000004</v>
      </c>
    </row>
    <row r="19" spans="1:8" ht="15.75">
      <c r="A19" s="41">
        <v>11</v>
      </c>
      <c r="B19" s="45" t="s">
        <v>172</v>
      </c>
      <c r="C19" s="261">
        <v>45957399.259999998</v>
      </c>
      <c r="D19" s="261">
        <v>7433603.2300000004</v>
      </c>
      <c r="E19" s="262">
        <f t="shared" si="0"/>
        <v>53391002.489999995</v>
      </c>
      <c r="F19" s="263">
        <v>23987922.190000005</v>
      </c>
      <c r="G19" s="264">
        <v>5435725.9399999995</v>
      </c>
      <c r="H19" s="265">
        <f t="shared" si="1"/>
        <v>29423648.130000003</v>
      </c>
    </row>
    <row r="20" spans="1:8" ht="15.75">
      <c r="A20" s="41">
        <v>12</v>
      </c>
      <c r="B20" s="47" t="s">
        <v>173</v>
      </c>
      <c r="C20" s="262">
        <f>SUM(C7:C11)+SUM(C14:C19)</f>
        <v>1157110078.71</v>
      </c>
      <c r="D20" s="262">
        <f>SUM(D7:D11)+SUM(D14:D19)</f>
        <v>237914201.55295599</v>
      </c>
      <c r="E20" s="262">
        <f t="shared" si="0"/>
        <v>1395024280.2629561</v>
      </c>
      <c r="F20" s="262">
        <f>SUM(F7:F11)+SUM(F14:F19)</f>
        <v>874897637.07660115</v>
      </c>
      <c r="G20" s="262">
        <f>SUM(G7:G11)+SUM(G14:G19)</f>
        <v>155675637.97189999</v>
      </c>
      <c r="H20" s="265">
        <f t="shared" si="1"/>
        <v>1030573275.0485011</v>
      </c>
    </row>
    <row r="21" spans="1:8" ht="15.75">
      <c r="A21" s="41"/>
      <c r="B21" s="42" t="s">
        <v>190</v>
      </c>
      <c r="C21" s="266"/>
      <c r="D21" s="266"/>
      <c r="E21" s="266"/>
      <c r="F21" s="267"/>
      <c r="G21" s="268"/>
      <c r="H21" s="269"/>
    </row>
    <row r="22" spans="1:8" ht="15.75">
      <c r="A22" s="41">
        <v>13</v>
      </c>
      <c r="B22" s="45" t="s">
        <v>174</v>
      </c>
      <c r="C22" s="261">
        <v>0</v>
      </c>
      <c r="D22" s="261">
        <v>0</v>
      </c>
      <c r="E22" s="262">
        <f>C22+D22</f>
        <v>0</v>
      </c>
      <c r="F22" s="263">
        <v>0</v>
      </c>
      <c r="G22" s="264">
        <v>0</v>
      </c>
      <c r="H22" s="265">
        <f t="shared" si="1"/>
        <v>0</v>
      </c>
    </row>
    <row r="23" spans="1:8" ht="15.75">
      <c r="A23" s="41">
        <v>14</v>
      </c>
      <c r="B23" s="45" t="s">
        <v>175</v>
      </c>
      <c r="C23" s="261">
        <v>49483460.629999995</v>
      </c>
      <c r="D23" s="261">
        <v>13424050.089999998</v>
      </c>
      <c r="E23" s="262">
        <f t="shared" ref="E23:E40" si="4">C23+D23</f>
        <v>62907510.719999991</v>
      </c>
      <c r="F23" s="263">
        <v>31846343.299999997</v>
      </c>
      <c r="G23" s="264">
        <v>7098081.8499999996</v>
      </c>
      <c r="H23" s="265">
        <f t="shared" si="1"/>
        <v>38944425.149999999</v>
      </c>
    </row>
    <row r="24" spans="1:8" ht="15.75">
      <c r="A24" s="41">
        <v>15</v>
      </c>
      <c r="B24" s="45" t="s">
        <v>176</v>
      </c>
      <c r="C24" s="261">
        <v>8492604.870000001</v>
      </c>
      <c r="D24" s="261">
        <v>11765911.710000003</v>
      </c>
      <c r="E24" s="262">
        <f t="shared" si="4"/>
        <v>20258516.580000006</v>
      </c>
      <c r="F24" s="263">
        <v>4726417.2799999993</v>
      </c>
      <c r="G24" s="264">
        <v>6707666.2599999998</v>
      </c>
      <c r="H24" s="265">
        <f t="shared" si="1"/>
        <v>11434083.539999999</v>
      </c>
    </row>
    <row r="25" spans="1:8" ht="15.75">
      <c r="A25" s="41">
        <v>16</v>
      </c>
      <c r="B25" s="45" t="s">
        <v>177</v>
      </c>
      <c r="C25" s="261">
        <v>61541573.780000001</v>
      </c>
      <c r="D25" s="261">
        <v>18201079.759999998</v>
      </c>
      <c r="E25" s="262">
        <f t="shared" si="4"/>
        <v>79742653.539999992</v>
      </c>
      <c r="F25" s="263">
        <v>38886698.130000003</v>
      </c>
      <c r="G25" s="264">
        <v>11788748.029999999</v>
      </c>
      <c r="H25" s="265">
        <f t="shared" si="1"/>
        <v>50675446.160000004</v>
      </c>
    </row>
    <row r="26" spans="1:8" ht="15.75">
      <c r="A26" s="41">
        <v>17</v>
      </c>
      <c r="B26" s="45" t="s">
        <v>178</v>
      </c>
      <c r="C26" s="266"/>
      <c r="D26" s="266"/>
      <c r="E26" s="262">
        <f t="shared" si="4"/>
        <v>0</v>
      </c>
      <c r="F26" s="267"/>
      <c r="G26" s="268"/>
      <c r="H26" s="265">
        <f t="shared" si="1"/>
        <v>0</v>
      </c>
    </row>
    <row r="27" spans="1:8" ht="15.75">
      <c r="A27" s="41">
        <v>18</v>
      </c>
      <c r="B27" s="45" t="s">
        <v>179</v>
      </c>
      <c r="C27" s="261">
        <v>666465763.26650786</v>
      </c>
      <c r="D27" s="261">
        <v>264544373.57773992</v>
      </c>
      <c r="E27" s="262">
        <f t="shared" si="4"/>
        <v>931010136.84424782</v>
      </c>
      <c r="F27" s="263">
        <v>533554538.95539683</v>
      </c>
      <c r="G27" s="264">
        <v>151307891.08144698</v>
      </c>
      <c r="H27" s="265">
        <f t="shared" si="1"/>
        <v>684862430.03684378</v>
      </c>
    </row>
    <row r="28" spans="1:8" ht="15.75">
      <c r="A28" s="41">
        <v>19</v>
      </c>
      <c r="B28" s="45" t="s">
        <v>180</v>
      </c>
      <c r="C28" s="261">
        <v>17255024.170000002</v>
      </c>
      <c r="D28" s="261">
        <v>1880962.9899999998</v>
      </c>
      <c r="E28" s="262">
        <f t="shared" si="4"/>
        <v>19135987.16</v>
      </c>
      <c r="F28" s="263">
        <v>12566423.82</v>
      </c>
      <c r="G28" s="264">
        <v>1394493.72</v>
      </c>
      <c r="H28" s="265">
        <f t="shared" si="1"/>
        <v>13960917.540000001</v>
      </c>
    </row>
    <row r="29" spans="1:8" ht="15.75">
      <c r="A29" s="41">
        <v>20</v>
      </c>
      <c r="B29" s="45" t="s">
        <v>102</v>
      </c>
      <c r="C29" s="261">
        <v>83009396.030000016</v>
      </c>
      <c r="D29" s="261">
        <v>10367088.189999999</v>
      </c>
      <c r="E29" s="262">
        <f t="shared" si="4"/>
        <v>93376484.220000014</v>
      </c>
      <c r="F29" s="263">
        <v>58596956.189999998</v>
      </c>
      <c r="G29" s="264">
        <v>11482145.52</v>
      </c>
      <c r="H29" s="265">
        <f t="shared" si="1"/>
        <v>70079101.709999993</v>
      </c>
    </row>
    <row r="30" spans="1:8" ht="15.75">
      <c r="A30" s="41">
        <v>21</v>
      </c>
      <c r="B30" s="45" t="s">
        <v>181</v>
      </c>
      <c r="C30" s="261">
        <v>35336780</v>
      </c>
      <c r="D30" s="261">
        <v>0</v>
      </c>
      <c r="E30" s="262">
        <f t="shared" si="4"/>
        <v>35336780</v>
      </c>
      <c r="F30" s="263">
        <v>21535980</v>
      </c>
      <c r="G30" s="264">
        <v>0</v>
      </c>
      <c r="H30" s="265">
        <f t="shared" si="1"/>
        <v>21535980</v>
      </c>
    </row>
    <row r="31" spans="1:8" ht="15.75">
      <c r="A31" s="41">
        <v>22</v>
      </c>
      <c r="B31" s="47" t="s">
        <v>182</v>
      </c>
      <c r="C31" s="262">
        <f>SUM(C22:C30)</f>
        <v>921584602.74650776</v>
      </c>
      <c r="D31" s="262">
        <f>SUM(D22:D30)</f>
        <v>320183466.3177399</v>
      </c>
      <c r="E31" s="262">
        <f>C31+D31</f>
        <v>1241768069.0642476</v>
      </c>
      <c r="F31" s="262">
        <f>SUM(F22:F30)</f>
        <v>701713357.67539692</v>
      </c>
      <c r="G31" s="262">
        <f>SUM(G22:G30)</f>
        <v>189779026.461447</v>
      </c>
      <c r="H31" s="265">
        <f t="shared" si="1"/>
        <v>891492384.13684392</v>
      </c>
    </row>
    <row r="32" spans="1:8" ht="15.75">
      <c r="A32" s="41"/>
      <c r="B32" s="42" t="s">
        <v>191</v>
      </c>
      <c r="C32" s="266"/>
      <c r="D32" s="266"/>
      <c r="E32" s="261"/>
      <c r="F32" s="267"/>
      <c r="G32" s="268"/>
      <c r="H32" s="269"/>
    </row>
    <row r="33" spans="1:8" ht="15.75">
      <c r="A33" s="41">
        <v>23</v>
      </c>
      <c r="B33" s="45" t="s">
        <v>183</v>
      </c>
      <c r="C33" s="261">
        <v>4400000</v>
      </c>
      <c r="D33" s="266"/>
      <c r="E33" s="262">
        <f t="shared" si="4"/>
        <v>4400000</v>
      </c>
      <c r="F33" s="263">
        <v>4400000</v>
      </c>
      <c r="G33" s="268"/>
      <c r="H33" s="265">
        <f t="shared" si="1"/>
        <v>4400000</v>
      </c>
    </row>
    <row r="34" spans="1:8" ht="15.75">
      <c r="A34" s="41">
        <v>24</v>
      </c>
      <c r="B34" s="45" t="s">
        <v>184</v>
      </c>
      <c r="C34" s="261">
        <v>0</v>
      </c>
      <c r="D34" s="266"/>
      <c r="E34" s="262">
        <f t="shared" si="4"/>
        <v>0</v>
      </c>
      <c r="F34" s="263">
        <v>0</v>
      </c>
      <c r="G34" s="268"/>
      <c r="H34" s="265">
        <f t="shared" si="1"/>
        <v>0</v>
      </c>
    </row>
    <row r="35" spans="1:8" ht="15.75">
      <c r="A35" s="41">
        <v>25</v>
      </c>
      <c r="B35" s="46" t="s">
        <v>185</v>
      </c>
      <c r="C35" s="261">
        <v>0</v>
      </c>
      <c r="D35" s="266"/>
      <c r="E35" s="262">
        <f t="shared" si="4"/>
        <v>0</v>
      </c>
      <c r="F35" s="263">
        <v>0</v>
      </c>
      <c r="G35" s="268"/>
      <c r="H35" s="265">
        <f t="shared" si="1"/>
        <v>0</v>
      </c>
    </row>
    <row r="36" spans="1:8" ht="15.75">
      <c r="A36" s="41">
        <v>26</v>
      </c>
      <c r="B36" s="45" t="s">
        <v>186</v>
      </c>
      <c r="C36" s="261">
        <v>0</v>
      </c>
      <c r="D36" s="266"/>
      <c r="E36" s="262">
        <f t="shared" si="4"/>
        <v>0</v>
      </c>
      <c r="F36" s="263">
        <v>0</v>
      </c>
      <c r="G36" s="268"/>
      <c r="H36" s="265">
        <f t="shared" si="1"/>
        <v>0</v>
      </c>
    </row>
    <row r="37" spans="1:8" ht="15.75">
      <c r="A37" s="41">
        <v>27</v>
      </c>
      <c r="B37" s="45" t="s">
        <v>187</v>
      </c>
      <c r="C37" s="261">
        <v>0</v>
      </c>
      <c r="D37" s="266"/>
      <c r="E37" s="262">
        <f t="shared" si="4"/>
        <v>0</v>
      </c>
      <c r="F37" s="263">
        <v>0</v>
      </c>
      <c r="G37" s="268"/>
      <c r="H37" s="265">
        <f t="shared" si="1"/>
        <v>0</v>
      </c>
    </row>
    <row r="38" spans="1:8" ht="15.75">
      <c r="A38" s="41">
        <v>28</v>
      </c>
      <c r="B38" s="45" t="s">
        <v>188</v>
      </c>
      <c r="C38" s="261">
        <v>148459752.15999964</v>
      </c>
      <c r="D38" s="266"/>
      <c r="E38" s="262">
        <f t="shared" si="4"/>
        <v>148459752.15999964</v>
      </c>
      <c r="F38" s="263">
        <v>134284431.59000006</v>
      </c>
      <c r="G38" s="268"/>
      <c r="H38" s="265">
        <f t="shared" si="1"/>
        <v>134284431.59000006</v>
      </c>
    </row>
    <row r="39" spans="1:8" ht="15.75">
      <c r="A39" s="41">
        <v>29</v>
      </c>
      <c r="B39" s="45" t="s">
        <v>204</v>
      </c>
      <c r="C39" s="261">
        <v>396459</v>
      </c>
      <c r="D39" s="266"/>
      <c r="E39" s="262">
        <f t="shared" si="4"/>
        <v>396459</v>
      </c>
      <c r="F39" s="263">
        <v>396459</v>
      </c>
      <c r="G39" s="268"/>
      <c r="H39" s="265">
        <f t="shared" si="1"/>
        <v>396459</v>
      </c>
    </row>
    <row r="40" spans="1:8" ht="15.75">
      <c r="A40" s="41">
        <v>30</v>
      </c>
      <c r="B40" s="47" t="s">
        <v>189</v>
      </c>
      <c r="C40" s="261">
        <f>SUM(C33:C39)</f>
        <v>153256211.15999964</v>
      </c>
      <c r="D40" s="266"/>
      <c r="E40" s="262">
        <f t="shared" si="4"/>
        <v>153256211.15999964</v>
      </c>
      <c r="F40" s="261">
        <f>SUM(F33:F39)</f>
        <v>139080890.59000006</v>
      </c>
      <c r="G40" s="268"/>
      <c r="H40" s="265">
        <f t="shared" si="1"/>
        <v>139080890.59000006</v>
      </c>
    </row>
    <row r="41" spans="1:8" ht="16.5" thickBot="1">
      <c r="A41" s="48">
        <v>31</v>
      </c>
      <c r="B41" s="49" t="s">
        <v>205</v>
      </c>
      <c r="C41" s="270">
        <f>C31+C40</f>
        <v>1074840813.9065075</v>
      </c>
      <c r="D41" s="270">
        <f>D31+D40</f>
        <v>320183466.3177399</v>
      </c>
      <c r="E41" s="270">
        <f>C41+D41</f>
        <v>1395024280.2242475</v>
      </c>
      <c r="F41" s="270">
        <f>F31+F40</f>
        <v>840794248.26539695</v>
      </c>
      <c r="G41" s="270">
        <f>G31+G40</f>
        <v>189779026.461447</v>
      </c>
      <c r="H41" s="271">
        <f>F41+G41</f>
        <v>1030573274.726844</v>
      </c>
    </row>
    <row r="43" spans="1:8">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4 E31 E41" formula="1"/>
    <ignoredError sqref="C20:H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5"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196</v>
      </c>
      <c r="B1" s="16" t="str">
        <f>Info!C2</f>
        <v>სს "კრედობანკი"</v>
      </c>
      <c r="C1" s="16"/>
    </row>
    <row r="2" spans="1:8" ht="15.75">
      <c r="A2" s="17" t="s">
        <v>197</v>
      </c>
      <c r="B2" s="372" t="str">
        <f>'1. key ratios'!B2</f>
        <v>31.12.2020</v>
      </c>
      <c r="C2" s="29"/>
      <c r="D2" s="18"/>
      <c r="E2" s="18"/>
      <c r="F2" s="18"/>
      <c r="G2" s="18"/>
      <c r="H2" s="18"/>
    </row>
    <row r="3" spans="1:8" ht="15.75">
      <c r="A3" s="17"/>
      <c r="B3" s="16"/>
      <c r="C3" s="29"/>
      <c r="D3" s="18"/>
      <c r="E3" s="18"/>
      <c r="F3" s="18"/>
      <c r="G3" s="18"/>
      <c r="H3" s="18"/>
    </row>
    <row r="4" spans="1:8" ht="16.5" thickBot="1">
      <c r="A4" s="51" t="s">
        <v>415</v>
      </c>
      <c r="B4" s="30" t="s">
        <v>230</v>
      </c>
      <c r="C4" s="37"/>
      <c r="D4" s="37"/>
      <c r="E4" s="37"/>
      <c r="F4" s="51"/>
      <c r="G4" s="51"/>
      <c r="H4" s="52" t="s">
        <v>100</v>
      </c>
    </row>
    <row r="5" spans="1:8" ht="15.75">
      <c r="A5" s="132"/>
      <c r="B5" s="133"/>
      <c r="C5" s="536" t="s">
        <v>202</v>
      </c>
      <c r="D5" s="537"/>
      <c r="E5" s="538"/>
      <c r="F5" s="536" t="s">
        <v>203</v>
      </c>
      <c r="G5" s="537"/>
      <c r="H5" s="539"/>
    </row>
    <row r="6" spans="1:8">
      <c r="A6" s="134" t="s">
        <v>32</v>
      </c>
      <c r="B6" s="53"/>
      <c r="C6" s="54" t="s">
        <v>33</v>
      </c>
      <c r="D6" s="54" t="s">
        <v>103</v>
      </c>
      <c r="E6" s="54" t="s">
        <v>74</v>
      </c>
      <c r="F6" s="54" t="s">
        <v>33</v>
      </c>
      <c r="G6" s="54" t="s">
        <v>103</v>
      </c>
      <c r="H6" s="135" t="s">
        <v>74</v>
      </c>
    </row>
    <row r="7" spans="1:8">
      <c r="A7" s="136"/>
      <c r="B7" s="56" t="s">
        <v>99</v>
      </c>
      <c r="C7" s="57"/>
      <c r="D7" s="57"/>
      <c r="E7" s="57"/>
      <c r="F7" s="57"/>
      <c r="G7" s="57"/>
      <c r="H7" s="137"/>
    </row>
    <row r="8" spans="1:8" ht="15.75">
      <c r="A8" s="136">
        <v>1</v>
      </c>
      <c r="B8" s="58" t="s">
        <v>104</v>
      </c>
      <c r="C8" s="272">
        <v>2248293.33</v>
      </c>
      <c r="D8" s="272">
        <v>-52085.05</v>
      </c>
      <c r="E8" s="262">
        <f>C8+D8</f>
        <v>2196208.2800000003</v>
      </c>
      <c r="F8" s="272">
        <v>1911133.8</v>
      </c>
      <c r="G8" s="272">
        <v>211983.34000000003</v>
      </c>
      <c r="H8" s="273">
        <f>F8+G8</f>
        <v>2123117.14</v>
      </c>
    </row>
    <row r="9" spans="1:8" ht="15.75">
      <c r="A9" s="136">
        <v>2</v>
      </c>
      <c r="B9" s="58" t="s">
        <v>105</v>
      </c>
      <c r="C9" s="274">
        <f>SUM(C10:C18)</f>
        <v>176432567.27999997</v>
      </c>
      <c r="D9" s="274">
        <f>SUM(D10:D18)</f>
        <v>6933677.4400000013</v>
      </c>
      <c r="E9" s="262">
        <f t="shared" ref="E9:E67" si="0">C9+D9</f>
        <v>183366244.71999997</v>
      </c>
      <c r="F9" s="274">
        <f>SUM(F10:F18)</f>
        <v>140269322.91000003</v>
      </c>
      <c r="G9" s="274">
        <f>SUM(G10:G18)</f>
        <v>8420259.5899999999</v>
      </c>
      <c r="H9" s="273">
        <f t="shared" ref="H9:H67" si="1">F9+G9</f>
        <v>148689582.50000003</v>
      </c>
    </row>
    <row r="10" spans="1:8" ht="15.75">
      <c r="A10" s="136">
        <v>2.1</v>
      </c>
      <c r="B10" s="59" t="s">
        <v>106</v>
      </c>
      <c r="C10" s="272">
        <v>0</v>
      </c>
      <c r="D10" s="272">
        <v>0</v>
      </c>
      <c r="E10" s="262">
        <f t="shared" si="0"/>
        <v>0</v>
      </c>
      <c r="F10" s="272">
        <v>0</v>
      </c>
      <c r="G10" s="272">
        <v>0</v>
      </c>
      <c r="H10" s="273">
        <f t="shared" si="1"/>
        <v>0</v>
      </c>
    </row>
    <row r="11" spans="1:8" ht="15.75">
      <c r="A11" s="136">
        <v>2.2000000000000002</v>
      </c>
      <c r="B11" s="59" t="s">
        <v>107</v>
      </c>
      <c r="C11" s="272">
        <v>512163.7</v>
      </c>
      <c r="D11" s="272">
        <v>1196149.5</v>
      </c>
      <c r="E11" s="262">
        <f t="shared" si="0"/>
        <v>1708313.2</v>
      </c>
      <c r="F11" s="272">
        <v>392139.31</v>
      </c>
      <c r="G11" s="272">
        <v>1009871.41</v>
      </c>
      <c r="H11" s="273">
        <f t="shared" si="1"/>
        <v>1402010.72</v>
      </c>
    </row>
    <row r="12" spans="1:8" ht="15.75">
      <c r="A12" s="136">
        <v>2.2999999999999998</v>
      </c>
      <c r="B12" s="59" t="s">
        <v>108</v>
      </c>
      <c r="C12" s="272">
        <v>0</v>
      </c>
      <c r="D12" s="272">
        <v>0</v>
      </c>
      <c r="E12" s="262">
        <f t="shared" si="0"/>
        <v>0</v>
      </c>
      <c r="F12" s="272">
        <v>0</v>
      </c>
      <c r="G12" s="272">
        <v>0</v>
      </c>
      <c r="H12" s="273">
        <f t="shared" si="1"/>
        <v>0</v>
      </c>
    </row>
    <row r="13" spans="1:8" ht="15.75">
      <c r="A13" s="136">
        <v>2.4</v>
      </c>
      <c r="B13" s="59" t="s">
        <v>109</v>
      </c>
      <c r="C13" s="272">
        <v>29477.99</v>
      </c>
      <c r="D13" s="272">
        <v>32571.07</v>
      </c>
      <c r="E13" s="262">
        <f t="shared" si="0"/>
        <v>62049.06</v>
      </c>
      <c r="F13" s="272">
        <v>142.68</v>
      </c>
      <c r="G13" s="272">
        <v>13378.4</v>
      </c>
      <c r="H13" s="273">
        <f t="shared" si="1"/>
        <v>13521.08</v>
      </c>
    </row>
    <row r="14" spans="1:8" ht="15.75">
      <c r="A14" s="136">
        <v>2.5</v>
      </c>
      <c r="B14" s="59" t="s">
        <v>110</v>
      </c>
      <c r="C14" s="272">
        <v>25210.13</v>
      </c>
      <c r="D14" s="272">
        <v>199934.63</v>
      </c>
      <c r="E14" s="262">
        <f t="shared" si="0"/>
        <v>225144.76</v>
      </c>
      <c r="F14" s="272">
        <v>37131.64</v>
      </c>
      <c r="G14" s="272">
        <v>106165.98</v>
      </c>
      <c r="H14" s="273">
        <f t="shared" si="1"/>
        <v>143297.62</v>
      </c>
    </row>
    <row r="15" spans="1:8" ht="15.75">
      <c r="A15" s="136">
        <v>2.6</v>
      </c>
      <c r="B15" s="59" t="s">
        <v>111</v>
      </c>
      <c r="C15" s="272">
        <v>185081.33</v>
      </c>
      <c r="D15" s="272">
        <v>96408.6</v>
      </c>
      <c r="E15" s="262">
        <f t="shared" si="0"/>
        <v>281489.93</v>
      </c>
      <c r="F15" s="272">
        <v>62090.12</v>
      </c>
      <c r="G15" s="272">
        <v>82274.58</v>
      </c>
      <c r="H15" s="273">
        <f t="shared" si="1"/>
        <v>144364.70000000001</v>
      </c>
    </row>
    <row r="16" spans="1:8" ht="15.75">
      <c r="A16" s="136">
        <v>2.7</v>
      </c>
      <c r="B16" s="59" t="s">
        <v>112</v>
      </c>
      <c r="C16" s="272">
        <v>61814.82</v>
      </c>
      <c r="D16" s="272">
        <v>125816.09</v>
      </c>
      <c r="E16" s="262">
        <f t="shared" si="0"/>
        <v>187630.91</v>
      </c>
      <c r="F16" s="272">
        <v>35781.65</v>
      </c>
      <c r="G16" s="272">
        <v>189029.57</v>
      </c>
      <c r="H16" s="273">
        <f t="shared" si="1"/>
        <v>224811.22</v>
      </c>
    </row>
    <row r="17" spans="1:8" ht="15.75">
      <c r="A17" s="136">
        <v>2.8</v>
      </c>
      <c r="B17" s="59" t="s">
        <v>113</v>
      </c>
      <c r="C17" s="272">
        <v>175530622.70999998</v>
      </c>
      <c r="D17" s="272">
        <v>5237153.6100000003</v>
      </c>
      <c r="E17" s="262">
        <f t="shared" si="0"/>
        <v>180767776.31999999</v>
      </c>
      <c r="F17" s="272">
        <v>139683818.83000001</v>
      </c>
      <c r="G17" s="272">
        <v>6919944.6699999999</v>
      </c>
      <c r="H17" s="273">
        <f t="shared" si="1"/>
        <v>146603763.5</v>
      </c>
    </row>
    <row r="18" spans="1:8" ht="15.75">
      <c r="A18" s="136">
        <v>2.9</v>
      </c>
      <c r="B18" s="59" t="s">
        <v>114</v>
      </c>
      <c r="C18" s="272">
        <v>88196.6</v>
      </c>
      <c r="D18" s="272">
        <v>45643.94</v>
      </c>
      <c r="E18" s="262">
        <f t="shared" si="0"/>
        <v>133840.54</v>
      </c>
      <c r="F18" s="272">
        <v>58218.68</v>
      </c>
      <c r="G18" s="272">
        <v>99594.98</v>
      </c>
      <c r="H18" s="273">
        <f t="shared" si="1"/>
        <v>157813.66</v>
      </c>
    </row>
    <row r="19" spans="1:8" ht="15.75">
      <c r="A19" s="136">
        <v>3</v>
      </c>
      <c r="B19" s="58" t="s">
        <v>115</v>
      </c>
      <c r="C19" s="272">
        <v>6448717.3600000003</v>
      </c>
      <c r="D19" s="272">
        <v>170533.34</v>
      </c>
      <c r="E19" s="262">
        <f t="shared" si="0"/>
        <v>6619250.7000000002</v>
      </c>
      <c r="F19" s="272">
        <v>8630978.7400000002</v>
      </c>
      <c r="G19" s="272">
        <v>522661.82</v>
      </c>
      <c r="H19" s="273">
        <f t="shared" si="1"/>
        <v>9153640.5600000005</v>
      </c>
    </row>
    <row r="20" spans="1:8" ht="15.75">
      <c r="A20" s="136">
        <v>4</v>
      </c>
      <c r="B20" s="58" t="s">
        <v>116</v>
      </c>
      <c r="C20" s="272">
        <v>3125962.8</v>
      </c>
      <c r="D20" s="272">
        <v>0</v>
      </c>
      <c r="E20" s="262">
        <f t="shared" si="0"/>
        <v>3125962.8</v>
      </c>
      <c r="F20" s="272">
        <v>1449876.91</v>
      </c>
      <c r="G20" s="272">
        <v>0</v>
      </c>
      <c r="H20" s="273">
        <f t="shared" si="1"/>
        <v>1449876.91</v>
      </c>
    </row>
    <row r="21" spans="1:8" ht="15.75">
      <c r="A21" s="136">
        <v>5</v>
      </c>
      <c r="B21" s="58" t="s">
        <v>117</v>
      </c>
      <c r="C21" s="272">
        <v>0</v>
      </c>
      <c r="D21" s="272">
        <v>0</v>
      </c>
      <c r="E21" s="262">
        <f t="shared" si="0"/>
        <v>0</v>
      </c>
      <c r="F21" s="272">
        <v>0</v>
      </c>
      <c r="G21" s="272">
        <v>0</v>
      </c>
      <c r="H21" s="273">
        <f>F21+G21</f>
        <v>0</v>
      </c>
    </row>
    <row r="22" spans="1:8" ht="15.75">
      <c r="A22" s="136">
        <v>6</v>
      </c>
      <c r="B22" s="60" t="s">
        <v>118</v>
      </c>
      <c r="C22" s="274">
        <f>C8+C9+C19+C20+C21</f>
        <v>188255540.77000001</v>
      </c>
      <c r="D22" s="274">
        <f>D8+D9+D19+D20+D21</f>
        <v>7052125.7300000014</v>
      </c>
      <c r="E22" s="262">
        <f>C22+D22</f>
        <v>195307666.5</v>
      </c>
      <c r="F22" s="274">
        <f>F8+F9+F19+F20+F21</f>
        <v>152261312.36000004</v>
      </c>
      <c r="G22" s="274">
        <f>G8+G9+G19+G20+G21</f>
        <v>9154904.75</v>
      </c>
      <c r="H22" s="273">
        <f>F22+G22</f>
        <v>161416217.11000004</v>
      </c>
    </row>
    <row r="23" spans="1:8" ht="15.75">
      <c r="A23" s="136"/>
      <c r="B23" s="56" t="s">
        <v>97</v>
      </c>
      <c r="C23" s="272"/>
      <c r="D23" s="272"/>
      <c r="E23" s="261"/>
      <c r="F23" s="272"/>
      <c r="G23" s="272"/>
      <c r="H23" s="275"/>
    </row>
    <row r="24" spans="1:8" ht="15.75">
      <c r="A24" s="136">
        <v>7</v>
      </c>
      <c r="B24" s="58" t="s">
        <v>119</v>
      </c>
      <c r="C24" s="272">
        <v>488875.93</v>
      </c>
      <c r="D24" s="272">
        <v>53242.61</v>
      </c>
      <c r="E24" s="262">
        <f t="shared" si="0"/>
        <v>542118.54</v>
      </c>
      <c r="F24" s="272">
        <v>57548.12</v>
      </c>
      <c r="G24" s="272">
        <v>10129.01</v>
      </c>
      <c r="H24" s="273">
        <f t="shared" si="1"/>
        <v>67677.13</v>
      </c>
    </row>
    <row r="25" spans="1:8" ht="15.75">
      <c r="A25" s="136">
        <v>8</v>
      </c>
      <c r="B25" s="58" t="s">
        <v>120</v>
      </c>
      <c r="C25" s="272">
        <v>5046996.4400000004</v>
      </c>
      <c r="D25" s="272">
        <v>305751.24</v>
      </c>
      <c r="E25" s="262">
        <f t="shared" si="0"/>
        <v>5352747.6800000006</v>
      </c>
      <c r="F25" s="272">
        <v>2063846.93</v>
      </c>
      <c r="G25" s="272">
        <v>212610.19</v>
      </c>
      <c r="H25" s="273">
        <f t="shared" si="1"/>
        <v>2276457.12</v>
      </c>
    </row>
    <row r="26" spans="1:8" ht="15.75">
      <c r="A26" s="136">
        <v>9</v>
      </c>
      <c r="B26" s="58" t="s">
        <v>121</v>
      </c>
      <c r="C26" s="272">
        <v>543134.24</v>
      </c>
      <c r="D26" s="272">
        <v>80265.58</v>
      </c>
      <c r="E26" s="262">
        <f t="shared" si="0"/>
        <v>623399.81999999995</v>
      </c>
      <c r="F26" s="272">
        <v>1674291.12</v>
      </c>
      <c r="G26" s="272">
        <v>49249.48</v>
      </c>
      <c r="H26" s="273">
        <f t="shared" si="1"/>
        <v>1723540.6</v>
      </c>
    </row>
    <row r="27" spans="1:8" ht="15.75">
      <c r="A27" s="136">
        <v>10</v>
      </c>
      <c r="B27" s="58" t="s">
        <v>122</v>
      </c>
      <c r="C27" s="272">
        <v>0</v>
      </c>
      <c r="D27" s="272">
        <v>0</v>
      </c>
      <c r="E27" s="262">
        <f t="shared" si="0"/>
        <v>0</v>
      </c>
      <c r="F27" s="272">
        <v>0</v>
      </c>
      <c r="G27" s="272">
        <v>0</v>
      </c>
      <c r="H27" s="273">
        <f t="shared" si="1"/>
        <v>0</v>
      </c>
    </row>
    <row r="28" spans="1:8" ht="15.75">
      <c r="A28" s="136">
        <v>11</v>
      </c>
      <c r="B28" s="58" t="s">
        <v>123</v>
      </c>
      <c r="C28" s="272">
        <v>86646278.939999998</v>
      </c>
      <c r="D28" s="272">
        <v>9328135.4299999997</v>
      </c>
      <c r="E28" s="262">
        <f t="shared" si="0"/>
        <v>95974414.370000005</v>
      </c>
      <c r="F28" s="272">
        <v>58426178.630000003</v>
      </c>
      <c r="G28" s="272">
        <v>6547842.0700000003</v>
      </c>
      <c r="H28" s="273">
        <f t="shared" si="1"/>
        <v>64974020.700000003</v>
      </c>
    </row>
    <row r="29" spans="1:8" ht="15.75">
      <c r="A29" s="136">
        <v>12</v>
      </c>
      <c r="B29" s="58" t="s">
        <v>124</v>
      </c>
      <c r="C29" s="272">
        <v>0</v>
      </c>
      <c r="D29" s="272">
        <v>0</v>
      </c>
      <c r="E29" s="262">
        <f t="shared" si="0"/>
        <v>0</v>
      </c>
      <c r="F29" s="272">
        <v>0</v>
      </c>
      <c r="G29" s="272">
        <v>0</v>
      </c>
      <c r="H29" s="273">
        <f t="shared" si="1"/>
        <v>0</v>
      </c>
    </row>
    <row r="30" spans="1:8" ht="15.75">
      <c r="A30" s="136">
        <v>13</v>
      </c>
      <c r="B30" s="61" t="s">
        <v>125</v>
      </c>
      <c r="C30" s="274">
        <f>SUM(C24:C29)</f>
        <v>92725285.549999997</v>
      </c>
      <c r="D30" s="274">
        <f>SUM(D24:D29)</f>
        <v>9767394.8599999994</v>
      </c>
      <c r="E30" s="262">
        <f t="shared" si="0"/>
        <v>102492680.41</v>
      </c>
      <c r="F30" s="274">
        <f>SUM(F24:F29)</f>
        <v>62221864.800000004</v>
      </c>
      <c r="G30" s="274">
        <f>SUM(G24:G29)</f>
        <v>6819830.75</v>
      </c>
      <c r="H30" s="273">
        <f t="shared" si="1"/>
        <v>69041695.550000012</v>
      </c>
    </row>
    <row r="31" spans="1:8" ht="15.75">
      <c r="A31" s="136">
        <v>14</v>
      </c>
      <c r="B31" s="61" t="s">
        <v>126</v>
      </c>
      <c r="C31" s="274">
        <f>C22-C30</f>
        <v>95530255.220000014</v>
      </c>
      <c r="D31" s="274">
        <f>D22-D30</f>
        <v>-2715269.129999998</v>
      </c>
      <c r="E31" s="262">
        <f t="shared" si="0"/>
        <v>92814986.090000018</v>
      </c>
      <c r="F31" s="274">
        <f>F22-F30</f>
        <v>90039447.560000032</v>
      </c>
      <c r="G31" s="274">
        <f>G22-G30</f>
        <v>2335074</v>
      </c>
      <c r="H31" s="273">
        <f t="shared" si="1"/>
        <v>92374521.560000032</v>
      </c>
    </row>
    <row r="32" spans="1:8">
      <c r="A32" s="136"/>
      <c r="B32" s="56"/>
      <c r="C32" s="276"/>
      <c r="D32" s="276"/>
      <c r="E32" s="276"/>
      <c r="F32" s="276"/>
      <c r="G32" s="276"/>
      <c r="H32" s="277"/>
    </row>
    <row r="33" spans="1:8" ht="15.75">
      <c r="A33" s="136"/>
      <c r="B33" s="56" t="s">
        <v>127</v>
      </c>
      <c r="C33" s="272"/>
      <c r="D33" s="272"/>
      <c r="E33" s="261"/>
      <c r="F33" s="272"/>
      <c r="G33" s="272"/>
      <c r="H33" s="275"/>
    </row>
    <row r="34" spans="1:8" ht="15.75">
      <c r="A34" s="136">
        <v>15</v>
      </c>
      <c r="B34" s="55" t="s">
        <v>98</v>
      </c>
      <c r="C34" s="278">
        <f>C35-C36</f>
        <v>53378583.04999999</v>
      </c>
      <c r="D34" s="278">
        <f>D35-D36</f>
        <v>-809843.61000000057</v>
      </c>
      <c r="E34" s="262">
        <f t="shared" si="0"/>
        <v>52568739.43999999</v>
      </c>
      <c r="F34" s="278">
        <f>F35-F36</f>
        <v>45444513.470000014</v>
      </c>
      <c r="G34" s="278">
        <f>G35-G36</f>
        <v>41793</v>
      </c>
      <c r="H34" s="273">
        <f t="shared" si="1"/>
        <v>45486306.470000014</v>
      </c>
    </row>
    <row r="35" spans="1:8" ht="15.75">
      <c r="A35" s="136">
        <v>15.1</v>
      </c>
      <c r="B35" s="59" t="s">
        <v>128</v>
      </c>
      <c r="C35" s="272">
        <v>60644921.039999992</v>
      </c>
      <c r="D35" s="272">
        <v>1962763.4599999997</v>
      </c>
      <c r="E35" s="262">
        <f t="shared" si="0"/>
        <v>62607684.499999993</v>
      </c>
      <c r="F35" s="272">
        <v>51282616.070000015</v>
      </c>
      <c r="G35" s="272">
        <v>2291128.58</v>
      </c>
      <c r="H35" s="273">
        <f t="shared" si="1"/>
        <v>53573744.650000013</v>
      </c>
    </row>
    <row r="36" spans="1:8" ht="15.75">
      <c r="A36" s="136">
        <v>15.2</v>
      </c>
      <c r="B36" s="59" t="s">
        <v>129</v>
      </c>
      <c r="C36" s="272">
        <v>7266337.9900000002</v>
      </c>
      <c r="D36" s="272">
        <v>2772607.0700000003</v>
      </c>
      <c r="E36" s="262">
        <f t="shared" si="0"/>
        <v>10038945.060000001</v>
      </c>
      <c r="F36" s="272">
        <v>5838102.6000000015</v>
      </c>
      <c r="G36" s="272">
        <v>2249335.58</v>
      </c>
      <c r="H36" s="273">
        <f t="shared" si="1"/>
        <v>8087438.1800000016</v>
      </c>
    </row>
    <row r="37" spans="1:8" ht="15.75">
      <c r="A37" s="136">
        <v>16</v>
      </c>
      <c r="B37" s="58" t="s">
        <v>130</v>
      </c>
      <c r="C37" s="272">
        <v>0</v>
      </c>
      <c r="D37" s="272">
        <v>0</v>
      </c>
      <c r="E37" s="262">
        <f t="shared" si="0"/>
        <v>0</v>
      </c>
      <c r="F37" s="272">
        <v>0</v>
      </c>
      <c r="G37" s="272">
        <v>0</v>
      </c>
      <c r="H37" s="273">
        <f t="shared" si="1"/>
        <v>0</v>
      </c>
    </row>
    <row r="38" spans="1:8" ht="15.75">
      <c r="A38" s="136">
        <v>17</v>
      </c>
      <c r="B38" s="58" t="s">
        <v>131</v>
      </c>
      <c r="C38" s="272">
        <v>0</v>
      </c>
      <c r="D38" s="272">
        <v>0</v>
      </c>
      <c r="E38" s="262">
        <f t="shared" si="0"/>
        <v>0</v>
      </c>
      <c r="F38" s="272">
        <v>0</v>
      </c>
      <c r="G38" s="272">
        <v>0</v>
      </c>
      <c r="H38" s="273">
        <f t="shared" si="1"/>
        <v>0</v>
      </c>
    </row>
    <row r="39" spans="1:8" ht="15.75">
      <c r="A39" s="136">
        <v>18</v>
      </c>
      <c r="B39" s="58" t="s">
        <v>132</v>
      </c>
      <c r="C39" s="272">
        <v>0</v>
      </c>
      <c r="D39" s="272">
        <v>0</v>
      </c>
      <c r="E39" s="262">
        <f t="shared" si="0"/>
        <v>0</v>
      </c>
      <c r="F39" s="272">
        <v>0</v>
      </c>
      <c r="G39" s="272">
        <v>0</v>
      </c>
      <c r="H39" s="273">
        <f t="shared" si="1"/>
        <v>0</v>
      </c>
    </row>
    <row r="40" spans="1:8" ht="15.75">
      <c r="A40" s="136">
        <v>19</v>
      </c>
      <c r="B40" s="58" t="s">
        <v>133</v>
      </c>
      <c r="C40" s="272">
        <v>-1753620.7400000012</v>
      </c>
      <c r="D40" s="272"/>
      <c r="E40" s="262">
        <f t="shared" si="0"/>
        <v>-1753620.7400000012</v>
      </c>
      <c r="F40" s="272">
        <v>1055205.17</v>
      </c>
      <c r="G40" s="272"/>
      <c r="H40" s="273">
        <f t="shared" si="1"/>
        <v>1055205.17</v>
      </c>
    </row>
    <row r="41" spans="1:8" ht="15.75">
      <c r="A41" s="136">
        <v>20</v>
      </c>
      <c r="B41" s="58" t="s">
        <v>134</v>
      </c>
      <c r="C41" s="272">
        <v>-1141329.830000367</v>
      </c>
      <c r="D41" s="272"/>
      <c r="E41" s="262">
        <f t="shared" si="0"/>
        <v>-1141329.830000367</v>
      </c>
      <c r="F41" s="272">
        <v>1435972.0900000334</v>
      </c>
      <c r="G41" s="272"/>
      <c r="H41" s="273">
        <f t="shared" si="1"/>
        <v>1435972.0900000334</v>
      </c>
    </row>
    <row r="42" spans="1:8" ht="15.75">
      <c r="A42" s="136">
        <v>21</v>
      </c>
      <c r="B42" s="58" t="s">
        <v>135</v>
      </c>
      <c r="C42" s="272">
        <v>483.79000000000815</v>
      </c>
      <c r="D42" s="272">
        <v>0</v>
      </c>
      <c r="E42" s="262">
        <f t="shared" si="0"/>
        <v>483.79000000000815</v>
      </c>
      <c r="F42" s="272">
        <v>69450.429999999935</v>
      </c>
      <c r="G42" s="272">
        <v>0</v>
      </c>
      <c r="H42" s="273">
        <f t="shared" si="1"/>
        <v>69450.429999999935</v>
      </c>
    </row>
    <row r="43" spans="1:8" ht="15.75">
      <c r="A43" s="136">
        <v>22</v>
      </c>
      <c r="B43" s="58" t="s">
        <v>136</v>
      </c>
      <c r="C43" s="272">
        <v>327513.98000000004</v>
      </c>
      <c r="D43" s="272">
        <v>140.13</v>
      </c>
      <c r="E43" s="262">
        <f t="shared" si="0"/>
        <v>327654.11000000004</v>
      </c>
      <c r="F43" s="272">
        <v>685506.4</v>
      </c>
      <c r="G43" s="272">
        <v>0</v>
      </c>
      <c r="H43" s="273">
        <f t="shared" si="1"/>
        <v>685506.4</v>
      </c>
    </row>
    <row r="44" spans="1:8" ht="15.75">
      <c r="A44" s="136">
        <v>23</v>
      </c>
      <c r="B44" s="58" t="s">
        <v>137</v>
      </c>
      <c r="C44" s="272">
        <v>672545.33</v>
      </c>
      <c r="D44" s="272">
        <v>0</v>
      </c>
      <c r="E44" s="262">
        <f t="shared" si="0"/>
        <v>672545.33</v>
      </c>
      <c r="F44" s="272">
        <v>597350.14</v>
      </c>
      <c r="G44" s="272">
        <v>0</v>
      </c>
      <c r="H44" s="273">
        <f t="shared" si="1"/>
        <v>597350.14</v>
      </c>
    </row>
    <row r="45" spans="1:8" ht="15.75">
      <c r="A45" s="136">
        <v>24</v>
      </c>
      <c r="B45" s="61" t="s">
        <v>138</v>
      </c>
      <c r="C45" s="274">
        <f>C34+C37+C38+C39+C40+C41+C42+C43+C44</f>
        <v>51484175.579999611</v>
      </c>
      <c r="D45" s="274">
        <f>D34+D37+D38+D39+D40+D41+D42+D43+D44</f>
        <v>-809703.48000000056</v>
      </c>
      <c r="E45" s="262">
        <f t="shared" si="0"/>
        <v>50674472.099999607</v>
      </c>
      <c r="F45" s="274">
        <f>F34+F37+F38+F39+F40+F41+F42+F43+F44</f>
        <v>49287997.700000048</v>
      </c>
      <c r="G45" s="274">
        <f>G34+G37+G38+G39+G40+G41+G42+G43+G44</f>
        <v>41793</v>
      </c>
      <c r="H45" s="273">
        <f t="shared" si="1"/>
        <v>49329790.700000048</v>
      </c>
    </row>
    <row r="46" spans="1:8">
      <c r="A46" s="136"/>
      <c r="B46" s="56" t="s">
        <v>139</v>
      </c>
      <c r="C46" s="272"/>
      <c r="D46" s="272"/>
      <c r="E46" s="272"/>
      <c r="F46" s="272"/>
      <c r="G46" s="272"/>
      <c r="H46" s="279"/>
    </row>
    <row r="47" spans="1:8" ht="15.75">
      <c r="A47" s="136">
        <v>25</v>
      </c>
      <c r="B47" s="58" t="s">
        <v>140</v>
      </c>
      <c r="C47" s="272">
        <v>1505535.0199999998</v>
      </c>
      <c r="D47" s="272">
        <v>194773.38</v>
      </c>
      <c r="E47" s="262">
        <f t="shared" si="0"/>
        <v>1700308.4</v>
      </c>
      <c r="F47" s="272">
        <v>4039577.7300000004</v>
      </c>
      <c r="G47" s="272">
        <v>381605.16</v>
      </c>
      <c r="H47" s="273">
        <f t="shared" si="1"/>
        <v>4421182.8900000006</v>
      </c>
    </row>
    <row r="48" spans="1:8" ht="15.75">
      <c r="A48" s="136">
        <v>26</v>
      </c>
      <c r="B48" s="58" t="s">
        <v>141</v>
      </c>
      <c r="C48" s="272">
        <v>3972062.8600000003</v>
      </c>
      <c r="D48" s="272">
        <v>191989.27000000002</v>
      </c>
      <c r="E48" s="262">
        <f t="shared" si="0"/>
        <v>4164052.1300000004</v>
      </c>
      <c r="F48" s="272">
        <v>4072725.9499999997</v>
      </c>
      <c r="G48" s="272">
        <v>277468.52999999997</v>
      </c>
      <c r="H48" s="273">
        <f t="shared" si="1"/>
        <v>4350194.4799999995</v>
      </c>
    </row>
    <row r="49" spans="1:9" ht="15.75">
      <c r="A49" s="136">
        <v>27</v>
      </c>
      <c r="B49" s="58" t="s">
        <v>142</v>
      </c>
      <c r="C49" s="272">
        <v>73221961.590000004</v>
      </c>
      <c r="D49" s="272"/>
      <c r="E49" s="262">
        <f t="shared" si="0"/>
        <v>73221961.590000004</v>
      </c>
      <c r="F49" s="272">
        <v>66533573.620000005</v>
      </c>
      <c r="G49" s="272"/>
      <c r="H49" s="273">
        <f t="shared" si="1"/>
        <v>66533573.620000005</v>
      </c>
    </row>
    <row r="50" spans="1:9" ht="15.75">
      <c r="A50" s="136">
        <v>28</v>
      </c>
      <c r="B50" s="58" t="s">
        <v>279</v>
      </c>
      <c r="C50" s="272">
        <v>694099.7</v>
      </c>
      <c r="D50" s="272"/>
      <c r="E50" s="262">
        <f t="shared" si="0"/>
        <v>694099.7</v>
      </c>
      <c r="F50" s="272">
        <v>682456.37</v>
      </c>
      <c r="G50" s="272"/>
      <c r="H50" s="273">
        <f t="shared" si="1"/>
        <v>682456.37</v>
      </c>
    </row>
    <row r="51" spans="1:9" ht="15.75">
      <c r="A51" s="136">
        <v>29</v>
      </c>
      <c r="B51" s="58" t="s">
        <v>143</v>
      </c>
      <c r="C51" s="272">
        <v>11916041.57</v>
      </c>
      <c r="D51" s="272"/>
      <c r="E51" s="262">
        <f t="shared" si="0"/>
        <v>11916041.57</v>
      </c>
      <c r="F51" s="272">
        <v>8654666.4400000013</v>
      </c>
      <c r="G51" s="272"/>
      <c r="H51" s="273">
        <f t="shared" si="1"/>
        <v>8654666.4400000013</v>
      </c>
    </row>
    <row r="52" spans="1:9" ht="15.75">
      <c r="A52" s="136">
        <v>30</v>
      </c>
      <c r="B52" s="58" t="s">
        <v>144</v>
      </c>
      <c r="C52" s="272">
        <v>12329797.07</v>
      </c>
      <c r="D52" s="272">
        <v>144442.01999999999</v>
      </c>
      <c r="E52" s="262">
        <f t="shared" si="0"/>
        <v>12474239.09</v>
      </c>
      <c r="F52" s="272">
        <v>10660853.460000001</v>
      </c>
      <c r="G52" s="272">
        <v>79578.929999999993</v>
      </c>
      <c r="H52" s="273">
        <f t="shared" si="1"/>
        <v>10740432.390000001</v>
      </c>
    </row>
    <row r="53" spans="1:9" ht="15.75">
      <c r="A53" s="136">
        <v>31</v>
      </c>
      <c r="B53" s="61" t="s">
        <v>145</v>
      </c>
      <c r="C53" s="274">
        <f>C47+C48+C49+C50+C51+C52</f>
        <v>103639497.81</v>
      </c>
      <c r="D53" s="274">
        <f>D47+D48+D49+D50+D51+D52</f>
        <v>531204.67000000004</v>
      </c>
      <c r="E53" s="262">
        <f t="shared" si="0"/>
        <v>104170702.48</v>
      </c>
      <c r="F53" s="274">
        <f>F47+F48+F49+F50+F51+F52</f>
        <v>94643853.570000023</v>
      </c>
      <c r="G53" s="274">
        <f>G47+G48+G49+G50+G51+G52</f>
        <v>738652.61999999988</v>
      </c>
      <c r="H53" s="273">
        <f t="shared" si="1"/>
        <v>95382506.190000027</v>
      </c>
    </row>
    <row r="54" spans="1:9" ht="15.75">
      <c r="A54" s="136">
        <v>32</v>
      </c>
      <c r="B54" s="61" t="s">
        <v>146</v>
      </c>
      <c r="C54" s="274">
        <f>C45-C53</f>
        <v>-52155322.230000392</v>
      </c>
      <c r="D54" s="274">
        <f>D45-D53</f>
        <v>-1340908.1500000006</v>
      </c>
      <c r="E54" s="262">
        <f t="shared" si="0"/>
        <v>-53496230.38000039</v>
      </c>
      <c r="F54" s="274">
        <f>F45-F53</f>
        <v>-45355855.869999975</v>
      </c>
      <c r="G54" s="274">
        <f>G45-G53</f>
        <v>-696859.61999999988</v>
      </c>
      <c r="H54" s="273">
        <f t="shared" si="1"/>
        <v>-46052715.489999972</v>
      </c>
    </row>
    <row r="55" spans="1:9">
      <c r="A55" s="136"/>
      <c r="B55" s="56"/>
      <c r="C55" s="276"/>
      <c r="D55" s="276"/>
      <c r="E55" s="276"/>
      <c r="F55" s="276"/>
      <c r="G55" s="276"/>
      <c r="H55" s="277"/>
    </row>
    <row r="56" spans="1:9" ht="15.75">
      <c r="A56" s="136">
        <v>33</v>
      </c>
      <c r="B56" s="61" t="s">
        <v>147</v>
      </c>
      <c r="C56" s="274">
        <f>C31+C54</f>
        <v>43374932.989999622</v>
      </c>
      <c r="D56" s="274">
        <f>D31+D54</f>
        <v>-4056177.2799999984</v>
      </c>
      <c r="E56" s="262">
        <f t="shared" si="0"/>
        <v>39318755.709999621</v>
      </c>
      <c r="F56" s="274">
        <f>F31+F54</f>
        <v>44683591.690000057</v>
      </c>
      <c r="G56" s="274">
        <f>G31+G54</f>
        <v>1638214.3800000001</v>
      </c>
      <c r="H56" s="273">
        <f t="shared" si="1"/>
        <v>46321806.07000006</v>
      </c>
    </row>
    <row r="57" spans="1:9">
      <c r="A57" s="136"/>
      <c r="B57" s="56"/>
      <c r="C57" s="276"/>
      <c r="D57" s="276"/>
      <c r="E57" s="276"/>
      <c r="F57" s="276"/>
      <c r="G57" s="276"/>
      <c r="H57" s="277"/>
    </row>
    <row r="58" spans="1:9" ht="15.75">
      <c r="A58" s="136">
        <v>34</v>
      </c>
      <c r="B58" s="58" t="s">
        <v>148</v>
      </c>
      <c r="C58" s="272">
        <v>22406271.210000001</v>
      </c>
      <c r="D58" s="272">
        <v>0</v>
      </c>
      <c r="E58" s="262">
        <f t="shared" si="0"/>
        <v>22406271.210000001</v>
      </c>
      <c r="F58" s="272">
        <v>11431110.830000002</v>
      </c>
      <c r="G58" s="272"/>
      <c r="H58" s="273">
        <f t="shared" si="1"/>
        <v>11431110.830000002</v>
      </c>
    </row>
    <row r="59" spans="1:9" s="217" customFormat="1" ht="15.75">
      <c r="A59" s="136">
        <v>35</v>
      </c>
      <c r="B59" s="55" t="s">
        <v>149</v>
      </c>
      <c r="C59" s="280"/>
      <c r="D59" s="272">
        <v>0</v>
      </c>
      <c r="E59" s="281">
        <f t="shared" si="0"/>
        <v>0</v>
      </c>
      <c r="F59" s="282"/>
      <c r="G59" s="282"/>
      <c r="H59" s="283">
        <f t="shared" si="1"/>
        <v>0</v>
      </c>
      <c r="I59" s="216"/>
    </row>
    <row r="60" spans="1:9" ht="15.75">
      <c r="A60" s="136">
        <v>36</v>
      </c>
      <c r="B60" s="58" t="s">
        <v>150</v>
      </c>
      <c r="C60" s="272">
        <v>595673.59999999998</v>
      </c>
      <c r="D60" s="272">
        <v>0</v>
      </c>
      <c r="E60" s="262">
        <f t="shared" si="0"/>
        <v>595673.59999999998</v>
      </c>
      <c r="F60" s="272">
        <v>774402.63</v>
      </c>
      <c r="G60" s="272"/>
      <c r="H60" s="273">
        <f t="shared" si="1"/>
        <v>774402.63</v>
      </c>
    </row>
    <row r="61" spans="1:9" ht="15.75">
      <c r="A61" s="136">
        <v>37</v>
      </c>
      <c r="B61" s="61" t="s">
        <v>151</v>
      </c>
      <c r="C61" s="274">
        <f>C58+C59+C60</f>
        <v>23001944.810000002</v>
      </c>
      <c r="D61" s="274">
        <f>D58+D59+D60</f>
        <v>0</v>
      </c>
      <c r="E61" s="262">
        <f t="shared" si="0"/>
        <v>23001944.810000002</v>
      </c>
      <c r="F61" s="274">
        <f>F58+F59+F60</f>
        <v>12205513.460000003</v>
      </c>
      <c r="G61" s="274">
        <f>G58+G59+G60</f>
        <v>0</v>
      </c>
      <c r="H61" s="273">
        <f t="shared" si="1"/>
        <v>12205513.460000003</v>
      </c>
    </row>
    <row r="62" spans="1:9">
      <c r="A62" s="136"/>
      <c r="B62" s="62"/>
      <c r="C62" s="272"/>
      <c r="D62" s="272"/>
      <c r="E62" s="272"/>
      <c r="F62" s="272"/>
      <c r="G62" s="272"/>
      <c r="H62" s="279"/>
    </row>
    <row r="63" spans="1:9" ht="15.75">
      <c r="A63" s="136">
        <v>38</v>
      </c>
      <c r="B63" s="63" t="s">
        <v>280</v>
      </c>
      <c r="C63" s="274">
        <f>C56-C61</f>
        <v>20372988.17999962</v>
      </c>
      <c r="D63" s="274">
        <f>D56-D61</f>
        <v>-4056177.2799999984</v>
      </c>
      <c r="E63" s="262">
        <f t="shared" si="0"/>
        <v>16316810.899999622</v>
      </c>
      <c r="F63" s="274">
        <f>F56-F61</f>
        <v>32478078.230000056</v>
      </c>
      <c r="G63" s="274">
        <f>G56-G61</f>
        <v>1638214.3800000001</v>
      </c>
      <c r="H63" s="273">
        <f t="shared" si="1"/>
        <v>34116292.610000059</v>
      </c>
    </row>
    <row r="64" spans="1:9" ht="15.75">
      <c r="A64" s="134">
        <v>39</v>
      </c>
      <c r="B64" s="58" t="s">
        <v>152</v>
      </c>
      <c r="C64" s="284">
        <v>2321305.4499999997</v>
      </c>
      <c r="D64" s="284"/>
      <c r="E64" s="262">
        <f t="shared" si="0"/>
        <v>2321305.4499999997</v>
      </c>
      <c r="F64" s="284">
        <v>6384717.6299999999</v>
      </c>
      <c r="G64" s="284"/>
      <c r="H64" s="273">
        <f t="shared" si="1"/>
        <v>6384717.6299999999</v>
      </c>
    </row>
    <row r="65" spans="1:8" ht="15.75">
      <c r="A65" s="136">
        <v>40</v>
      </c>
      <c r="B65" s="61" t="s">
        <v>153</v>
      </c>
      <c r="C65" s="274">
        <f>C63-C64</f>
        <v>18051682.72999962</v>
      </c>
      <c r="D65" s="274">
        <f>D63-D64</f>
        <v>-4056177.2799999984</v>
      </c>
      <c r="E65" s="262">
        <f t="shared" si="0"/>
        <v>13995505.449999623</v>
      </c>
      <c r="F65" s="274">
        <f>F63-F64</f>
        <v>26093360.600000057</v>
      </c>
      <c r="G65" s="274">
        <f>G63-G64</f>
        <v>1638214.3800000001</v>
      </c>
      <c r="H65" s="273">
        <f t="shared" si="1"/>
        <v>27731574.980000056</v>
      </c>
    </row>
    <row r="66" spans="1:8" ht="15.75">
      <c r="A66" s="134">
        <v>41</v>
      </c>
      <c r="B66" s="58" t="s">
        <v>154</v>
      </c>
      <c r="C66" s="284">
        <v>-44891.75</v>
      </c>
      <c r="D66" s="284"/>
      <c r="E66" s="262">
        <f t="shared" si="0"/>
        <v>-44891.75</v>
      </c>
      <c r="F66" s="284">
        <v>-32487.040000000001</v>
      </c>
      <c r="G66" s="284"/>
      <c r="H66" s="273">
        <f t="shared" si="1"/>
        <v>-32487.040000000001</v>
      </c>
    </row>
    <row r="67" spans="1:8" ht="16.5" thickBot="1">
      <c r="A67" s="138">
        <v>42</v>
      </c>
      <c r="B67" s="139" t="s">
        <v>155</v>
      </c>
      <c r="C67" s="285">
        <f>C65+C66</f>
        <v>18006790.97999962</v>
      </c>
      <c r="D67" s="285">
        <f>D65+D66</f>
        <v>-4056177.2799999984</v>
      </c>
      <c r="E67" s="270">
        <f t="shared" si="0"/>
        <v>13950613.699999623</v>
      </c>
      <c r="F67" s="285">
        <f>F65+F66</f>
        <v>26060873.560000058</v>
      </c>
      <c r="G67" s="285">
        <f>G65+G66</f>
        <v>1638214.3800000001</v>
      </c>
      <c r="H67" s="286">
        <f t="shared" si="1"/>
        <v>27699087.940000057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L53"/>
  <sheetViews>
    <sheetView topLeftCell="A40" zoomScaleNormal="100" workbookViewId="0">
      <selection activeCell="F41" sqref="F41:G44"/>
    </sheetView>
  </sheetViews>
  <sheetFormatPr defaultRowHeight="15"/>
  <cols>
    <col min="1" max="1" width="9.5703125" bestFit="1" customWidth="1"/>
    <col min="2" max="2" width="72.28515625" customWidth="1"/>
    <col min="3" max="8" width="12.7109375" customWidth="1"/>
    <col min="9" max="9" width="13.28515625" hidden="1" customWidth="1"/>
    <col min="10" max="10" width="10.5703125" hidden="1" customWidth="1"/>
    <col min="11" max="11" width="9.5703125" hidden="1" customWidth="1"/>
  </cols>
  <sheetData>
    <row r="1" spans="1:8">
      <c r="A1" s="2" t="s">
        <v>196</v>
      </c>
      <c r="B1" t="str">
        <f>Info!C2</f>
        <v>სს "კრედობანკი"</v>
      </c>
    </row>
    <row r="2" spans="1:8">
      <c r="A2" s="2" t="s">
        <v>197</v>
      </c>
      <c r="B2" s="372" t="str">
        <f>'1. key ratios'!B2</f>
        <v>31.12.2020</v>
      </c>
    </row>
    <row r="3" spans="1:8">
      <c r="A3" s="2"/>
    </row>
    <row r="4" spans="1:8" ht="16.5" thickBot="1">
      <c r="A4" s="2" t="s">
        <v>416</v>
      </c>
      <c r="B4" s="2"/>
      <c r="C4" s="228"/>
      <c r="D4" s="228"/>
      <c r="E4" s="228"/>
      <c r="F4" s="229"/>
      <c r="G4" s="229"/>
      <c r="H4" s="230" t="s">
        <v>100</v>
      </c>
    </row>
    <row r="5" spans="1:8" ht="15.75">
      <c r="A5" s="540" t="s">
        <v>32</v>
      </c>
      <c r="B5" s="542" t="s">
        <v>253</v>
      </c>
      <c r="C5" s="544" t="s">
        <v>202</v>
      </c>
      <c r="D5" s="544"/>
      <c r="E5" s="544"/>
      <c r="F5" s="544" t="s">
        <v>203</v>
      </c>
      <c r="G5" s="544"/>
      <c r="H5" s="545"/>
    </row>
    <row r="6" spans="1:8">
      <c r="A6" s="541"/>
      <c r="B6" s="543"/>
      <c r="C6" s="43" t="s">
        <v>33</v>
      </c>
      <c r="D6" s="43" t="s">
        <v>101</v>
      </c>
      <c r="E6" s="43" t="s">
        <v>74</v>
      </c>
      <c r="F6" s="43" t="s">
        <v>33</v>
      </c>
      <c r="G6" s="43" t="s">
        <v>101</v>
      </c>
      <c r="H6" s="44" t="s">
        <v>74</v>
      </c>
    </row>
    <row r="7" spans="1:8" s="3" customFormat="1" ht="15.75">
      <c r="A7" s="231">
        <v>1</v>
      </c>
      <c r="B7" s="232" t="s">
        <v>492</v>
      </c>
      <c r="C7" s="264"/>
      <c r="D7" s="264"/>
      <c r="E7" s="287">
        <f>C7+D7</f>
        <v>0</v>
      </c>
      <c r="F7" s="264"/>
      <c r="G7" s="264"/>
      <c r="H7" s="265">
        <f t="shared" ref="H7:H53" si="0">F7+G7</f>
        <v>0</v>
      </c>
    </row>
    <row r="8" spans="1:8" s="3" customFormat="1" ht="15.75">
      <c r="A8" s="231">
        <v>1.1000000000000001</v>
      </c>
      <c r="B8" s="233" t="s">
        <v>284</v>
      </c>
      <c r="C8" s="264">
        <v>35000</v>
      </c>
      <c r="D8" s="264"/>
      <c r="E8" s="287">
        <f t="shared" ref="E8:E53" si="1">C8+D8</f>
        <v>35000</v>
      </c>
      <c r="F8" s="264"/>
      <c r="G8" s="264"/>
      <c r="H8" s="265">
        <f t="shared" si="0"/>
        <v>0</v>
      </c>
    </row>
    <row r="9" spans="1:8" s="3" customFormat="1" ht="15.75">
      <c r="A9" s="231">
        <v>1.2</v>
      </c>
      <c r="B9" s="233" t="s">
        <v>285</v>
      </c>
      <c r="C9" s="264"/>
      <c r="D9" s="264"/>
      <c r="E9" s="287">
        <f t="shared" si="1"/>
        <v>0</v>
      </c>
      <c r="F9" s="264"/>
      <c r="G9" s="264"/>
      <c r="H9" s="265">
        <f t="shared" si="0"/>
        <v>0</v>
      </c>
    </row>
    <row r="10" spans="1:8" s="3" customFormat="1" ht="15.75">
      <c r="A10" s="231">
        <v>1.3</v>
      </c>
      <c r="B10" s="233" t="s">
        <v>286</v>
      </c>
      <c r="C10" s="264">
        <v>3379942.71</v>
      </c>
      <c r="D10" s="264">
        <v>1705471.29</v>
      </c>
      <c r="E10" s="287">
        <f t="shared" si="1"/>
        <v>5085414</v>
      </c>
      <c r="F10" s="264">
        <v>2042589.94</v>
      </c>
      <c r="G10" s="264">
        <v>3302520.1</v>
      </c>
      <c r="H10" s="265">
        <f t="shared" si="0"/>
        <v>5345110.04</v>
      </c>
    </row>
    <row r="11" spans="1:8" s="3" customFormat="1" ht="15.75">
      <c r="A11" s="231">
        <v>1.4</v>
      </c>
      <c r="B11" s="233" t="s">
        <v>287</v>
      </c>
      <c r="C11" s="264">
        <v>27342516.010000002</v>
      </c>
      <c r="D11" s="264"/>
      <c r="E11" s="287">
        <f t="shared" si="1"/>
        <v>27342516.010000002</v>
      </c>
      <c r="F11" s="264">
        <v>43882692.670000002</v>
      </c>
      <c r="G11" s="264"/>
      <c r="H11" s="265">
        <f t="shared" si="0"/>
        <v>43882692.670000002</v>
      </c>
    </row>
    <row r="12" spans="1:8" s="3" customFormat="1" ht="29.25" customHeight="1">
      <c r="A12" s="231">
        <v>2</v>
      </c>
      <c r="B12" s="232" t="s">
        <v>288</v>
      </c>
      <c r="C12" s="264"/>
      <c r="D12" s="264"/>
      <c r="E12" s="287">
        <f t="shared" si="1"/>
        <v>0</v>
      </c>
      <c r="F12" s="264"/>
      <c r="G12" s="264"/>
      <c r="H12" s="265">
        <f t="shared" si="0"/>
        <v>0</v>
      </c>
    </row>
    <row r="13" spans="1:8" s="3" customFormat="1" ht="25.5">
      <c r="A13" s="231">
        <v>3</v>
      </c>
      <c r="B13" s="232" t="s">
        <v>289</v>
      </c>
      <c r="C13" s="264"/>
      <c r="D13" s="264"/>
      <c r="E13" s="287">
        <f t="shared" si="1"/>
        <v>0</v>
      </c>
      <c r="F13" s="264"/>
      <c r="G13" s="264"/>
      <c r="H13" s="265">
        <f t="shared" si="0"/>
        <v>0</v>
      </c>
    </row>
    <row r="14" spans="1:8" s="3" customFormat="1" ht="15.75">
      <c r="A14" s="231">
        <v>3.1</v>
      </c>
      <c r="B14" s="233" t="s">
        <v>290</v>
      </c>
      <c r="C14" s="264"/>
      <c r="D14" s="264"/>
      <c r="E14" s="287">
        <f t="shared" si="1"/>
        <v>0</v>
      </c>
      <c r="F14" s="264"/>
      <c r="G14" s="264"/>
      <c r="H14" s="265">
        <f t="shared" si="0"/>
        <v>0</v>
      </c>
    </row>
    <row r="15" spans="1:8" s="3" customFormat="1" ht="15.75">
      <c r="A15" s="231">
        <v>3.2</v>
      </c>
      <c r="B15" s="233" t="s">
        <v>291</v>
      </c>
      <c r="C15" s="264"/>
      <c r="D15" s="264"/>
      <c r="E15" s="287">
        <f t="shared" si="1"/>
        <v>0</v>
      </c>
      <c r="F15" s="264"/>
      <c r="G15" s="264"/>
      <c r="H15" s="265">
        <f t="shared" si="0"/>
        <v>0</v>
      </c>
    </row>
    <row r="16" spans="1:8" s="3" customFormat="1" ht="15.75">
      <c r="A16" s="231">
        <v>4</v>
      </c>
      <c r="B16" s="232" t="s">
        <v>292</v>
      </c>
      <c r="C16" s="264"/>
      <c r="D16" s="264"/>
      <c r="E16" s="287">
        <f t="shared" si="1"/>
        <v>0</v>
      </c>
      <c r="F16" s="264"/>
      <c r="G16" s="264"/>
      <c r="H16" s="265">
        <f t="shared" si="0"/>
        <v>0</v>
      </c>
    </row>
    <row r="17" spans="1:8" s="3" customFormat="1" ht="15.75">
      <c r="A17" s="231">
        <v>4.0999999999999996</v>
      </c>
      <c r="B17" s="233" t="s">
        <v>293</v>
      </c>
      <c r="C17" s="264">
        <v>5020910.62</v>
      </c>
      <c r="D17" s="264"/>
      <c r="E17" s="287">
        <f t="shared" si="1"/>
        <v>5020910.62</v>
      </c>
      <c r="F17" s="264">
        <v>8203009.4699999997</v>
      </c>
      <c r="G17" s="264"/>
      <c r="H17" s="265">
        <f t="shared" si="0"/>
        <v>8203009.4699999997</v>
      </c>
    </row>
    <row r="18" spans="1:8" s="3" customFormat="1" ht="15.75">
      <c r="A18" s="231">
        <v>4.2</v>
      </c>
      <c r="B18" s="233" t="s">
        <v>294</v>
      </c>
      <c r="C18" s="264">
        <v>266105</v>
      </c>
      <c r="D18" s="264"/>
      <c r="E18" s="287">
        <f t="shared" si="1"/>
        <v>266105</v>
      </c>
      <c r="F18" s="264"/>
      <c r="G18" s="264"/>
      <c r="H18" s="265">
        <f t="shared" si="0"/>
        <v>0</v>
      </c>
    </row>
    <row r="19" spans="1:8" s="3" customFormat="1" ht="25.5">
      <c r="A19" s="231">
        <v>5</v>
      </c>
      <c r="B19" s="232" t="s">
        <v>295</v>
      </c>
      <c r="C19" s="264"/>
      <c r="D19" s="264"/>
      <c r="E19" s="287">
        <f t="shared" si="1"/>
        <v>0</v>
      </c>
      <c r="F19" s="264"/>
      <c r="G19" s="264"/>
      <c r="H19" s="265">
        <f t="shared" si="0"/>
        <v>0</v>
      </c>
    </row>
    <row r="20" spans="1:8" s="3" customFormat="1" ht="15.75">
      <c r="A20" s="231">
        <v>5.0999999999999996</v>
      </c>
      <c r="B20" s="233" t="s">
        <v>296</v>
      </c>
      <c r="C20" s="264">
        <v>2250969.35</v>
      </c>
      <c r="D20" s="264"/>
      <c r="E20" s="287">
        <f t="shared" si="1"/>
        <v>2250969.35</v>
      </c>
      <c r="F20" s="264"/>
      <c r="G20" s="264"/>
      <c r="H20" s="265">
        <f t="shared" si="0"/>
        <v>0</v>
      </c>
    </row>
    <row r="21" spans="1:8" s="3" customFormat="1" ht="15.75">
      <c r="A21" s="231">
        <v>5.2</v>
      </c>
      <c r="B21" s="233" t="s">
        <v>297</v>
      </c>
      <c r="C21" s="264">
        <v>103810.38</v>
      </c>
      <c r="D21" s="264"/>
      <c r="E21" s="287">
        <f t="shared" si="1"/>
        <v>103810.38</v>
      </c>
      <c r="F21" s="264">
        <v>87385.77</v>
      </c>
      <c r="G21" s="264"/>
      <c r="H21" s="265">
        <f t="shared" si="0"/>
        <v>87385.77</v>
      </c>
    </row>
    <row r="22" spans="1:8" s="3" customFormat="1" ht="15.75">
      <c r="A22" s="231">
        <v>5.3</v>
      </c>
      <c r="B22" s="233" t="s">
        <v>298</v>
      </c>
      <c r="C22" s="489">
        <f>SUM(C23:C27)</f>
        <v>681340903.18000007</v>
      </c>
      <c r="D22" s="264"/>
      <c r="E22" s="287">
        <f t="shared" si="1"/>
        <v>681340903.18000007</v>
      </c>
      <c r="F22" s="489">
        <f>SUM(F23:F27)</f>
        <v>516222598.20999998</v>
      </c>
      <c r="G22" s="264"/>
      <c r="H22" s="265">
        <f t="shared" si="0"/>
        <v>516222598.20999998</v>
      </c>
    </row>
    <row r="23" spans="1:8" s="3" customFormat="1" ht="15.75">
      <c r="A23" s="231" t="s">
        <v>299</v>
      </c>
      <c r="B23" s="234" t="s">
        <v>300</v>
      </c>
      <c r="C23" s="264">
        <v>471445468.97000003</v>
      </c>
      <c r="D23" s="264"/>
      <c r="E23" s="287">
        <f t="shared" si="1"/>
        <v>471445468.97000003</v>
      </c>
      <c r="F23" s="264">
        <v>364243358.75</v>
      </c>
      <c r="G23" s="264"/>
      <c r="H23" s="265">
        <f t="shared" si="0"/>
        <v>364243358.75</v>
      </c>
    </row>
    <row r="24" spans="1:8" s="3" customFormat="1" ht="15.75">
      <c r="A24" s="231" t="s">
        <v>301</v>
      </c>
      <c r="B24" s="234" t="s">
        <v>302</v>
      </c>
      <c r="C24" s="264">
        <v>115878818.48999999</v>
      </c>
      <c r="D24" s="264"/>
      <c r="E24" s="287">
        <f t="shared" si="1"/>
        <v>115878818.48999999</v>
      </c>
      <c r="F24" s="264">
        <v>82820983.269999996</v>
      </c>
      <c r="G24" s="264"/>
      <c r="H24" s="265">
        <f t="shared" si="0"/>
        <v>82820983.269999996</v>
      </c>
    </row>
    <row r="25" spans="1:8" s="3" customFormat="1" ht="15.75">
      <c r="A25" s="231" t="s">
        <v>303</v>
      </c>
      <c r="B25" s="235" t="s">
        <v>304</v>
      </c>
      <c r="C25" s="264">
        <v>0</v>
      </c>
      <c r="D25" s="264"/>
      <c r="E25" s="287">
        <f t="shared" si="1"/>
        <v>0</v>
      </c>
      <c r="F25" s="264">
        <v>0</v>
      </c>
      <c r="G25" s="264"/>
      <c r="H25" s="265">
        <f t="shared" si="0"/>
        <v>0</v>
      </c>
    </row>
    <row r="26" spans="1:8" s="3" customFormat="1" ht="15.75">
      <c r="A26" s="231" t="s">
        <v>305</v>
      </c>
      <c r="B26" s="234" t="s">
        <v>306</v>
      </c>
      <c r="C26" s="264">
        <v>86721560.719999999</v>
      </c>
      <c r="D26" s="264"/>
      <c r="E26" s="287">
        <f t="shared" si="1"/>
        <v>86721560.719999999</v>
      </c>
      <c r="F26" s="264">
        <v>68398315.689999998</v>
      </c>
      <c r="G26" s="264"/>
      <c r="H26" s="265">
        <f t="shared" si="0"/>
        <v>68398315.689999998</v>
      </c>
    </row>
    <row r="27" spans="1:8" s="3" customFormat="1" ht="15.75">
      <c r="A27" s="231" t="s">
        <v>307</v>
      </c>
      <c r="B27" s="234" t="s">
        <v>308</v>
      </c>
      <c r="C27" s="264">
        <v>7295055</v>
      </c>
      <c r="D27" s="264"/>
      <c r="E27" s="287">
        <f t="shared" si="1"/>
        <v>7295055</v>
      </c>
      <c r="F27" s="264">
        <v>759940.5</v>
      </c>
      <c r="G27" s="264"/>
      <c r="H27" s="265">
        <f t="shared" si="0"/>
        <v>759940.5</v>
      </c>
    </row>
    <row r="28" spans="1:8" s="3" customFormat="1" ht="15.75">
      <c r="A28" s="231">
        <v>5.4</v>
      </c>
      <c r="B28" s="233" t="s">
        <v>309</v>
      </c>
      <c r="C28" s="264">
        <v>12757770.76</v>
      </c>
      <c r="D28" s="264"/>
      <c r="E28" s="287">
        <f t="shared" si="1"/>
        <v>12757770.76</v>
      </c>
      <c r="F28" s="264">
        <v>9396505.2200000007</v>
      </c>
      <c r="G28" s="264"/>
      <c r="H28" s="265">
        <f t="shared" si="0"/>
        <v>9396505.2200000007</v>
      </c>
    </row>
    <row r="29" spans="1:8" s="3" customFormat="1" ht="15.75">
      <c r="A29" s="231">
        <v>5.5</v>
      </c>
      <c r="B29" s="233" t="s">
        <v>310</v>
      </c>
      <c r="C29" s="264"/>
      <c r="D29" s="264"/>
      <c r="E29" s="287">
        <f t="shared" si="1"/>
        <v>0</v>
      </c>
      <c r="F29" s="264"/>
      <c r="G29" s="264"/>
      <c r="H29" s="265">
        <f t="shared" si="0"/>
        <v>0</v>
      </c>
    </row>
    <row r="30" spans="1:8" s="3" customFormat="1" ht="15.75">
      <c r="A30" s="231">
        <v>5.6</v>
      </c>
      <c r="B30" s="233" t="s">
        <v>311</v>
      </c>
      <c r="C30" s="264"/>
      <c r="D30" s="264"/>
      <c r="E30" s="287">
        <f t="shared" si="1"/>
        <v>0</v>
      </c>
      <c r="F30" s="264"/>
      <c r="G30" s="264"/>
      <c r="H30" s="265">
        <f t="shared" si="0"/>
        <v>0</v>
      </c>
    </row>
    <row r="31" spans="1:8" s="3" customFormat="1" ht="15.75">
      <c r="A31" s="231">
        <v>5.7</v>
      </c>
      <c r="B31" s="233" t="s">
        <v>312</v>
      </c>
      <c r="C31" s="264"/>
      <c r="D31" s="264"/>
      <c r="E31" s="287">
        <f t="shared" si="1"/>
        <v>0</v>
      </c>
      <c r="F31" s="264"/>
      <c r="G31" s="264"/>
      <c r="H31" s="265">
        <f t="shared" si="0"/>
        <v>0</v>
      </c>
    </row>
    <row r="32" spans="1:8" s="3" customFormat="1" ht="15.75">
      <c r="A32" s="231">
        <v>6</v>
      </c>
      <c r="B32" s="232" t="s">
        <v>313</v>
      </c>
      <c r="C32" s="264"/>
      <c r="D32" s="264"/>
      <c r="E32" s="287">
        <f t="shared" si="1"/>
        <v>0</v>
      </c>
      <c r="F32" s="264"/>
      <c r="G32" s="264"/>
      <c r="H32" s="265">
        <f t="shared" si="0"/>
        <v>0</v>
      </c>
    </row>
    <row r="33" spans="1:12" s="3" customFormat="1" ht="25.5">
      <c r="A33" s="231">
        <v>6.1</v>
      </c>
      <c r="B33" s="233" t="s">
        <v>493</v>
      </c>
      <c r="C33" s="264">
        <v>77655920</v>
      </c>
      <c r="D33" s="264">
        <v>1641475.68</v>
      </c>
      <c r="E33" s="287">
        <f t="shared" si="1"/>
        <v>79297395.680000007</v>
      </c>
      <c r="F33" s="264">
        <v>0</v>
      </c>
      <c r="G33" s="264">
        <v>30110850</v>
      </c>
      <c r="H33" s="265">
        <f t="shared" si="0"/>
        <v>30110850</v>
      </c>
    </row>
    <row r="34" spans="1:12" s="3" customFormat="1" ht="25.5">
      <c r="A34" s="231">
        <v>6.2</v>
      </c>
      <c r="B34" s="233" t="s">
        <v>314</v>
      </c>
      <c r="C34" s="264"/>
      <c r="D34" s="264"/>
      <c r="E34" s="287">
        <f t="shared" si="1"/>
        <v>0</v>
      </c>
      <c r="F34" s="264">
        <v>27996591.199999999</v>
      </c>
      <c r="G34" s="264">
        <v>1499636.99</v>
      </c>
      <c r="H34" s="265">
        <f t="shared" si="0"/>
        <v>29496228.189999998</v>
      </c>
    </row>
    <row r="35" spans="1:12" s="3" customFormat="1" ht="25.5">
      <c r="A35" s="231">
        <v>6.3</v>
      </c>
      <c r="B35" s="233" t="s">
        <v>315</v>
      </c>
      <c r="C35" s="264"/>
      <c r="D35" s="264"/>
      <c r="E35" s="287">
        <f t="shared" si="1"/>
        <v>0</v>
      </c>
      <c r="F35" s="264"/>
      <c r="G35" s="264"/>
      <c r="H35" s="265">
        <f t="shared" si="0"/>
        <v>0</v>
      </c>
    </row>
    <row r="36" spans="1:12" s="3" customFormat="1" ht="15.75">
      <c r="A36" s="231">
        <v>6.4</v>
      </c>
      <c r="B36" s="233" t="s">
        <v>316</v>
      </c>
      <c r="C36" s="264"/>
      <c r="D36" s="264"/>
      <c r="E36" s="287">
        <f t="shared" si="1"/>
        <v>0</v>
      </c>
      <c r="F36" s="264"/>
      <c r="G36" s="264"/>
      <c r="H36" s="265">
        <f t="shared" si="0"/>
        <v>0</v>
      </c>
      <c r="I36" s="491"/>
      <c r="J36" s="491"/>
    </row>
    <row r="37" spans="1:12" s="3" customFormat="1" ht="15.75">
      <c r="A37" s="231">
        <v>6.5</v>
      </c>
      <c r="B37" s="233" t="s">
        <v>317</v>
      </c>
      <c r="C37" s="264"/>
      <c r="D37" s="264"/>
      <c r="E37" s="287">
        <f t="shared" si="1"/>
        <v>0</v>
      </c>
      <c r="F37" s="264"/>
      <c r="G37" s="264"/>
      <c r="H37" s="265">
        <f t="shared" si="0"/>
        <v>0</v>
      </c>
      <c r="I37" s="491"/>
      <c r="J37" s="491"/>
      <c r="K37" s="493"/>
      <c r="L37" s="493"/>
    </row>
    <row r="38" spans="1:12" s="3" customFormat="1" ht="25.5">
      <c r="A38" s="231">
        <v>6.6</v>
      </c>
      <c r="B38" s="233" t="s">
        <v>318</v>
      </c>
      <c r="C38" s="264"/>
      <c r="D38" s="264"/>
      <c r="E38" s="287">
        <f t="shared" si="1"/>
        <v>0</v>
      </c>
      <c r="F38" s="264"/>
      <c r="G38" s="264"/>
      <c r="H38" s="265">
        <f t="shared" si="0"/>
        <v>0</v>
      </c>
      <c r="I38" s="491"/>
      <c r="J38" s="491"/>
      <c r="K38" s="493"/>
      <c r="L38" s="493"/>
    </row>
    <row r="39" spans="1:12" s="3" customFormat="1" ht="25.5">
      <c r="A39" s="231">
        <v>6.7</v>
      </c>
      <c r="B39" s="233" t="s">
        <v>319</v>
      </c>
      <c r="C39" s="264"/>
      <c r="D39" s="264"/>
      <c r="E39" s="287">
        <f t="shared" si="1"/>
        <v>0</v>
      </c>
      <c r="F39" s="264"/>
      <c r="G39" s="264"/>
      <c r="H39" s="265">
        <f t="shared" si="0"/>
        <v>0</v>
      </c>
      <c r="I39" s="491"/>
      <c r="J39" s="491"/>
      <c r="K39" s="493"/>
      <c r="L39" s="493"/>
    </row>
    <row r="40" spans="1:12" s="3" customFormat="1" ht="15.75">
      <c r="A40" s="231">
        <v>7</v>
      </c>
      <c r="B40" s="232" t="s">
        <v>320</v>
      </c>
      <c r="C40" s="264"/>
      <c r="D40" s="264"/>
      <c r="E40" s="287">
        <f t="shared" si="1"/>
        <v>0</v>
      </c>
      <c r="F40" s="264"/>
      <c r="G40" s="264"/>
      <c r="H40" s="265">
        <f t="shared" si="0"/>
        <v>0</v>
      </c>
      <c r="I40" s="491"/>
      <c r="J40" s="491"/>
      <c r="K40" s="493"/>
      <c r="L40" s="493"/>
    </row>
    <row r="41" spans="1:12" s="3" customFormat="1" ht="25.5">
      <c r="A41" s="231">
        <v>7.1</v>
      </c>
      <c r="B41" s="233" t="s">
        <v>321</v>
      </c>
      <c r="C41" s="264">
        <v>1456948.5099999986</v>
      </c>
      <c r="D41" s="264">
        <v>14864.590794</v>
      </c>
      <c r="E41" s="287">
        <f t="shared" si="1"/>
        <v>1471813.1007939987</v>
      </c>
      <c r="F41" s="264">
        <v>2223725.0499999998</v>
      </c>
      <c r="G41" s="264">
        <v>177762.442737</v>
      </c>
      <c r="H41" s="265">
        <f t="shared" si="0"/>
        <v>2401487.4927369999</v>
      </c>
      <c r="I41" s="491"/>
      <c r="J41" s="491"/>
      <c r="K41" s="490"/>
      <c r="L41" s="490"/>
    </row>
    <row r="42" spans="1:12" s="3" customFormat="1" ht="25.5">
      <c r="A42" s="231">
        <v>7.2</v>
      </c>
      <c r="B42" s="233" t="s">
        <v>322</v>
      </c>
      <c r="C42" s="264">
        <v>1909622.7200000016</v>
      </c>
      <c r="D42" s="264">
        <v>15439.534163000004</v>
      </c>
      <c r="E42" s="287">
        <f t="shared" si="1"/>
        <v>1925062.2541630017</v>
      </c>
      <c r="F42" s="264">
        <v>1821335.0399999998</v>
      </c>
      <c r="G42" s="264">
        <v>56460.436832000007</v>
      </c>
      <c r="H42" s="265">
        <f t="shared" si="0"/>
        <v>1877795.4768319998</v>
      </c>
      <c r="I42" s="491">
        <v>1591016</v>
      </c>
      <c r="J42" s="491">
        <v>117085</v>
      </c>
      <c r="K42" s="493" t="s">
        <v>668</v>
      </c>
      <c r="L42" s="493"/>
    </row>
    <row r="43" spans="1:12" s="3" customFormat="1" ht="25.5">
      <c r="A43" s="231">
        <v>7.3</v>
      </c>
      <c r="B43" s="233" t="s">
        <v>323</v>
      </c>
      <c r="C43" s="264">
        <v>24104308.220000017</v>
      </c>
      <c r="D43" s="264">
        <v>16653985.086498</v>
      </c>
      <c r="E43" s="287">
        <f t="shared" si="1"/>
        <v>40758293.306498021</v>
      </c>
      <c r="F43" s="264">
        <v>22814529.190000001</v>
      </c>
      <c r="G43" s="264">
        <v>16669430.422737001</v>
      </c>
      <c r="H43" s="265">
        <f t="shared" si="0"/>
        <v>39483959.612737</v>
      </c>
      <c r="I43" s="491">
        <v>2094758</v>
      </c>
      <c r="J43" s="491">
        <v>132432</v>
      </c>
      <c r="K43" s="493" t="s">
        <v>669</v>
      </c>
      <c r="L43" s="493"/>
    </row>
    <row r="44" spans="1:12" s="3" customFormat="1" ht="25.5">
      <c r="A44" s="231">
        <v>7.4</v>
      </c>
      <c r="B44" s="233" t="s">
        <v>324</v>
      </c>
      <c r="C44" s="264">
        <v>16124196.090000004</v>
      </c>
      <c r="D44" s="264">
        <v>7943057.9138909997</v>
      </c>
      <c r="E44" s="287">
        <f t="shared" si="1"/>
        <v>24067254.003891002</v>
      </c>
      <c r="F44" s="264">
        <v>16109787.98</v>
      </c>
      <c r="G44" s="264">
        <v>8083853.5600499995</v>
      </c>
      <c r="H44" s="265">
        <f t="shared" si="0"/>
        <v>24193641.54005</v>
      </c>
      <c r="I44" s="491">
        <v>2718978</v>
      </c>
      <c r="J44" s="491">
        <v>150848</v>
      </c>
      <c r="K44" s="493" t="s">
        <v>670</v>
      </c>
      <c r="L44" s="493"/>
    </row>
    <row r="45" spans="1:12" s="3" customFormat="1" ht="15.75">
      <c r="A45" s="231">
        <v>8</v>
      </c>
      <c r="B45" s="232" t="s">
        <v>325</v>
      </c>
      <c r="C45" s="264"/>
      <c r="D45" s="264"/>
      <c r="E45" s="287">
        <f t="shared" si="1"/>
        <v>0</v>
      </c>
      <c r="F45" s="264"/>
      <c r="G45" s="264"/>
      <c r="H45" s="265">
        <f t="shared" si="0"/>
        <v>0</v>
      </c>
      <c r="I45" s="491">
        <v>1090838</v>
      </c>
      <c r="J45" s="491">
        <v>12953</v>
      </c>
      <c r="K45" s="492" t="s">
        <v>671</v>
      </c>
      <c r="L45" s="492"/>
    </row>
    <row r="46" spans="1:12" s="3" customFormat="1" ht="15.75">
      <c r="A46" s="231">
        <v>8.1</v>
      </c>
      <c r="B46" s="233" t="s">
        <v>326</v>
      </c>
      <c r="C46" s="264"/>
      <c r="D46" s="264"/>
      <c r="E46" s="287">
        <f t="shared" si="1"/>
        <v>0</v>
      </c>
      <c r="F46" s="264"/>
      <c r="G46" s="264"/>
      <c r="H46" s="265">
        <f t="shared" si="0"/>
        <v>0</v>
      </c>
      <c r="I46" s="491">
        <v>2288398</v>
      </c>
      <c r="J46" s="3">
        <f>41648*3.2878</f>
        <v>136930.29439999998</v>
      </c>
      <c r="K46" s="493" t="s">
        <v>672</v>
      </c>
    </row>
    <row r="47" spans="1:12" s="3" customFormat="1" ht="15.75">
      <c r="A47" s="231">
        <v>8.1999999999999993</v>
      </c>
      <c r="B47" s="233" t="s">
        <v>327</v>
      </c>
      <c r="C47" s="264"/>
      <c r="D47" s="264"/>
      <c r="E47" s="287">
        <f t="shared" si="1"/>
        <v>0</v>
      </c>
      <c r="F47" s="264"/>
      <c r="G47" s="264"/>
      <c r="H47" s="265">
        <f t="shared" si="0"/>
        <v>0</v>
      </c>
      <c r="I47" s="492">
        <f>I46+I45</f>
        <v>3379236</v>
      </c>
      <c r="J47" s="492">
        <f>J46+J45</f>
        <v>149883.29439999998</v>
      </c>
      <c r="K47" s="493" t="s">
        <v>673</v>
      </c>
    </row>
    <row r="48" spans="1:12" s="3" customFormat="1" ht="15.75">
      <c r="A48" s="231">
        <v>8.3000000000000007</v>
      </c>
      <c r="B48" s="233" t="s">
        <v>328</v>
      </c>
      <c r="C48" s="264"/>
      <c r="D48" s="264"/>
      <c r="E48" s="287">
        <f t="shared" si="1"/>
        <v>0</v>
      </c>
      <c r="F48" s="264"/>
      <c r="G48" s="264"/>
      <c r="H48" s="265">
        <f t="shared" si="0"/>
        <v>0</v>
      </c>
      <c r="I48" s="492">
        <f>I47-I42</f>
        <v>1788220</v>
      </c>
      <c r="J48" s="492">
        <f>J47-J42</f>
        <v>32798.294399999984</v>
      </c>
      <c r="K48" s="493" t="s">
        <v>674</v>
      </c>
    </row>
    <row r="49" spans="1:8" s="3" customFormat="1" ht="15.75">
      <c r="A49" s="231">
        <v>8.4</v>
      </c>
      <c r="B49" s="233" t="s">
        <v>329</v>
      </c>
      <c r="C49" s="264"/>
      <c r="D49" s="264"/>
      <c r="E49" s="287">
        <f t="shared" si="1"/>
        <v>0</v>
      </c>
      <c r="F49" s="264"/>
      <c r="G49" s="264"/>
      <c r="H49" s="265">
        <f t="shared" si="0"/>
        <v>0</v>
      </c>
    </row>
    <row r="50" spans="1:8" s="3" customFormat="1" ht="15.75">
      <c r="A50" s="231">
        <v>8.5</v>
      </c>
      <c r="B50" s="233" t="s">
        <v>330</v>
      </c>
      <c r="C50" s="264"/>
      <c r="D50" s="264"/>
      <c r="E50" s="287">
        <f t="shared" si="1"/>
        <v>0</v>
      </c>
      <c r="F50" s="264"/>
      <c r="G50" s="264"/>
      <c r="H50" s="265">
        <f t="shared" si="0"/>
        <v>0</v>
      </c>
    </row>
    <row r="51" spans="1:8" s="3" customFormat="1" ht="15.75">
      <c r="A51" s="231">
        <v>8.6</v>
      </c>
      <c r="B51" s="233" t="s">
        <v>331</v>
      </c>
      <c r="C51" s="264"/>
      <c r="D51" s="264"/>
      <c r="E51" s="287">
        <f t="shared" si="1"/>
        <v>0</v>
      </c>
      <c r="F51" s="264"/>
      <c r="G51" s="264"/>
      <c r="H51" s="265">
        <f t="shared" si="0"/>
        <v>0</v>
      </c>
    </row>
    <row r="52" spans="1:8" s="3" customFormat="1" ht="15.75">
      <c r="A52" s="231">
        <v>8.6999999999999993</v>
      </c>
      <c r="B52" s="233" t="s">
        <v>332</v>
      </c>
      <c r="C52" s="264"/>
      <c r="D52" s="264"/>
      <c r="E52" s="287">
        <f t="shared" si="1"/>
        <v>0</v>
      </c>
      <c r="F52" s="264"/>
      <c r="G52" s="264"/>
      <c r="H52" s="265">
        <f t="shared" si="0"/>
        <v>0</v>
      </c>
    </row>
    <row r="53" spans="1:8" s="3" customFormat="1" ht="26.25" thickBot="1">
      <c r="A53" s="236">
        <v>9</v>
      </c>
      <c r="B53" s="237" t="s">
        <v>333</v>
      </c>
      <c r="C53" s="288"/>
      <c r="D53" s="288"/>
      <c r="E53" s="289">
        <f t="shared" si="1"/>
        <v>0</v>
      </c>
      <c r="F53" s="288"/>
      <c r="G53" s="288"/>
      <c r="H53" s="271">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F22 C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C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196</v>
      </c>
      <c r="B1" s="16" t="str">
        <f>Info!C2</f>
        <v>სს "კრედობანკი"</v>
      </c>
      <c r="C1" s="16"/>
      <c r="D1" s="372"/>
    </row>
    <row r="2" spans="1:8" ht="15">
      <c r="A2" s="17" t="s">
        <v>197</v>
      </c>
      <c r="B2" s="372" t="str">
        <f>'1. key ratios'!B2</f>
        <v>31.12.2020</v>
      </c>
      <c r="C2" s="29"/>
      <c r="D2" s="18"/>
      <c r="E2" s="12"/>
      <c r="F2" s="12"/>
      <c r="G2" s="12"/>
      <c r="H2" s="12"/>
    </row>
    <row r="3" spans="1:8" ht="15">
      <c r="A3" s="17"/>
      <c r="B3" s="16"/>
      <c r="C3" s="29"/>
      <c r="D3" s="18"/>
      <c r="E3" s="12"/>
      <c r="F3" s="12"/>
      <c r="G3" s="12"/>
      <c r="H3" s="12"/>
    </row>
    <row r="4" spans="1:8" ht="15" customHeight="1" thickBot="1">
      <c r="A4" s="225" t="s">
        <v>417</v>
      </c>
      <c r="B4" s="226" t="s">
        <v>195</v>
      </c>
      <c r="C4" s="225"/>
      <c r="D4" s="227" t="s">
        <v>100</v>
      </c>
    </row>
    <row r="5" spans="1:8" ht="15" customHeight="1">
      <c r="A5" s="221" t="s">
        <v>32</v>
      </c>
      <c r="B5" s="222"/>
      <c r="C5" s="223" t="s">
        <v>5</v>
      </c>
      <c r="D5" s="224" t="s">
        <v>6</v>
      </c>
    </row>
    <row r="6" spans="1:8" ht="15" customHeight="1">
      <c r="A6" s="420">
        <v>1</v>
      </c>
      <c r="B6" s="421" t="s">
        <v>200</v>
      </c>
      <c r="C6" s="422">
        <f>C7+C9+C10</f>
        <v>996989379.07512736</v>
      </c>
      <c r="D6" s="423">
        <f>D7+D9+D10</f>
        <v>945883319.80765402</v>
      </c>
    </row>
    <row r="7" spans="1:8" ht="15" customHeight="1">
      <c r="A7" s="420">
        <v>1.1000000000000001</v>
      </c>
      <c r="B7" s="424" t="s">
        <v>614</v>
      </c>
      <c r="C7" s="425">
        <v>994250073.82512736</v>
      </c>
      <c r="D7" s="426">
        <v>942918346.43265402</v>
      </c>
    </row>
    <row r="8" spans="1:8" ht="25.5">
      <c r="A8" s="420" t="s">
        <v>260</v>
      </c>
      <c r="B8" s="427" t="s">
        <v>411</v>
      </c>
      <c r="C8" s="425"/>
      <c r="D8" s="426"/>
    </row>
    <row r="9" spans="1:8" ht="15" customHeight="1">
      <c r="A9" s="420">
        <v>1.2</v>
      </c>
      <c r="B9" s="424" t="s">
        <v>28</v>
      </c>
      <c r="C9" s="425">
        <v>1920155.25</v>
      </c>
      <c r="D9" s="426">
        <v>1649853.375</v>
      </c>
    </row>
    <row r="10" spans="1:8" ht="15" customHeight="1">
      <c r="A10" s="420">
        <v>1.3</v>
      </c>
      <c r="B10" s="429" t="s">
        <v>83</v>
      </c>
      <c r="C10" s="428">
        <v>819150</v>
      </c>
      <c r="D10" s="426">
        <v>1315120</v>
      </c>
    </row>
    <row r="11" spans="1:8" ht="15" customHeight="1">
      <c r="A11" s="420">
        <v>2</v>
      </c>
      <c r="B11" s="421" t="s">
        <v>201</v>
      </c>
      <c r="C11" s="425">
        <v>1286239.2924999779</v>
      </c>
      <c r="D11" s="426">
        <v>394950.29007600201</v>
      </c>
    </row>
    <row r="12" spans="1:8" ht="15" customHeight="1">
      <c r="A12" s="440">
        <v>3</v>
      </c>
      <c r="B12" s="441" t="s">
        <v>199</v>
      </c>
      <c r="C12" s="428">
        <v>250750724.04375002</v>
      </c>
      <c r="D12" s="442">
        <v>225728197.60624999</v>
      </c>
    </row>
    <row r="13" spans="1:8" ht="15" customHeight="1" thickBot="1">
      <c r="A13" s="141">
        <v>4</v>
      </c>
      <c r="B13" s="142" t="s">
        <v>261</v>
      </c>
      <c r="C13" s="290">
        <f>C6+C11+C12</f>
        <v>1249026342.4113774</v>
      </c>
      <c r="D13" s="290">
        <f>D6+D11+D12</f>
        <v>1172006467.70398</v>
      </c>
    </row>
    <row r="14" spans="1:8">
      <c r="B14" s="23"/>
    </row>
    <row r="15" spans="1:8" ht="25.5">
      <c r="B15" s="110" t="s">
        <v>615</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Normal="100" workbookViewId="0">
      <pane xSplit="1" ySplit="4" topLeftCell="B5" activePane="bottomRight" state="frozen"/>
      <selection pane="topRight" activeCell="B1" sqref="B1"/>
      <selection pane="bottomLeft" activeCell="A4" sqref="A4"/>
      <selection pane="bottomRight" activeCell="B19" sqref="B19"/>
    </sheetView>
  </sheetViews>
  <sheetFormatPr defaultRowHeight="15"/>
  <cols>
    <col min="1" max="1" width="9.5703125" style="2" bestFit="1" customWidth="1"/>
    <col min="2" max="2" width="90.42578125" style="2" bestFit="1" customWidth="1"/>
    <col min="3" max="3" width="9.140625" style="2"/>
  </cols>
  <sheetData>
    <row r="1" spans="1:3">
      <c r="A1" s="2" t="s">
        <v>196</v>
      </c>
      <c r="B1" s="372" t="str">
        <f>Info!C2</f>
        <v>სს "კრედობანკი"</v>
      </c>
    </row>
    <row r="2" spans="1:3">
      <c r="A2" s="2" t="s">
        <v>197</v>
      </c>
      <c r="B2" s="372" t="str">
        <f>'1. key ratios'!B2</f>
        <v>31.12.2020</v>
      </c>
    </row>
    <row r="4" spans="1:3" ht="16.5" customHeight="1" thickBot="1">
      <c r="A4" s="249" t="s">
        <v>418</v>
      </c>
      <c r="B4" s="65" t="s">
        <v>156</v>
      </c>
      <c r="C4" s="14"/>
    </row>
    <row r="5" spans="1:3" ht="15.75">
      <c r="A5" s="11"/>
      <c r="B5" s="546" t="s">
        <v>157</v>
      </c>
      <c r="C5" s="547"/>
    </row>
    <row r="6" spans="1:3">
      <c r="A6" s="15">
        <v>1</v>
      </c>
      <c r="B6" s="67" t="s">
        <v>642</v>
      </c>
      <c r="C6" s="68"/>
    </row>
    <row r="7" spans="1:3">
      <c r="A7" s="15">
        <v>2</v>
      </c>
      <c r="B7" s="67" t="s">
        <v>643</v>
      </c>
      <c r="C7" s="68"/>
    </row>
    <row r="8" spans="1:3">
      <c r="A8" s="15">
        <v>3</v>
      </c>
      <c r="B8" s="67" t="s">
        <v>644</v>
      </c>
      <c r="C8" s="68"/>
    </row>
    <row r="9" spans="1:3">
      <c r="A9" s="15">
        <v>4</v>
      </c>
      <c r="B9" s="67" t="s">
        <v>645</v>
      </c>
      <c r="C9" s="68"/>
    </row>
    <row r="10" spans="1:3">
      <c r="A10" s="15">
        <v>5</v>
      </c>
      <c r="B10" s="67" t="s">
        <v>646</v>
      </c>
      <c r="C10" s="68"/>
    </row>
    <row r="11" spans="1:3">
      <c r="A11" s="15">
        <v>6</v>
      </c>
      <c r="B11" s="67"/>
      <c r="C11" s="68"/>
    </row>
    <row r="12" spans="1:3">
      <c r="A12" s="15"/>
      <c r="B12" s="548"/>
      <c r="C12" s="549"/>
    </row>
    <row r="13" spans="1:3" ht="15.75">
      <c r="A13" s="15"/>
      <c r="B13" s="550" t="s">
        <v>158</v>
      </c>
      <c r="C13" s="551"/>
    </row>
    <row r="14" spans="1:3" ht="15.75">
      <c r="A14" s="15">
        <v>1</v>
      </c>
      <c r="B14" s="27" t="s">
        <v>623</v>
      </c>
      <c r="C14" s="66"/>
    </row>
    <row r="15" spans="1:3" ht="15.75">
      <c r="A15" s="15">
        <v>2</v>
      </c>
      <c r="B15" s="27" t="s">
        <v>647</v>
      </c>
      <c r="C15" s="66"/>
    </row>
    <row r="16" spans="1:3" ht="15.75">
      <c r="A16" s="15">
        <v>3</v>
      </c>
      <c r="B16" s="27" t="s">
        <v>648</v>
      </c>
      <c r="C16" s="66"/>
    </row>
    <row r="17" spans="1:3" ht="15.75">
      <c r="A17" s="15">
        <v>4</v>
      </c>
      <c r="B17" s="27" t="s">
        <v>675</v>
      </c>
      <c r="C17" s="66"/>
    </row>
    <row r="18" spans="1:3" ht="15.75">
      <c r="A18" s="15">
        <v>5</v>
      </c>
      <c r="B18" s="27" t="s">
        <v>676</v>
      </c>
      <c r="C18" s="66"/>
    </row>
    <row r="19" spans="1:3" ht="15.75" customHeight="1">
      <c r="A19" s="15"/>
      <c r="B19" s="27"/>
      <c r="C19" s="28"/>
    </row>
    <row r="20" spans="1:3" ht="30" customHeight="1">
      <c r="A20" s="15"/>
      <c r="B20" s="552" t="s">
        <v>159</v>
      </c>
      <c r="C20" s="553"/>
    </row>
    <row r="21" spans="1:3">
      <c r="A21" s="15">
        <v>1</v>
      </c>
      <c r="B21" s="67" t="s">
        <v>649</v>
      </c>
      <c r="C21" s="500">
        <v>0.60199999999999998</v>
      </c>
    </row>
    <row r="22" spans="1:3">
      <c r="A22" s="498">
        <v>2</v>
      </c>
      <c r="B22" s="499" t="s">
        <v>650</v>
      </c>
      <c r="C22" s="500">
        <v>9.9000000000000005E-2</v>
      </c>
    </row>
    <row r="23" spans="1:3">
      <c r="A23" s="15">
        <v>3</v>
      </c>
      <c r="B23" s="499" t="s">
        <v>651</v>
      </c>
      <c r="C23" s="500">
        <v>9.9000000000000005E-2</v>
      </c>
    </row>
    <row r="24" spans="1:3">
      <c r="A24" s="498">
        <v>4</v>
      </c>
      <c r="B24" s="499" t="s">
        <v>652</v>
      </c>
      <c r="C24" s="500">
        <v>9.3399999999999997E-2</v>
      </c>
    </row>
    <row r="25" spans="1:3" ht="27">
      <c r="A25" s="15">
        <v>5</v>
      </c>
      <c r="B25" s="499" t="s">
        <v>653</v>
      </c>
      <c r="C25" s="500">
        <v>8.7900000000000006E-2</v>
      </c>
    </row>
    <row r="26" spans="1:3" ht="27">
      <c r="A26" s="498">
        <v>6</v>
      </c>
      <c r="B26" s="499" t="s">
        <v>654</v>
      </c>
      <c r="C26" s="500">
        <v>1.8700000000000001E-2</v>
      </c>
    </row>
    <row r="27" spans="1:3" ht="15.75" customHeight="1">
      <c r="A27" s="15"/>
      <c r="B27" s="67"/>
      <c r="C27" s="68"/>
    </row>
    <row r="28" spans="1:3" ht="29.25" customHeight="1">
      <c r="A28" s="15"/>
      <c r="B28" s="552" t="s">
        <v>281</v>
      </c>
      <c r="C28" s="553"/>
    </row>
    <row r="29" spans="1:3">
      <c r="A29" s="15">
        <v>1</v>
      </c>
      <c r="B29" s="67" t="s">
        <v>655</v>
      </c>
      <c r="C29" s="500">
        <v>7.1156399999999995E-2</v>
      </c>
    </row>
    <row r="30" spans="1:3">
      <c r="A30" s="501">
        <v>2</v>
      </c>
      <c r="B30" s="502" t="s">
        <v>656</v>
      </c>
      <c r="C30" s="503">
        <v>7.1156399999999995E-2</v>
      </c>
    </row>
    <row r="31" spans="1:3">
      <c r="A31" s="15">
        <v>3</v>
      </c>
      <c r="B31" s="502" t="s">
        <v>657</v>
      </c>
      <c r="C31" s="503">
        <v>8.9577600000000007E-2</v>
      </c>
    </row>
    <row r="32" spans="1:3">
      <c r="A32" s="501">
        <v>4</v>
      </c>
      <c r="B32" s="502" t="s">
        <v>658</v>
      </c>
      <c r="C32" s="503">
        <v>7.6514200000000004E-2</v>
      </c>
    </row>
    <row r="33" spans="1:3">
      <c r="A33" s="15">
        <v>5</v>
      </c>
      <c r="B33" s="502" t="s">
        <v>659</v>
      </c>
      <c r="C33" s="503">
        <v>0.14309539999999998</v>
      </c>
    </row>
    <row r="34" spans="1:3">
      <c r="A34" s="501">
        <v>6</v>
      </c>
      <c r="B34" s="502" t="s">
        <v>660</v>
      </c>
      <c r="C34" s="503">
        <v>8.5857239999999987E-2</v>
      </c>
    </row>
    <row r="35" spans="1:3" ht="15.75" thickBot="1">
      <c r="A35" s="15">
        <v>7</v>
      </c>
      <c r="B35" s="69" t="s">
        <v>661</v>
      </c>
      <c r="C35" s="504">
        <v>6.7484200000000008E-2</v>
      </c>
    </row>
  </sheetData>
  <mergeCells count="5">
    <mergeCell ref="B5:C5"/>
    <mergeCell ref="B12:C12"/>
    <mergeCell ref="B13:C13"/>
    <mergeCell ref="B28:C28"/>
    <mergeCell ref="B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3" activePane="bottomRight" state="frozen"/>
      <selection activeCell="H6" sqref="H6"/>
      <selection pane="topRight" activeCell="H6" sqref="H6"/>
      <selection pane="bottomLeft" activeCell="H6" sqref="H6"/>
      <selection pane="bottomRight" activeCell="C16" sqref="C16:D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196</v>
      </c>
      <c r="B1" s="16" t="str">
        <f>Info!C2</f>
        <v>სს "კრედობანკი"</v>
      </c>
    </row>
    <row r="2" spans="1:7" s="21" customFormat="1" ht="15.75" customHeight="1">
      <c r="A2" s="21" t="s">
        <v>197</v>
      </c>
      <c r="B2" s="372" t="str">
        <f>'1. key ratios'!B2</f>
        <v>31.12.2020</v>
      </c>
    </row>
    <row r="3" spans="1:7" s="21" customFormat="1" ht="15.75" customHeight="1"/>
    <row r="4" spans="1:7" s="21" customFormat="1" ht="15.75" customHeight="1" thickBot="1">
      <c r="A4" s="250" t="s">
        <v>419</v>
      </c>
      <c r="B4" s="251" t="s">
        <v>271</v>
      </c>
      <c r="C4" s="200"/>
      <c r="D4" s="200"/>
      <c r="E4" s="201" t="s">
        <v>100</v>
      </c>
    </row>
    <row r="5" spans="1:7" s="125" customFormat="1" ht="17.45" customHeight="1">
      <c r="A5" s="389"/>
      <c r="B5" s="390"/>
      <c r="C5" s="199" t="s">
        <v>0</v>
      </c>
      <c r="D5" s="199" t="s">
        <v>1</v>
      </c>
      <c r="E5" s="391" t="s">
        <v>2</v>
      </c>
    </row>
    <row r="6" spans="1:7" s="165" customFormat="1" ht="14.45" customHeight="1">
      <c r="A6" s="392"/>
      <c r="B6" s="554" t="s">
        <v>239</v>
      </c>
      <c r="C6" s="554" t="s">
        <v>238</v>
      </c>
      <c r="D6" s="555" t="s">
        <v>237</v>
      </c>
      <c r="E6" s="556"/>
      <c r="G6"/>
    </row>
    <row r="7" spans="1:7" s="165" customFormat="1" ht="99.6" customHeight="1">
      <c r="A7" s="392"/>
      <c r="B7" s="554"/>
      <c r="C7" s="554"/>
      <c r="D7" s="385" t="s">
        <v>236</v>
      </c>
      <c r="E7" s="386" t="s">
        <v>531</v>
      </c>
      <c r="G7"/>
    </row>
    <row r="8" spans="1:7">
      <c r="A8" s="393">
        <v>1</v>
      </c>
      <c r="B8" s="394" t="s">
        <v>161</v>
      </c>
      <c r="C8" s="395">
        <v>49934958.230000004</v>
      </c>
      <c r="D8" s="395"/>
      <c r="E8" s="396">
        <f>C8-D8</f>
        <v>49934958.230000004</v>
      </c>
    </row>
    <row r="9" spans="1:7">
      <c r="A9" s="393">
        <v>2</v>
      </c>
      <c r="B9" s="394" t="s">
        <v>162</v>
      </c>
      <c r="C9" s="395">
        <v>111858825.5</v>
      </c>
      <c r="D9" s="395"/>
      <c r="E9" s="396">
        <f t="shared" ref="E9:E20" si="0">C9-D9</f>
        <v>111858825.5</v>
      </c>
    </row>
    <row r="10" spans="1:7">
      <c r="A10" s="393">
        <v>3</v>
      </c>
      <c r="B10" s="394" t="s">
        <v>235</v>
      </c>
      <c r="C10" s="395">
        <v>54201581.759999998</v>
      </c>
      <c r="D10" s="395"/>
      <c r="E10" s="396">
        <f t="shared" si="0"/>
        <v>54201581.759999998</v>
      </c>
    </row>
    <row r="11" spans="1:7" ht="25.5">
      <c r="A11" s="393">
        <v>4</v>
      </c>
      <c r="B11" s="394" t="s">
        <v>192</v>
      </c>
      <c r="C11" s="395">
        <v>0</v>
      </c>
      <c r="D11" s="395"/>
      <c r="E11" s="396">
        <f t="shared" si="0"/>
        <v>0</v>
      </c>
    </row>
    <row r="12" spans="1:7">
      <c r="A12" s="393">
        <v>5</v>
      </c>
      <c r="B12" s="394" t="s">
        <v>164</v>
      </c>
      <c r="C12" s="395">
        <v>42801067.269999996</v>
      </c>
      <c r="D12" s="395"/>
      <c r="E12" s="396">
        <f t="shared" si="0"/>
        <v>42801067.269999996</v>
      </c>
    </row>
    <row r="13" spans="1:7">
      <c r="A13" s="393">
        <v>6.1</v>
      </c>
      <c r="B13" s="394" t="s">
        <v>165</v>
      </c>
      <c r="C13" s="397">
        <v>1065269472.8663001</v>
      </c>
      <c r="D13" s="395"/>
      <c r="E13" s="396">
        <f t="shared" si="0"/>
        <v>1065269472.8663001</v>
      </c>
    </row>
    <row r="14" spans="1:7">
      <c r="A14" s="393">
        <v>6.2</v>
      </c>
      <c r="B14" s="398" t="s">
        <v>166</v>
      </c>
      <c r="C14" s="505">
        <v>-38443365.939999998</v>
      </c>
      <c r="D14" s="395"/>
      <c r="E14" s="505">
        <f t="shared" si="0"/>
        <v>-38443365.939999998</v>
      </c>
    </row>
    <row r="15" spans="1:7">
      <c r="A15" s="393">
        <v>6</v>
      </c>
      <c r="B15" s="394" t="s">
        <v>234</v>
      </c>
      <c r="C15" s="395">
        <f>C13+C14</f>
        <v>1026826106.9263</v>
      </c>
      <c r="D15" s="395"/>
      <c r="E15" s="396">
        <f t="shared" si="0"/>
        <v>1026826106.9263</v>
      </c>
    </row>
    <row r="16" spans="1:7" ht="25.5">
      <c r="A16" s="393">
        <v>7</v>
      </c>
      <c r="B16" s="394" t="s">
        <v>168</v>
      </c>
      <c r="C16" s="395">
        <v>25888190.656655997</v>
      </c>
      <c r="D16" s="395"/>
      <c r="E16" s="396">
        <f t="shared" si="0"/>
        <v>25888190.656655997</v>
      </c>
    </row>
    <row r="17" spans="1:7">
      <c r="A17" s="393">
        <v>8</v>
      </c>
      <c r="B17" s="394" t="s">
        <v>169</v>
      </c>
      <c r="C17" s="395">
        <v>1113654.5</v>
      </c>
      <c r="D17" s="395"/>
      <c r="E17" s="396">
        <f t="shared" si="0"/>
        <v>1113654.5</v>
      </c>
      <c r="F17" s="6"/>
      <c r="G17" s="6"/>
    </row>
    <row r="18" spans="1:7">
      <c r="A18" s="393">
        <v>9</v>
      </c>
      <c r="B18" s="394" t="s">
        <v>170</v>
      </c>
      <c r="C18" s="395">
        <v>0</v>
      </c>
      <c r="D18" s="395"/>
      <c r="E18" s="396">
        <f t="shared" si="0"/>
        <v>0</v>
      </c>
      <c r="G18" s="6"/>
    </row>
    <row r="19" spans="1:7" ht="25.5">
      <c r="A19" s="393">
        <v>10</v>
      </c>
      <c r="B19" s="394" t="s">
        <v>171</v>
      </c>
      <c r="C19" s="395">
        <v>29008892.930000007</v>
      </c>
      <c r="D19" s="395">
        <v>8952556.870000001</v>
      </c>
      <c r="E19" s="396">
        <f t="shared" si="0"/>
        <v>20056336.060000006</v>
      </c>
      <c r="G19" s="6"/>
    </row>
    <row r="20" spans="1:7">
      <c r="A20" s="393">
        <v>11</v>
      </c>
      <c r="B20" s="394" t="s">
        <v>172</v>
      </c>
      <c r="C20" s="395">
        <v>53391002.489999995</v>
      </c>
      <c r="D20" s="395"/>
      <c r="E20" s="396">
        <f t="shared" si="0"/>
        <v>53391002.489999995</v>
      </c>
    </row>
    <row r="21" spans="1:7" ht="51.75" thickBot="1">
      <c r="A21" s="399"/>
      <c r="B21" s="400" t="s">
        <v>494</v>
      </c>
      <c r="C21" s="343">
        <f>SUM(C8:C12, C15:C20)</f>
        <v>1395024280.2629561</v>
      </c>
      <c r="D21" s="343">
        <f>SUM(D8:D12, D15:D20)</f>
        <v>8952556.870000001</v>
      </c>
      <c r="E21" s="401">
        <f>SUM(E8:E12, E15:E20)</f>
        <v>1386071723.392956</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196</v>
      </c>
      <c r="B1" s="16" t="str">
        <f>Info!C2</f>
        <v>სს "კრედობანკი"</v>
      </c>
    </row>
    <row r="2" spans="1:6" s="21" customFormat="1" ht="15.75" customHeight="1">
      <c r="A2" s="21" t="s">
        <v>197</v>
      </c>
      <c r="B2" s="372" t="str">
        <f>'1. key ratios'!B2</f>
        <v>31.12.2020</v>
      </c>
      <c r="C2"/>
      <c r="D2"/>
      <c r="E2"/>
      <c r="F2"/>
    </row>
    <row r="3" spans="1:6" s="21" customFormat="1" ht="15.75" customHeight="1">
      <c r="C3"/>
      <c r="D3"/>
      <c r="E3"/>
      <c r="F3"/>
    </row>
    <row r="4" spans="1:6" s="21" customFormat="1" ht="26.25" thickBot="1">
      <c r="A4" s="21" t="s">
        <v>420</v>
      </c>
      <c r="B4" s="207" t="s">
        <v>274</v>
      </c>
      <c r="C4" s="201" t="s">
        <v>100</v>
      </c>
      <c r="D4"/>
      <c r="E4"/>
      <c r="F4"/>
    </row>
    <row r="5" spans="1:6" ht="26.25">
      <c r="A5" s="202">
        <v>1</v>
      </c>
      <c r="B5" s="203" t="s">
        <v>443</v>
      </c>
      <c r="C5" s="291">
        <f>'7. LI1'!E21</f>
        <v>1386071723.392956</v>
      </c>
    </row>
    <row r="6" spans="1:6" s="192" customFormat="1">
      <c r="A6" s="124">
        <v>2.1</v>
      </c>
      <c r="B6" s="209" t="s">
        <v>275</v>
      </c>
      <c r="C6" s="292">
        <v>32462930.010000002</v>
      </c>
    </row>
    <row r="7" spans="1:6" s="4" customFormat="1" ht="25.5" outlineLevel="1">
      <c r="A7" s="208">
        <v>2.2000000000000002</v>
      </c>
      <c r="B7" s="204" t="s">
        <v>276</v>
      </c>
      <c r="C7" s="293">
        <v>16383000</v>
      </c>
    </row>
    <row r="8" spans="1:6" s="4" customFormat="1" ht="26.25">
      <c r="A8" s="208">
        <v>3</v>
      </c>
      <c r="B8" s="205" t="s">
        <v>444</v>
      </c>
      <c r="C8" s="294">
        <f>SUM(C5:C7)</f>
        <v>1434917653.402956</v>
      </c>
    </row>
    <row r="9" spans="1:6" s="192" customFormat="1">
      <c r="A9" s="124">
        <v>4</v>
      </c>
      <c r="B9" s="212" t="s">
        <v>272</v>
      </c>
      <c r="C9" s="292">
        <v>18892854.724800002</v>
      </c>
    </row>
    <row r="10" spans="1:6" s="4" customFormat="1" ht="25.5" outlineLevel="1">
      <c r="A10" s="208">
        <v>5.0999999999999996</v>
      </c>
      <c r="B10" s="204" t="s">
        <v>282</v>
      </c>
      <c r="C10" s="293">
        <v>-29902723.010000002</v>
      </c>
    </row>
    <row r="11" spans="1:6" s="4" customFormat="1" ht="25.5" outlineLevel="1">
      <c r="A11" s="208">
        <v>5.2</v>
      </c>
      <c r="B11" s="204" t="s">
        <v>283</v>
      </c>
      <c r="C11" s="293">
        <v>-15563850</v>
      </c>
    </row>
    <row r="12" spans="1:6" s="4" customFormat="1">
      <c r="A12" s="208">
        <v>6</v>
      </c>
      <c r="B12" s="210" t="s">
        <v>616</v>
      </c>
      <c r="C12" s="402">
        <v>1813323</v>
      </c>
    </row>
    <row r="13" spans="1:6" s="4" customFormat="1" ht="15.75" thickBot="1">
      <c r="A13" s="211">
        <v>7</v>
      </c>
      <c r="B13" s="206" t="s">
        <v>273</v>
      </c>
      <c r="C13" s="295">
        <f>SUM(C8:C12)</f>
        <v>1410157258.1177561</v>
      </c>
    </row>
    <row r="15" spans="1:6" ht="26.25">
      <c r="B15" s="23" t="s">
        <v>617</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TSzV8NCGLkwg60cDEdqmgOrdJLmDEfhK30tKXMl5dlo=</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YTqmo/mHqyZv1DejBUA9V2vuDySy3BhKfpk5cBxVGLc=</DigestValue>
    </Reference>
  </SignedInfo>
  <SignatureValue>FiGkChKeFcQcUrTqon3iJkCtpJF6CWHH1062Wc0GYLDDGQxNQR6SFH1TBbVF/p5jEQButN7aRv/5
aCWz9dPEmlCOAGaM8yXqar6H1of8hLeAdRAb7ykCP4NIisTfIIA1RNIGFnRn1ZNIngdXNz3vl/5T
6RWctji+W/t0Y8KlWyk1sKXwUsvgLBarx7bRJHzEWMyuY9Dyvb/xoqln+1zJAO12PyvHIs8ntWq5
xtbNm2NB8L5TxZe2912SGSB2xqXmVYDLEIIMmhOZzAwLw87yVsXhvWL4e/dR45YC108gFots7Ema
7pdj571ZXwWPXCWC90duec2VWGz03omm/mPv3g==</SignatureValue>
  <KeyInfo>
    <X509Data>
      <X509Certificate>MIIGRDCCBSygAwIBAgIKehP+yQACAAEnvDANBgkqhkiG9w0BAQsFADBKMRIwEAYKCZImiZPyLGQBGRYCZ2UxEzARBgoJkiaJk/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jbkR6s7BxZn5oIYHIJneZUVnd5VmfI7i/+DBIY0PYwUS7Ky1Jm7lzogJBKOWL1x4GIGlUo4N1690wiI0ysMmH6D96gCApbtmB15mCKgvRM9hwYNbKK9eJbLgWUc142NYyOXYLbHDWNl0wtG07BBHptlQRuehjA5p1cppfZ5KHgaESKhWbyaOIzsyBoErg+NxUSBHJ2tYguV9z/BdlMUTqKmuzd00GQqJvDq6kGv7QJ2uQa6/u4vsaeUm5IQIDAQABo4IDMjCCAy4wPAYJKwYBBAGCNxUHBC8wLQYlKwYBBAGCNxUI5rJgg431RIaBmQmDuKFKg76EcQSDxJEzhIOIXQIBZAIBIzAdBgNVHSUEFjAUBggrBgEFBQcDAgYIKwYBBQUHAwQwCwYDVR0PBAQDAgeAMCcGCSsGAQQBgjcVCgQaMBgwCgYIKwYBBQUHAwIwCgYIKwYBBQUHAwQwHQYDVR0OBBYEFCxlBr+teIz+YQ3n+22iCAs/8c2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gk2h3kVUt3pnf89b0i6KbSvuW/CUsxV1Uie6bcxY1Hr1TIYRpJ72EHfkvOcQ2SArKSUhq4BmLK25wWBrnVkOR23MMTMm/UEsFyardsf2cKrs5BMNSSAhoodX+jn66yQYhDmObsLdkb1BAFszgTMkOfUBbThBYbWeo4LgOHJqzwMtDluyQJIiZKdxWZRLxsIkCv6Il7xG6cRV8y2RaZ66e9Utdv2qmmoDqPK6qPmJV9em+REXEGgIVg/4jeo1fAF7RDocOzmVMIeuTAbecR31tP3CqpeB1FGVyMe2L0/b2ByfQm8ze0ZTfqlwsqtlHpNCoBcQ7MwUHtpyOfZGRKGC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Ur73ZPyyRv+F2DSLWUGftTdiGWN8mgngpMQ3a4BnE7U=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HH02/j1uN3vGvwXSwwCmcuuUHa89SvIHgcB1LNiujKU=</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HH02/j1uN3vGvwXSwwCmcuuUHa89SvIHgcB1LNiujKU=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VOA0CBFzyn4k+xVvUDw2Yg+Ur/Gfrr6UhpcAngRyXUg=</DigestValue>
      </Reference>
      <Reference URI="/xl/styles.xml?ContentType=application/vnd.openxmlformats-officedocument.spreadsheetml.styles+xml">
        <DigestMethod Algorithm="http://www.w3.org/2001/04/xmlenc#sha256"/>
        <DigestValue>Xd/LU2d8FQx3h/1LFRAk3J0td62v1KIKkC0tH6ztzqQ=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4Ai4frshShsPDCCtGL9k4ffJ0HD1lZUCxgSCL+h+LlI=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WYNmuBNRh33pnV2rZWkPTJfR17Kv3JW2EDqwjhN3k2k=</DigestValue>
      </Reference>
      <Reference URI="/xl/worksheets/sheet10.xml?ContentType=application/vnd.openxmlformats-officedocument.spreadsheetml.worksheet+xml">
        <DigestMethod Algorithm="http://www.w3.org/2001/04/xmlenc#sha256"/>
        <DigestValue>yUlL9m6pPT6ruQqsSKpaj6cdWa23Q8ODqUcRhZrm4Ow=</DigestValue>
      </Reference>
      <Reference URI="/xl/worksheets/sheet11.xml?ContentType=application/vnd.openxmlformats-officedocument.spreadsheetml.worksheet+xml">
        <DigestMethod Algorithm="http://www.w3.org/2001/04/xmlenc#sha256"/>
        <DigestValue>d7EZH8addmLU4uqBdsKQYJdn1KLghE0za3bojOwZ1Js=</DigestValue>
      </Reference>
      <Reference URI="/xl/worksheets/sheet12.xml?ContentType=application/vnd.openxmlformats-officedocument.spreadsheetml.worksheet+xml">
        <DigestMethod Algorithm="http://www.w3.org/2001/04/xmlenc#sha256"/>
        <DigestValue>cVUmMvGp64ZH6p70dZVBEziBi6kUwHlHHnrGFSvdomQ=</DigestValue>
      </Reference>
      <Reference URI="/xl/worksheets/sheet13.xml?ContentType=application/vnd.openxmlformats-officedocument.spreadsheetml.worksheet+xml">
        <DigestMethod Algorithm="http://www.w3.org/2001/04/xmlenc#sha256"/>
        <DigestValue>W8BDa6J2k8bXkexW4Gos4AjB1BkvEACK07Cpib/P9j0=</DigestValue>
      </Reference>
      <Reference URI="/xl/worksheets/sheet14.xml?ContentType=application/vnd.openxmlformats-officedocument.spreadsheetml.worksheet+xml">
        <DigestMethod Algorithm="http://www.w3.org/2001/04/xmlenc#sha256"/>
        <DigestValue>OvVqFE+ZX21O8P+aN/0he8UZ5lXSBzpheODWTZLs5MA=</DigestValue>
      </Reference>
      <Reference URI="/xl/worksheets/sheet15.xml?ContentType=application/vnd.openxmlformats-officedocument.spreadsheetml.worksheet+xml">
        <DigestMethod Algorithm="http://www.w3.org/2001/04/xmlenc#sha256"/>
        <DigestValue>+RMCqWxs42D87n9BPDy7jnuR3mR8FFzMxvHxI/10rUE=</DigestValue>
      </Reference>
      <Reference URI="/xl/worksheets/sheet16.xml?ContentType=application/vnd.openxmlformats-officedocument.spreadsheetml.worksheet+xml">
        <DigestMethod Algorithm="http://www.w3.org/2001/04/xmlenc#sha256"/>
        <DigestValue>efVP0+mgm+cjfcgfoltjvsfTD/nkD5BF+3jOQSMoKRU=</DigestValue>
      </Reference>
      <Reference URI="/xl/worksheets/sheet17.xml?ContentType=application/vnd.openxmlformats-officedocument.spreadsheetml.worksheet+xml">
        <DigestMethod Algorithm="http://www.w3.org/2001/04/xmlenc#sha256"/>
        <DigestValue>nvkStdIwfcb71K2G/Gisw2Q9jqZLtfl4P4dpoll1JYc=</DigestValue>
      </Reference>
      <Reference URI="/xl/worksheets/sheet18.xml?ContentType=application/vnd.openxmlformats-officedocument.spreadsheetml.worksheet+xml">
        <DigestMethod Algorithm="http://www.w3.org/2001/04/xmlenc#sha256"/>
        <DigestValue>zRdGo1ErhLokM0xcYq+J6IYKGe7I0mUu/ujCPAhDTj0=</DigestValue>
      </Reference>
      <Reference URI="/xl/worksheets/sheet19.xml?ContentType=application/vnd.openxmlformats-officedocument.spreadsheetml.worksheet+xml">
        <DigestMethod Algorithm="http://www.w3.org/2001/04/xmlenc#sha256"/>
        <DigestValue>9ahq1kOgeyGmZYYxkiaf0BYn3+Dm5oy6XSsRK7OQC8A=</DigestValue>
      </Reference>
      <Reference URI="/xl/worksheets/sheet2.xml?ContentType=application/vnd.openxmlformats-officedocument.spreadsheetml.worksheet+xml">
        <DigestMethod Algorithm="http://www.w3.org/2001/04/xmlenc#sha256"/>
        <DigestValue>DvqOg6Axe/Wi7SazjASDLjngNPoa37t9oUPlfPzw53A=</DigestValue>
      </Reference>
      <Reference URI="/xl/worksheets/sheet3.xml?ContentType=application/vnd.openxmlformats-officedocument.spreadsheetml.worksheet+xml">
        <DigestMethod Algorithm="http://www.w3.org/2001/04/xmlenc#sha256"/>
        <DigestValue>gSKo8lkOY2WzHPTkoaJYUBHehsx6JRMHFuZkGIfBh3w=</DigestValue>
      </Reference>
      <Reference URI="/xl/worksheets/sheet4.xml?ContentType=application/vnd.openxmlformats-officedocument.spreadsheetml.worksheet+xml">
        <DigestMethod Algorithm="http://www.w3.org/2001/04/xmlenc#sha256"/>
        <DigestValue>tupBbZ5Em+LmJbtfaggyjMEF+ySxuTBtXYpUWAstQYw=</DigestValue>
      </Reference>
      <Reference URI="/xl/worksheets/sheet5.xml?ContentType=application/vnd.openxmlformats-officedocument.spreadsheetml.worksheet+xml">
        <DigestMethod Algorithm="http://www.w3.org/2001/04/xmlenc#sha256"/>
        <DigestValue>Eh57CAGJseotSHDOnDP/3K+iYZoG2hPx5HjV+slVzMA=</DigestValue>
      </Reference>
      <Reference URI="/xl/worksheets/sheet6.xml?ContentType=application/vnd.openxmlformats-officedocument.spreadsheetml.worksheet+xml">
        <DigestMethod Algorithm="http://www.w3.org/2001/04/xmlenc#sha256"/>
        <DigestValue>QIdxNPbakB/ATYlvhoNhK0Jz9aWmL4bNgUIZMcQES8A=</DigestValue>
      </Reference>
      <Reference URI="/xl/worksheets/sheet7.xml?ContentType=application/vnd.openxmlformats-officedocument.spreadsheetml.worksheet+xml">
        <DigestMethod Algorithm="http://www.w3.org/2001/04/xmlenc#sha256"/>
        <DigestValue>c6B3MPqOfsFAVmmfMdEXeisK+H1j4yvAH04xmNaMfRk=</DigestValue>
      </Reference>
      <Reference URI="/xl/worksheets/sheet8.xml?ContentType=application/vnd.openxmlformats-officedocument.spreadsheetml.worksheet+xml">
        <DigestMethod Algorithm="http://www.w3.org/2001/04/xmlenc#sha256"/>
        <DigestValue>f4v1Ys1JHl3XLmgsOXL4w02Io755VbIJF/FmzDevehU=</DigestValue>
      </Reference>
      <Reference URI="/xl/worksheets/sheet9.xml?ContentType=application/vnd.openxmlformats-officedocument.spreadsheetml.worksheet+xml">
        <DigestMethod Algorithm="http://www.w3.org/2001/04/xmlenc#sha256"/>
        <DigestValue>Dt+HiklRYo60BEGgtgyDUo1kwi7IRJBerxE66OTEPmA=</DigestValue>
      </Reference>
    </Manifest>
    <SignatureProperties>
      <SignatureProperty Id="idSignatureTime" Target="#idPackageSignature">
        <mdssi:SignatureTime xmlns:mdssi="http://schemas.openxmlformats.org/package/2006/digital-signature">
          <mdssi:Format>YYYY-MM-DDThh:mm:ssTZD</mdssi:Format>
          <mdssi:Value>2021-01-26T10:33:49Z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2021-01-26T10:33:49Z</xd:SigningTime>
          <xd:SigningCertificate>
            <xd:Cert>
              <xd:CertDigest>
                <DigestMethod Algorithm="http://www.w3.org/2001/04/xmlenc#sha256"/>
                <DigestValue>w7HPfsvJciXP95fidVu+HAzZ058O2MlfhCN7zmA5Cn0=</DigestValue>
              </xd:CertDigest>
              <xd:IssuerSerial>
                <X509IssuerName>CN=NBG Class 2 INT Sub CA, DC=nbg, DC=ge</X509IssuerName>
                <X509SerialNumber>576497558252861740099516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yzz9huKCGfKC7rYQsVMPKPJBLvgaWhAIWiSQwrqX8yk=</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DmOOd8LO9tSvJW/QO86FkcdbJ1Vq8R8y9te/Mxn/x9c=</DigestValue>
    </Reference>
  </SignedInfo>
  <SignatureValue>q6fMNNPo4mOVkItThrQbICY364PqmDdNgX7Vt73zXXYW7QfPnz+FEBFP5mF8ZGqFmCxAjtAq77ZW
MgI784FB1ty/uJeUyNIYgqG/i4LtW9bYFEWyiR0+KOoiX/SUVkTufzAbLhAhbQOt4sJddPHEEyvh
KekBqEwNa5Fp0UviqkxqrwdBlkjfH0ichISxpCV0E8wuPG8Owfewmgoxg7H7d7R4CzcG8UMls7qi
sA04ltW1nyfAxMrYFjTJBzbyKVFxLWYePXyk1BoqduruiCB0m5m7ELL2396m7z7Ng49VwSwb9/AR
t3uRt46YgALw5m5Fpq8LGNKL3aA8nWA3jK0MiA==</SignatureValue>
  <KeyInfo>
    <X509Data>
      <X509Certificate>MIIGPjCCBSagAwIBAgIKdr58vwACAAE9LDANBgkqhkiG9w0BAQsFADBKMRIwEAYKCZImiZPyLGQBGRYCZ2UxEzARBgoJkiaJk/IsZAEZFgNuYmcxHzAdBgNVBAMTFk5CRyBDbGFzcyAyIElOVCBTdWIgQ0EwHhcNMTkwNjEyMDc1NDQ5WhcNMjEwNjExMDc1NDQ5WjA8MRcwFQYDVQQKEw5KU0MgQ3JlZG8gQmFuazEhMB8GA1UEAxMYQkNEIC0gRXJla2xlIFphdGlhc2h2aWxpMIIBIjANBgkqhkiG9w0BAQEFAAOCAQ8AMIIBCgKCAQEA8skb9mgQyNdatxu/s6QZy6UcpFkzWaAJlBTz4dkGnXu9yQUIbCxWZ3D2QMwPt44KWkrvOaYCABcOLLW9A79/RaN7GCpAzh/QkJ4fQka5XLp8P8rE1t5BzN0JLcMNii+lY7s3hGImeqAL0nz5cC+1j9RFdsANcUu+dTiZ9MkYWE28AzEny7fFyLA7YIJSYf9wBnBIknb209/KwdUmvpIoWuuhkXiFKP4Tor/RssV4bU2Bekm+VZ0ZYZQV0OX7cjxie4Vr3vPYTr+mLI6AhvyLKYFcMSZWQ/BX+pXnrWrwG515F/qr+y+HD/4DzEFfd9ehamPErvJY2L6uJfHel8LmdwIDAQABo4IDMjCCAy4wPAYJKwYBBAGCNxUHBC8wLQYlKwYBBAGCNxUI5rJgg431RIaBmQmDuKFKg76EcQSDxJEzhIOIXQIBZAIBIzAdBgNVHSUEFjAUBggrBgEFBQcDAgYIKwYBBQUHAwQwCwYDVR0PBAQDAgeAMCcGCSsGAQQBgjcVCgQaMBgwCgYIKwYBBQUHAwIwCgYIKwYBBQUHAwQwHQYDVR0OBBYEFOR/uG/uUAdvgrX5t5Bh662EP00w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p23xpumiV2YDEwX3TVS/ieQSIjmCFvkRQdIT2E2jODF7nlyctZLV/ZKMc20UGIaJ56ARiYPEhV43Qm8zAhbGnUvXAuf+JhpvULbm14OzWSrhJKIckiec1KtQvZLCyioqT0IGf0RBx9p+jEK0WNMTyBb9DANEFq50IYTYFaCGILQWZ2CtxSWY20+AbvJTr0gSO00nFf2wHSa+Nt58UdKFLs82+F0gykdsvVAYRNN8TZL/6luCngO7zqjN/5In8X5OKmnKyAtUqUFLecichEVkilLFwPWK+zj8UFGVyurZQJUa8PyW8/ofl4MVjCn2avltk6+cLQ3qROGf+nD8KuBe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Ur73ZPyyRv+F2DSLWUGftTdiGWN8mgngpMQ3a4BnE7U=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HH02/j1uN3vGvwXSwwCmcuuUHa89SvIHgcB1LNiujKU=</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HH02/j1uN3vGvwXSwwCmcuuUHa89SvIHgcB1LNiujKU=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VOA0CBFzyn4k+xVvUDw2Yg+Ur/Gfrr6UhpcAngRyXUg=</DigestValue>
      </Reference>
      <Reference URI="/xl/styles.xml?ContentType=application/vnd.openxmlformats-officedocument.spreadsheetml.styles+xml">
        <DigestMethod Algorithm="http://www.w3.org/2001/04/xmlenc#sha256"/>
        <DigestValue>Xd/LU2d8FQx3h/1LFRAk3J0td62v1KIKkC0tH6ztzqQ=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4Ai4frshShsPDCCtGL9k4ffJ0HD1lZUCxgSCL+h+LlI=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WYNmuBNRh33pnV2rZWkPTJfR17Kv3JW2EDqwjhN3k2k=</DigestValue>
      </Reference>
      <Reference URI="/xl/worksheets/sheet10.xml?ContentType=application/vnd.openxmlformats-officedocument.spreadsheetml.worksheet+xml">
        <DigestMethod Algorithm="http://www.w3.org/2001/04/xmlenc#sha256"/>
        <DigestValue>yUlL9m6pPT6ruQqsSKpaj6cdWa23Q8ODqUcRhZrm4Ow=</DigestValue>
      </Reference>
      <Reference URI="/xl/worksheets/sheet11.xml?ContentType=application/vnd.openxmlformats-officedocument.spreadsheetml.worksheet+xml">
        <DigestMethod Algorithm="http://www.w3.org/2001/04/xmlenc#sha256"/>
        <DigestValue>d7EZH8addmLU4uqBdsKQYJdn1KLghE0za3bojOwZ1Js=</DigestValue>
      </Reference>
      <Reference URI="/xl/worksheets/sheet12.xml?ContentType=application/vnd.openxmlformats-officedocument.spreadsheetml.worksheet+xml">
        <DigestMethod Algorithm="http://www.w3.org/2001/04/xmlenc#sha256"/>
        <DigestValue>cVUmMvGp64ZH6p70dZVBEziBi6kUwHlHHnrGFSvdomQ=</DigestValue>
      </Reference>
      <Reference URI="/xl/worksheets/sheet13.xml?ContentType=application/vnd.openxmlformats-officedocument.spreadsheetml.worksheet+xml">
        <DigestMethod Algorithm="http://www.w3.org/2001/04/xmlenc#sha256"/>
        <DigestValue>W8BDa6J2k8bXkexW4Gos4AjB1BkvEACK07Cpib/P9j0=</DigestValue>
      </Reference>
      <Reference URI="/xl/worksheets/sheet14.xml?ContentType=application/vnd.openxmlformats-officedocument.spreadsheetml.worksheet+xml">
        <DigestMethod Algorithm="http://www.w3.org/2001/04/xmlenc#sha256"/>
        <DigestValue>OvVqFE+ZX21O8P+aN/0he8UZ5lXSBzpheODWTZLs5MA=</DigestValue>
      </Reference>
      <Reference URI="/xl/worksheets/sheet15.xml?ContentType=application/vnd.openxmlformats-officedocument.spreadsheetml.worksheet+xml">
        <DigestMethod Algorithm="http://www.w3.org/2001/04/xmlenc#sha256"/>
        <DigestValue>+RMCqWxs42D87n9BPDy7jnuR3mR8FFzMxvHxI/10rUE=</DigestValue>
      </Reference>
      <Reference URI="/xl/worksheets/sheet16.xml?ContentType=application/vnd.openxmlformats-officedocument.spreadsheetml.worksheet+xml">
        <DigestMethod Algorithm="http://www.w3.org/2001/04/xmlenc#sha256"/>
        <DigestValue>efVP0+mgm+cjfcgfoltjvsfTD/nkD5BF+3jOQSMoKRU=</DigestValue>
      </Reference>
      <Reference URI="/xl/worksheets/sheet17.xml?ContentType=application/vnd.openxmlformats-officedocument.spreadsheetml.worksheet+xml">
        <DigestMethod Algorithm="http://www.w3.org/2001/04/xmlenc#sha256"/>
        <DigestValue>nvkStdIwfcb71K2G/Gisw2Q9jqZLtfl4P4dpoll1JYc=</DigestValue>
      </Reference>
      <Reference URI="/xl/worksheets/sheet18.xml?ContentType=application/vnd.openxmlformats-officedocument.spreadsheetml.worksheet+xml">
        <DigestMethod Algorithm="http://www.w3.org/2001/04/xmlenc#sha256"/>
        <DigestValue>zRdGo1ErhLokM0xcYq+J6IYKGe7I0mUu/ujCPAhDTj0=</DigestValue>
      </Reference>
      <Reference URI="/xl/worksheets/sheet19.xml?ContentType=application/vnd.openxmlformats-officedocument.spreadsheetml.worksheet+xml">
        <DigestMethod Algorithm="http://www.w3.org/2001/04/xmlenc#sha256"/>
        <DigestValue>9ahq1kOgeyGmZYYxkiaf0BYn3+Dm5oy6XSsRK7OQC8A=</DigestValue>
      </Reference>
      <Reference URI="/xl/worksheets/sheet2.xml?ContentType=application/vnd.openxmlformats-officedocument.spreadsheetml.worksheet+xml">
        <DigestMethod Algorithm="http://www.w3.org/2001/04/xmlenc#sha256"/>
        <DigestValue>DvqOg6Axe/Wi7SazjASDLjngNPoa37t9oUPlfPzw53A=</DigestValue>
      </Reference>
      <Reference URI="/xl/worksheets/sheet3.xml?ContentType=application/vnd.openxmlformats-officedocument.spreadsheetml.worksheet+xml">
        <DigestMethod Algorithm="http://www.w3.org/2001/04/xmlenc#sha256"/>
        <DigestValue>gSKo8lkOY2WzHPTkoaJYUBHehsx6JRMHFuZkGIfBh3w=</DigestValue>
      </Reference>
      <Reference URI="/xl/worksheets/sheet4.xml?ContentType=application/vnd.openxmlformats-officedocument.spreadsheetml.worksheet+xml">
        <DigestMethod Algorithm="http://www.w3.org/2001/04/xmlenc#sha256"/>
        <DigestValue>tupBbZ5Em+LmJbtfaggyjMEF+ySxuTBtXYpUWAstQYw=</DigestValue>
      </Reference>
      <Reference URI="/xl/worksheets/sheet5.xml?ContentType=application/vnd.openxmlformats-officedocument.spreadsheetml.worksheet+xml">
        <DigestMethod Algorithm="http://www.w3.org/2001/04/xmlenc#sha256"/>
        <DigestValue>Eh57CAGJseotSHDOnDP/3K+iYZoG2hPx5HjV+slVzMA=</DigestValue>
      </Reference>
      <Reference URI="/xl/worksheets/sheet6.xml?ContentType=application/vnd.openxmlformats-officedocument.spreadsheetml.worksheet+xml">
        <DigestMethod Algorithm="http://www.w3.org/2001/04/xmlenc#sha256"/>
        <DigestValue>QIdxNPbakB/ATYlvhoNhK0Jz9aWmL4bNgUIZMcQES8A=</DigestValue>
      </Reference>
      <Reference URI="/xl/worksheets/sheet7.xml?ContentType=application/vnd.openxmlformats-officedocument.spreadsheetml.worksheet+xml">
        <DigestMethod Algorithm="http://www.w3.org/2001/04/xmlenc#sha256"/>
        <DigestValue>c6B3MPqOfsFAVmmfMdEXeisK+H1j4yvAH04xmNaMfRk=</DigestValue>
      </Reference>
      <Reference URI="/xl/worksheets/sheet8.xml?ContentType=application/vnd.openxmlformats-officedocument.spreadsheetml.worksheet+xml">
        <DigestMethod Algorithm="http://www.w3.org/2001/04/xmlenc#sha256"/>
        <DigestValue>f4v1Ys1JHl3XLmgsOXL4w02Io755VbIJF/FmzDevehU=</DigestValue>
      </Reference>
      <Reference URI="/xl/worksheets/sheet9.xml?ContentType=application/vnd.openxmlformats-officedocument.spreadsheetml.worksheet+xml">
        <DigestMethod Algorithm="http://www.w3.org/2001/04/xmlenc#sha256"/>
        <DigestValue>Dt+HiklRYo60BEGgtgyDUo1kwi7IRJBerxE66OTEPmA=</DigestValue>
      </Reference>
    </Manifest>
    <SignatureProperties>
      <SignatureProperty Id="idSignatureTime" Target="#idPackageSignature">
        <mdssi:SignatureTime xmlns:mdssi="http://schemas.openxmlformats.org/package/2006/digital-signature">
          <mdssi:Format>YYYY-MM-DDThh:mm:ssTZD</mdssi:Format>
          <mdssi:Value>2021-01-28T08:54:17Z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2021-01-28T08:54:17Z</xd:SigningTime>
          <xd:SigningCertificate>
            <xd:Cert>
              <xd:CertDigest>
                <DigestMethod Algorithm="http://www.w3.org/2001/04/xmlenc#sha256"/>
                <DigestValue>oRptU0CyKJtSsSQUUSfOZK6IYS93gbbHWSnKNHBFKz8=</DigestValue>
              </xd:CertDigest>
              <xd:IssuerSerial>
                <X509IssuerName>CN=NBG Class 2 INT Sub CA, DC=nbg, DC=ge</X509IssuerName>
                <X509SerialNumber>560753115256012794838316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2021-01-26T09:18:38Z</dcterms:modified>
</cp:coreProperties>
</file>