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J23" i="36" l="1"/>
  <c r="I23" i="36"/>
  <c r="G23" i="36"/>
  <c r="F23" i="36"/>
  <c r="J21" i="36"/>
  <c r="I21" i="36"/>
  <c r="K21" i="36" s="1"/>
  <c r="G21" i="36"/>
  <c r="F21" i="36"/>
  <c r="D21" i="36"/>
  <c r="C21" i="36"/>
  <c r="K20" i="36"/>
  <c r="K19" i="36"/>
  <c r="K18" i="36"/>
  <c r="H21" i="36"/>
  <c r="H20" i="36"/>
  <c r="H19" i="36"/>
  <c r="H18" i="36"/>
  <c r="E19" i="36"/>
  <c r="E20" i="36"/>
  <c r="E21" i="36"/>
  <c r="E18" i="36"/>
  <c r="J16" i="36"/>
  <c r="K16" i="36" s="1"/>
  <c r="I16" i="36"/>
  <c r="K15" i="36"/>
  <c r="K14" i="36"/>
  <c r="K13" i="36"/>
  <c r="K12" i="36"/>
  <c r="K11" i="36"/>
  <c r="K10" i="36"/>
  <c r="K8" i="36"/>
  <c r="G16" i="36"/>
  <c r="G24" i="36" s="1"/>
  <c r="F16" i="36"/>
  <c r="F24" i="36" s="1"/>
  <c r="H24" i="36" s="1"/>
  <c r="H11" i="36"/>
  <c r="H12" i="36"/>
  <c r="H13" i="36"/>
  <c r="H14" i="36"/>
  <c r="H15" i="36"/>
  <c r="H10" i="36"/>
  <c r="H8" i="36"/>
  <c r="D16" i="36"/>
  <c r="C16" i="36"/>
  <c r="E11" i="36"/>
  <c r="E12" i="36"/>
  <c r="E13" i="36"/>
  <c r="E14" i="36"/>
  <c r="E15" i="36"/>
  <c r="E10" i="36"/>
  <c r="E10" i="37"/>
  <c r="C22" i="74"/>
  <c r="H9" i="74"/>
  <c r="H10" i="74"/>
  <c r="H11" i="74"/>
  <c r="H12" i="74"/>
  <c r="H13" i="74"/>
  <c r="H14" i="74"/>
  <c r="H15" i="74"/>
  <c r="H16" i="74"/>
  <c r="H17" i="74"/>
  <c r="H18" i="74"/>
  <c r="H19" i="74"/>
  <c r="H20" i="74"/>
  <c r="H21" i="74"/>
  <c r="H8" i="74"/>
  <c r="C15" i="69"/>
  <c r="E9" i="72"/>
  <c r="E10" i="72"/>
  <c r="E11" i="72"/>
  <c r="E12" i="72"/>
  <c r="E13" i="72"/>
  <c r="E14" i="72"/>
  <c r="E15" i="72"/>
  <c r="E16" i="72"/>
  <c r="E17" i="72"/>
  <c r="E18" i="72"/>
  <c r="E19" i="72"/>
  <c r="E20" i="72"/>
  <c r="E8" i="72"/>
  <c r="C15" i="72"/>
  <c r="I24" i="36" l="1"/>
  <c r="I25" i="36" s="1"/>
  <c r="J24" i="36"/>
  <c r="J25" i="36" s="1"/>
  <c r="G25" i="36"/>
  <c r="F25" i="36"/>
  <c r="K23" i="36"/>
  <c r="H23" i="36"/>
  <c r="H25" i="36" s="1"/>
  <c r="H16" i="36"/>
  <c r="E16" i="36"/>
  <c r="K24" i="36" l="1"/>
  <c r="K25" i="36" s="1"/>
  <c r="C13" i="71"/>
  <c r="D13" i="71"/>
  <c r="M21" i="6" l="1"/>
  <c r="N21" i="6"/>
  <c r="O21" i="6"/>
  <c r="P21" i="6"/>
  <c r="Q21" i="6"/>
  <c r="R21" i="6"/>
  <c r="S21" i="6"/>
  <c r="T21" i="6"/>
  <c r="U21" i="6"/>
  <c r="V21" i="6"/>
  <c r="W21" i="6"/>
  <c r="L21" i="6"/>
  <c r="M18" i="6"/>
  <c r="N18" i="6"/>
  <c r="O18" i="6"/>
  <c r="P18" i="6"/>
  <c r="Q18" i="6"/>
  <c r="R18" i="6"/>
  <c r="S18" i="6"/>
  <c r="T18" i="6"/>
  <c r="U18" i="6"/>
  <c r="V18" i="6"/>
  <c r="W18" i="6"/>
  <c r="L18" i="6"/>
  <c r="C22" i="75" l="1"/>
  <c r="F40" i="62"/>
  <c r="C40" i="62"/>
  <c r="D14" i="62"/>
  <c r="C14" i="62"/>
  <c r="F22" i="75" l="1"/>
  <c r="G14" i="62"/>
  <c r="F14" i="62"/>
  <c r="B2" i="79" l="1"/>
  <c r="B2" i="37"/>
  <c r="B2" i="36"/>
  <c r="B2" i="74"/>
  <c r="B2" i="64"/>
  <c r="B2" i="35"/>
  <c r="B2" i="69"/>
  <c r="B2" i="77"/>
  <c r="B2" i="28"/>
  <c r="B2" i="73"/>
  <c r="B2" i="72"/>
  <c r="B2" i="52"/>
  <c r="B2" i="71"/>
  <c r="B2" i="75"/>
  <c r="B2" i="53"/>
  <c r="B2" i="62"/>
  <c r="C35" i="79" l="1"/>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8" i="79"/>
  <c r="D6" i="71" l="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l="1"/>
  <c r="D54" i="53"/>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37" i="69"/>
  <c r="C25" i="69"/>
</calcChain>
</file>

<file path=xl/sharedStrings.xml><?xml version="1.0" encoding="utf-8"?>
<sst xmlns="http://schemas.openxmlformats.org/spreadsheetml/2006/main" count="930" uniqueCount="669">
  <si>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</si>
  <si>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</si>
  <si>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</si>
  <si>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</si>
  <si>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</si>
  <si>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</si>
  <si>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</si>
  <si>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</si>
  <si>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</si>
  <si>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</si>
  <si>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</si>
  <si>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</si>
  <si>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</si>
  <si>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</si>
  <si>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</si>
  <si>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</si>
  <si>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</si>
  <si>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</si>
  <si>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</si>
  <si>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</si>
  <si>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</si>
  <si>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</si>
  <si>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</si>
  <si>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</si>
  <si>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</si>
  <si>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</si>
  <si>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</si>
  <si>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</si>
  <si>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</si>
  <si>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</si>
  <si>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</si>
  <si>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</si>
  <si>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</si>
  <si>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</si>
  <si>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</si>
  <si>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</si>
  <si>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</si>
  <si>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</si>
  <si>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</si>
  <si>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</si>
  <si>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</si>
  <si>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</si>
  <si>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</si>
  <si>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</si>
  <si>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</si>
  <si>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</si>
  <si>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</si>
  <si>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</si>
  <si>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</si>
  <si>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</si>
  <si>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</si>
  <si>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</si>
  <si>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</si>
  <si>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</si>
  <si>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</si>
  <si>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</si>
  <si>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</si>
  <si>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</si>
  <si>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</si>
  <si>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</si>
  <si>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</si>
  <si>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</si>
  <si>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</si>
  <si>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</si>
  <si>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</si>
  <si>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</si>
  <si>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</si>
  <si>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</si>
  <si>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</si>
  <si>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</si>
  <si>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</si>
  <si>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</si>
  <si>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</si>
  <si>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</si>
  <si>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</si>
  <si>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</si>
  <si>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</si>
  <si>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</si>
  <si>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</si>
  <si>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</si>
  <si>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</si>
  <si>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</si>
  <si>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</si>
  <si>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</si>
  <si>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</si>
  <si>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</si>
  <si>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</si>
  <si>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</si>
  <si>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</si>
  <si>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</si>
  <si>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</si>
  <si>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</si>
  <si>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</si>
  <si>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</si>
  <si>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</si>
  <si>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</si>
  <si>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</si>
  <si>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</si>
  <si>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</si>
  <si>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</si>
  <si>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</si>
  <si>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</si>
  <si>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</si>
  <si>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</si>
  <si>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</si>
  <si>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</si>
  <si>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</si>
  <si>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</si>
  <si>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</si>
  <si>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</si>
  <si>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</si>
  <si>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</si>
  <si>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</si>
  <si>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</si>
  <si>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</si>
  <si>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</si>
  <si>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</si>
  <si>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</si>
  <si>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</si>
  <si>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</si>
  <si>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</si>
  <si>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</si>
  <si>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</si>
  <si>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</si>
  <si>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</si>
  <si>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</si>
  <si>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</si>
  <si>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</si>
  <si>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</si>
  <si>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</si>
  <si>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</si>
  <si>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</si>
  <si>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</si>
  <si>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</si>
  <si>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</si>
  <si>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</si>
  <si>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</si>
  <si>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</si>
  <si>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</si>
  <si>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</si>
  <si>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</si>
  <si>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</si>
  <si>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</si>
  <si>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</si>
  <si>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</si>
  <si>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</si>
  <si>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</si>
  <si>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</si>
  <si>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</si>
  <si>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</si>
  <si>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</si>
  <si>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</si>
  <si>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</si>
  <si>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</si>
  <si>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</si>
  <si>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</si>
  <si>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</si>
  <si>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</si>
  <si>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</si>
  <si>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</si>
  <si>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</si>
  <si>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</si>
  <si>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</si>
  <si>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</si>
  <si>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</si>
  <si>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</si>
  <si>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</si>
  <si>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</si>
  <si>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</si>
  <si>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</si>
  <si>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</si>
  <si>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</si>
  <si>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</si>
  <si>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</si>
  <si>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</si>
  <si>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</si>
  <si>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</si>
  <si>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</si>
  <si>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</si>
  <si>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</si>
  <si>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</si>
  <si>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</si>
  <si>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</si>
  <si>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</si>
  <si>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</si>
  <si>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</si>
  <si>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</si>
  <si>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</si>
  <si>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</si>
  <si>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</si>
  <si>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</si>
  <si>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</si>
  <si>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</si>
  <si>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</si>
  <si>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</si>
  <si>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</si>
  <si>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</si>
  <si>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</si>
  <si>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</si>
  <si>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</si>
  <si>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</si>
  <si>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</si>
  <si>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</si>
  <si>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</si>
  <si>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</si>
  <si>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</si>
  <si>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</si>
  <si>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</si>
  <si>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</si>
  <si>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</si>
  <si>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</si>
  <si>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</si>
  <si>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</si>
  <si>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</si>
  <si>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</si>
  <si>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</si>
  <si>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</si>
  <si>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</si>
  <si>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</si>
  <si>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</si>
  <si>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</si>
  <si>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</si>
  <si>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</si>
  <si>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</si>
  <si>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</si>
  <si>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</si>
  <si>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</si>
  <si>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</si>
  <si>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</si>
  <si>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</si>
  <si>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</si>
  <si>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</si>
  <si>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</si>
  <si>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</si>
  <si>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</si>
  <si>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</si>
  <si>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</si>
  <si>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</si>
  <si>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</si>
  <si>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</si>
  <si>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</si>
  <si>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</si>
  <si>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</si>
  <si>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</si>
  <si>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</si>
  <si>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</si>
  <si>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</si>
  <si>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</si>
  <si>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</si>
  <si>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</si>
  <si>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</si>
  <si>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</si>
  <si>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</si>
  <si>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</si>
  <si>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</si>
  <si>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</si>
  <si>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</si>
  <si>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</si>
  <si>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</si>
  <si>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</si>
  <si>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</si>
  <si>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</si>
  <si>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</si>
  <si>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</si>
  <si>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</si>
  <si>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</si>
  <si>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</si>
  <si>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</si>
  <si>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</si>
  <si>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</si>
  <si>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</si>
  <si>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</si>
  <si>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</si>
  <si>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</si>
  <si>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</si>
  <si>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</si>
  <si>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</si>
  <si>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</si>
  <si>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</si>
  <si>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</si>
  <si>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</si>
  <si>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</si>
  <si>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</si>
  <si>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</si>
  <si>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</si>
  <si>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</si>
  <si>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</si>
  <si>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</si>
  <si>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</si>
  <si>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</si>
  <si>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</si>
  <si>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</si>
  <si>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</si>
  <si>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</si>
  <si>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</si>
  <si>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</si>
  <si>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</si>
  <si>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</si>
  <si>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</si>
  <si>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</si>
  <si>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</si>
  <si>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</si>
  <si>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</si>
  <si>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</si>
  <si>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</si>
  <si>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</si>
  <si>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</si>
  <si>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</si>
  <si>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</si>
  <si>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</si>
  <si>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</si>
  <si>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</si>
  <si>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</si>
  <si>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</si>
  <si>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</si>
  <si>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</si>
  <si>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</si>
  <si>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</si>
  <si>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</si>
  <si>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</si>
  <si>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</si>
  <si>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</si>
  <si>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</si>
  <si>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</si>
  <si>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</si>
  <si>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</si>
  <si>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</si>
  <si>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</si>
  <si>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</si>
  <si>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</si>
  <si>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</si>
  <si>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</si>
  <si>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</si>
  <si>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</si>
  <si>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</si>
  <si>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</si>
  <si>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</si>
  <si>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</si>
  <si>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</si>
  <si>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</si>
  <si>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</si>
  <si>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</si>
  <si>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</si>
  <si>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</si>
  <si>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</si>
  <si>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</si>
  <si>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</si>
  <si>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</si>
  <si>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</si>
  <si>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</si>
  <si>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</si>
  <si>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</si>
  <si>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</si>
  <si>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</si>
  <si>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</si>
  <si>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</si>
  <si>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</si>
  <si>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</si>
  <si>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</si>
  <si>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</si>
  <si>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</si>
  <si>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</si>
  <si>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</si>
  <si>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</si>
  <si>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</si>
  <si>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</si>
  <si>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</si>
  <si>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</si>
  <si>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</si>
  <si>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</si>
  <si>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</si>
  <si>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</si>
  <si>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</si>
  <si>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</si>
  <si>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</si>
  <si>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</si>
  <si>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</si>
  <si>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</si>
  <si>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</si>
  <si>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</si>
  <si>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</si>
  <si>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</si>
  <si>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</si>
  <si>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</si>
  <si>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</si>
  <si>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</si>
  <si>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</si>
  <si>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</si>
  <si>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</si>
  <si>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</si>
  <si>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</si>
  <si>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</si>
  <si>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</si>
  <si>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</si>
  <si>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</si>
  <si>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</si>
  <si>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</si>
  <si>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</si>
  <si>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</si>
  <si>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</si>
  <si>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</si>
  <si>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</si>
  <si>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</si>
  <si>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</si>
  <si>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</si>
  <si>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</si>
  <si>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</si>
  <si>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</si>
  <si>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</si>
  <si>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</si>
  <si>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</si>
  <si>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</si>
  <si>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</si>
  <si>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</si>
  <si>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</si>
  <si>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</si>
  <si>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</si>
  <si>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</si>
  <si>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</si>
  <si>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</si>
  <si>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</si>
  <si>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</si>
  <si>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</si>
  <si>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</si>
  <si>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</si>
  <si>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</si>
  <si>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</si>
  <si>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</si>
  <si>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</si>
  <si>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</si>
  <si>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</si>
  <si>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</si>
  <si>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</si>
  <si>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</si>
  <si>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</si>
  <si>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</si>
  <si>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</si>
  <si>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</si>
  <si>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</si>
  <si>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</si>
  <si>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</si>
  <si>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</si>
  <si>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</si>
  <si>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</si>
  <si>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</si>
  <si>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</si>
  <si>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</si>
  <si>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</si>
  <si>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</si>
  <si>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</si>
  <si>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</si>
  <si>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</si>
  <si>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</si>
  <si>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</si>
  <si>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</si>
  <si>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</si>
  <si>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</si>
  <si>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</si>
  <si>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</si>
  <si>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</si>
  <si>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</si>
  <si>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</si>
  <si>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</si>
  <si>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</si>
  <si>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</si>
  <si>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</si>
  <si>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</si>
  <si>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</si>
  <si>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</si>
  <si>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</si>
  <si>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</si>
  <si>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</si>
  <si>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</si>
  <si>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</si>
  <si>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</si>
  <si>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</si>
  <si>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</si>
  <si>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</si>
  <si>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</si>
  <si>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</si>
  <si>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</si>
  <si>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</si>
  <si>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</si>
  <si>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</si>
  <si>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</si>
  <si>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</si>
  <si>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</si>
  <si>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</si>
  <si>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</si>
  <si>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</si>
  <si>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</si>
  <si>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</si>
  <si>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</si>
  <si>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</si>
  <si>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</si>
  <si>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</si>
  <si>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</si>
  <si>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</si>
  <si>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</si>
  <si>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</si>
  <si>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</si>
  <si>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</si>
  <si>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</si>
  <si>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</si>
  <si>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</si>
  <si>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</si>
  <si>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</si>
  <si>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</si>
  <si>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</si>
  <si>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</si>
  <si>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</si>
  <si>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</si>
  <si>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</si>
  <si>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</si>
  <si>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</si>
  <si>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</si>
  <si>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</si>
  <si>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</si>
  <si>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</si>
  <si>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</si>
  <si>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</si>
  <si>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</si>
  <si>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</si>
  <si>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</si>
  <si>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</si>
  <si>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</si>
  <si>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</si>
  <si>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</si>
  <si>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</si>
  <si>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</si>
  <si>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</si>
  <si>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</si>
  <si>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</si>
  <si>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</si>
  <si>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</si>
  <si>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</si>
  <si>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</si>
  <si>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</si>
  <si>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</si>
  <si>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</si>
  <si>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</si>
  <si>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</si>
  <si>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</si>
  <si>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</si>
  <si>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</si>
  <si>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</si>
  <si>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</si>
  <si>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</si>
  <si>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</si>
  <si>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</si>
  <si>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</si>
  <si>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</si>
  <si>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</si>
  <si>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</si>
  <si>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</si>
  <si>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</si>
  <si>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</si>
  <si>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</si>
  <si>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</si>
  <si>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</si>
  <si>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</si>
  <si>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</si>
  <si>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</si>
  <si>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</si>
  <si>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</si>
  <si>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</si>
  <si>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</si>
  <si>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</si>
  <si>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</si>
  <si>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</si>
  <si>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</si>
  <si>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</si>
  <si>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</si>
  <si>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</si>
  <si>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</si>
  <si>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</si>
  <si>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</si>
  <si>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</si>
  <si>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</si>
  <si>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</si>
  <si>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</si>
  <si>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</si>
  <si>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</si>
  <si>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</si>
  <si>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</si>
  <si>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</si>
  <si>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</si>
  <si>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</si>
  <si>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</si>
  <si>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</si>
  <si>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</si>
  <si>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</si>
  <si>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</si>
  <si>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</si>
  <si>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</si>
  <si>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</si>
  <si>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</si>
  <si>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</si>
  <si>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</si>
  <si>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</si>
  <si>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</si>
  <si>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</si>
  <si>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</si>
  <si>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</si>
  <si>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</si>
  <si>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</si>
  <si>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</si>
  <si>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</si>
  <si>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</si>
  <si>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</si>
  <si>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</si>
  <si>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</si>
  <si>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</si>
  <si>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</si>
  <si>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</si>
  <si>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</si>
  <si>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</si>
  <si>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</si>
  <si>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</si>
  <si>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</si>
  <si>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</si>
  <si>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"კრედობანკი"</t>
  </si>
  <si>
    <t>ტომას ენგელჰარდტი</t>
  </si>
  <si>
    <t>ზაალ ფირცხელავა</t>
  </si>
  <si>
    <t>www.credo.ge</t>
  </si>
  <si>
    <t>30.06.2020</t>
  </si>
  <si>
    <t>DEC</t>
  </si>
  <si>
    <t>JAN</t>
  </si>
  <si>
    <t>FEB</t>
  </si>
  <si>
    <t>MAR</t>
  </si>
  <si>
    <t>APR</t>
  </si>
  <si>
    <t>MAY</t>
  </si>
  <si>
    <t>JUN</t>
  </si>
  <si>
    <t>JUL</t>
  </si>
  <si>
    <t>AUG</t>
  </si>
  <si>
    <t>SEP</t>
  </si>
  <si>
    <t>Oct</t>
  </si>
  <si>
    <t>Nov</t>
  </si>
  <si>
    <t>Dec</t>
  </si>
  <si>
    <t>Assets</t>
  </si>
  <si>
    <t>Ave ass</t>
  </si>
  <si>
    <t>Equity</t>
  </si>
  <si>
    <t>Ave Equity</t>
  </si>
  <si>
    <t>Thomas Engelhardt (Germany)</t>
  </si>
  <si>
    <t>Franciscus Bernardus Martinus Streppel (Netherlands)</t>
  </si>
  <si>
    <t>Paul-Catalin Panciu (Romania)</t>
  </si>
  <si>
    <t>Johannes Mainhardt (Germany)</t>
  </si>
  <si>
    <t>Andrew Pospielovsky (Great Britain)</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</si>
  <si>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</si>
  <si>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</si>
  <si>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</si>
  <si>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</si>
  <si>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</si>
  <si>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</si>
  <si>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</si>
  <si>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</si>
  <si>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</si>
  <si>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</si>
  <si>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</si>
  <si>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</si>
  <si>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</si>
  <si>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</si>
  <si>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</si>
  <si>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ცხრილი 9 (Capital), C10</t>
  </si>
  <si>
    <t>ცხრილი 9 (Capital), C44</t>
  </si>
  <si>
    <t>ცხრილი 9 (Capital), C7</t>
  </si>
  <si>
    <t>ცხრილი 9 (Capital), C11</t>
  </si>
  <si>
    <t>ცხრილი 9 (Capital), C9</t>
  </si>
  <si>
    <t>ცხრილი 9 (Capital), C46</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</si>
</sst>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9"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69"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9"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0" fontId="70"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1"/>
    <xf numFmtId="169" fontId="27" fillId="0" borderId="51"/>
    <xf numFmtId="168"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9"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9"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9"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26" fillId="0" borderId="55"/>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9"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4"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9"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3" fontId="2" fillId="72" borderId="107" applyFont="0">
      <alignment horizontal="right" vertical="center"/>
      <protection locked="0"/>
    </xf>
    <xf numFmtId="0" fontId="67"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9"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3" fillId="70" borderId="108" applyFont="0" applyBorder="0">
      <alignment horizontal="center" wrapText="1"/>
    </xf>
    <xf numFmtId="168" fontId="55" fillId="0" borderId="105">
      <alignment horizontal="left" vertical="center"/>
    </xf>
    <xf numFmtId="0" fontId="55" fillId="0" borderId="105">
      <alignment horizontal="left" vertical="center"/>
    </xf>
    <xf numFmtId="0" fontId="55" fillId="0" borderId="105">
      <alignment horizontal="left" vertical="center"/>
    </xf>
    <xf numFmtId="0" fontId="2" fillId="69" borderId="107" applyNumberFormat="0" applyFont="0" applyBorder="0" applyProtection="0">
      <alignment horizontal="center" vertical="center"/>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9"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9"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1" fillId="0" borderId="0"/>
    <xf numFmtId="169" fontId="27"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9" xfId="0" applyNumberFormat="1" applyFont="1" applyBorder="1" applyAlignment="1">
      <alignment horizontal="center"/>
    </xf>
    <xf numFmtId="167" fontId="24" fillId="0" borderId="67" xfId="0" applyNumberFormat="1" applyFont="1" applyBorder="1" applyAlignment="1">
      <alignment horizontal="center"/>
    </xf>
    <xf numFmtId="167" fontId="18" fillId="0" borderId="67" xfId="0" applyNumberFormat="1" applyFont="1" applyBorder="1" applyAlignment="1">
      <alignment horizontal="center"/>
    </xf>
    <xf numFmtId="167" fontId="24" fillId="0" borderId="70" xfId="0" applyNumberFormat="1" applyFont="1" applyBorder="1" applyAlignment="1">
      <alignment horizontal="center"/>
    </xf>
    <xf numFmtId="167" fontId="23" fillId="36" borderId="62" xfId="0" applyNumberFormat="1" applyFont="1" applyFill="1" applyBorder="1" applyAlignment="1">
      <alignment horizontal="center"/>
    </xf>
    <xf numFmtId="167" fontId="24" fillId="0" borderId="66"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67"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2"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7"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35" xfId="0" applyNumberFormat="1" applyFont="1" applyBorder="1" applyAlignment="1">
      <alignment vertical="center"/>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4"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7" fillId="37" borderId="0" xfId="20" applyBorder="1"/>
    <xf numFmtId="169" fontId="27" fillId="37" borderId="10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7" xfId="20" applyBorder="1"/>
    <xf numFmtId="169" fontId="27" fillId="37" borderId="109" xfId="20" applyBorder="1"/>
    <xf numFmtId="169" fontId="27"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8" xfId="0" applyFont="1" applyFill="1" applyBorder="1" applyAlignment="1">
      <alignment horizontal="left"/>
    </xf>
    <xf numFmtId="0" fontId="14" fillId="3" borderId="119"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7" fillId="78" borderId="94" xfId="0" applyFont="1" applyFill="1" applyBorder="1" applyAlignment="1">
      <alignment horizontal="left" vertical="center"/>
    </xf>
    <xf numFmtId="0" fontId="107" fillId="78" borderId="92" xfId="0" applyFont="1" applyFill="1" applyBorder="1" applyAlignment="1">
      <alignment vertical="center" wrapText="1"/>
    </xf>
    <xf numFmtId="0" fontId="107" fillId="78" borderId="92" xfId="0" applyFont="1" applyFill="1" applyBorder="1" applyAlignment="1">
      <alignment horizontal="left" vertical="center" wrapText="1"/>
    </xf>
    <xf numFmtId="0" fontId="107" fillId="0" borderId="94" xfId="0" applyFont="1" applyFill="1" applyBorder="1" applyAlignment="1">
      <alignment horizontal="right" vertical="center"/>
    </xf>
    <xf numFmtId="0" fontId="4" fillId="0" borderId="120" xfId="0" applyFont="1" applyFill="1" applyBorder="1" applyAlignment="1">
      <alignment horizontal="center" vertical="center" wrapText="1"/>
    </xf>
    <xf numFmtId="0" fontId="6" fillId="3" borderId="121" xfId="0" applyFont="1" applyFill="1" applyBorder="1" applyAlignment="1">
      <alignment vertical="center"/>
    </xf>
    <xf numFmtId="0" fontId="4" fillId="3" borderId="24" xfId="0" applyFont="1" applyFill="1" applyBorder="1" applyAlignment="1">
      <alignment vertical="center"/>
    </xf>
    <xf numFmtId="0" fontId="4" fillId="0" borderId="122"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2" xfId="0" applyBorder="1"/>
    <xf numFmtId="0" fontId="0" fillId="0" borderId="122"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0"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2"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0" xfId="0" applyFont="1" applyFill="1" applyBorder="1" applyAlignment="1">
      <alignment horizontal="left" vertical="center" wrapText="1"/>
    </xf>
    <xf numFmtId="0" fontId="4" fillId="0" borderId="122"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0" fillId="0" borderId="122" xfId="0" applyFont="1" applyFill="1" applyBorder="1" applyAlignment="1">
      <alignment horizontal="right" vertical="center" wrapText="1"/>
    </xf>
    <xf numFmtId="0" fontId="110" fillId="0" borderId="107" xfId="0" applyFont="1" applyFill="1" applyBorder="1" applyAlignment="1">
      <alignment horizontal="left" vertical="center" wrapText="1"/>
    </xf>
    <xf numFmtId="0" fontId="6" fillId="0" borderId="12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2" xfId="0" applyFont="1" applyBorder="1" applyAlignment="1">
      <alignment horizontal="center" vertical="center" wrapText="1"/>
    </xf>
    <xf numFmtId="0" fontId="21" fillId="0" borderId="107" xfId="0" applyFont="1" applyBorder="1" applyAlignment="1">
      <alignment vertical="center" wrapText="1"/>
    </xf>
    <xf numFmtId="3" fontId="22" fillId="36" borderId="107" xfId="0" applyNumberFormat="1" applyFont="1" applyFill="1" applyBorder="1" applyAlignment="1">
      <alignment vertical="center" wrapText="1"/>
    </xf>
    <xf numFmtId="3" fontId="22" fillId="36" borderId="120"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2" fillId="0" borderId="107" xfId="0" applyNumberFormat="1" applyFont="1" applyBorder="1" applyAlignment="1">
      <alignment vertical="center" wrapText="1"/>
    </xf>
    <xf numFmtId="3" fontId="22" fillId="0" borderId="120"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2" fillId="0" borderId="107" xfId="0" applyNumberFormat="1" applyFont="1" applyFill="1" applyBorder="1" applyAlignment="1">
      <alignment vertical="center" wrapText="1"/>
    </xf>
    <xf numFmtId="0" fontId="21" fillId="0" borderId="107" xfId="0" applyFont="1" applyFill="1" applyBorder="1" applyAlignment="1">
      <alignment horizontal="left" vertical="center" wrapText="1" indent="2"/>
    </xf>
    <xf numFmtId="0" fontId="11" fillId="0" borderId="107" xfId="17" applyFill="1" applyBorder="1" applyAlignment="1" applyProtection="1"/>
    <xf numFmtId="49" fontId="110" fillId="0" borderId="122" xfId="0" applyNumberFormat="1" applyFont="1" applyFill="1" applyBorder="1" applyAlignment="1">
      <alignment horizontal="right" vertical="center" wrapText="1"/>
    </xf>
    <xf numFmtId="0" fontId="7" fillId="3" borderId="107" xfId="20960" applyFont="1" applyFill="1" applyBorder="1" applyAlignment="1" applyProtection="1"/>
    <xf numFmtId="0" fontId="104"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0"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1" fillId="0" borderId="122" xfId="0" applyFont="1" applyFill="1" applyBorder="1" applyAlignment="1">
      <alignment horizontal="center" vertical="center" wrapText="1"/>
    </xf>
    <xf numFmtId="0" fontId="21" fillId="0" borderId="107" xfId="0" applyFont="1" applyFill="1" applyBorder="1" applyAlignment="1">
      <alignment vertical="center" wrapText="1"/>
    </xf>
    <xf numFmtId="3" fontId="22" fillId="0" borderId="120" xfId="0" applyNumberFormat="1" applyFont="1" applyFill="1" applyBorder="1" applyAlignment="1">
      <alignment vertical="center" wrapText="1"/>
    </xf>
    <xf numFmtId="0" fontId="113" fillId="79" borderId="108" xfId="21412" applyFont="1" applyFill="1" applyBorder="1" applyAlignment="1" applyProtection="1">
      <alignment vertical="center" wrapText="1"/>
      <protection locked="0"/>
    </xf>
    <xf numFmtId="0" fontId="114" fillId="70" borderId="102" xfId="21412" applyFont="1" applyFill="1" applyBorder="1" applyAlignment="1" applyProtection="1">
      <alignment horizontal="center" vertical="center"/>
      <protection locked="0"/>
    </xf>
    <xf numFmtId="0" fontId="113"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vertical="center"/>
      <protection locked="0"/>
    </xf>
    <xf numFmtId="0" fontId="115" fillId="70" borderId="102" xfId="21412" applyFont="1" applyFill="1" applyBorder="1" applyAlignment="1" applyProtection="1">
      <alignment horizontal="center" vertical="center"/>
      <protection locked="0"/>
    </xf>
    <xf numFmtId="0" fontId="115" fillId="3" borderId="102" xfId="21412" applyFont="1" applyFill="1" applyBorder="1" applyAlignment="1" applyProtection="1">
      <alignment horizontal="center" vertical="center"/>
      <protection locked="0"/>
    </xf>
    <xf numFmtId="0" fontId="115" fillId="0" borderId="102" xfId="21412" applyFont="1" applyFill="1" applyBorder="1" applyAlignment="1" applyProtection="1">
      <alignment horizontal="center" vertical="center"/>
      <protection locked="0"/>
    </xf>
    <xf numFmtId="0" fontId="116"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63" fillId="79" borderId="108" xfId="21412" applyFont="1" applyFill="1" applyBorder="1" applyAlignment="1" applyProtection="1">
      <alignment vertical="center"/>
      <protection locked="0"/>
    </xf>
    <xf numFmtId="0" fontId="115" fillId="70" borderId="107" xfId="21412" applyFont="1" applyFill="1" applyBorder="1" applyAlignment="1" applyProtection="1">
      <alignment horizontal="center" vertical="center"/>
      <protection locked="0"/>
    </xf>
    <xf numFmtId="0" fontId="37" fillId="70" borderId="107"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4" fillId="0" borderId="106" xfId="21412" applyFont="1" applyFill="1" applyBorder="1" applyAlignment="1" applyProtection="1">
      <alignment horizontal="left" vertical="center" wrapText="1"/>
      <protection locked="0"/>
    </xf>
    <xf numFmtId="164" fontId="114" fillId="0" borderId="107" xfId="948" applyNumberFormat="1" applyFont="1" applyFill="1" applyBorder="1" applyAlignment="1" applyProtection="1">
      <alignment horizontal="right" vertical="center"/>
      <protection locked="0"/>
    </xf>
    <xf numFmtId="0" fontId="113" fillId="80" borderId="106" xfId="21412" applyFont="1" applyFill="1" applyBorder="1" applyAlignment="1" applyProtection="1">
      <alignment vertical="top" wrapText="1"/>
      <protection locked="0"/>
    </xf>
    <xf numFmtId="164" fontId="114" fillId="80" borderId="107" xfId="948" applyNumberFormat="1" applyFont="1" applyFill="1" applyBorder="1" applyAlignment="1" applyProtection="1">
      <alignment horizontal="right" vertical="center"/>
    </xf>
    <xf numFmtId="164" fontId="63" fillId="79" borderId="106" xfId="948" applyNumberFormat="1" applyFont="1" applyFill="1" applyBorder="1" applyAlignment="1" applyProtection="1">
      <alignment horizontal="right" vertical="center"/>
      <protection locked="0"/>
    </xf>
    <xf numFmtId="0" fontId="114" fillId="70" borderId="106" xfId="21412" applyFont="1" applyFill="1" applyBorder="1" applyAlignment="1" applyProtection="1">
      <alignment vertical="center" wrapText="1"/>
      <protection locked="0"/>
    </xf>
    <xf numFmtId="0" fontId="114" fillId="70" borderId="106" xfId="21412" applyFont="1" applyFill="1" applyBorder="1" applyAlignment="1" applyProtection="1">
      <alignment horizontal="left" vertical="center" wrapText="1"/>
      <protection locked="0"/>
    </xf>
    <xf numFmtId="0" fontId="114" fillId="0" borderId="106" xfId="21412" applyFont="1" applyFill="1" applyBorder="1" applyAlignment="1" applyProtection="1">
      <alignment vertical="center" wrapText="1"/>
      <protection locked="0"/>
    </xf>
    <xf numFmtId="0" fontId="114" fillId="3" borderId="106" xfId="21412" applyFont="1" applyFill="1" applyBorder="1" applyAlignment="1" applyProtection="1">
      <alignment horizontal="left" vertical="center" wrapText="1"/>
      <protection locked="0"/>
    </xf>
    <xf numFmtId="0" fontId="113" fillId="80" borderId="106" xfId="21412" applyFont="1" applyFill="1" applyBorder="1" applyAlignment="1" applyProtection="1">
      <alignment vertical="center" wrapText="1"/>
      <protection locked="0"/>
    </xf>
    <xf numFmtId="164" fontId="113" fillId="79" borderId="106" xfId="948" applyNumberFormat="1" applyFont="1" applyFill="1" applyBorder="1" applyAlignment="1" applyProtection="1">
      <alignment horizontal="right" vertical="center"/>
      <protection locked="0"/>
    </xf>
    <xf numFmtId="164" fontId="114" fillId="3" borderId="107" xfId="948" applyNumberFormat="1" applyFont="1" applyFill="1" applyBorder="1" applyAlignment="1" applyProtection="1">
      <alignment horizontal="right" vertical="center"/>
      <protection locked="0"/>
    </xf>
    <xf numFmtId="1" fontId="6" fillId="36" borderId="120" xfId="0" applyNumberFormat="1" applyFont="1" applyFill="1" applyBorder="1" applyAlignment="1">
      <alignment horizontal="right" vertical="center" wrapText="1"/>
    </xf>
    <xf numFmtId="1" fontId="110" fillId="0" borderId="120" xfId="0" applyNumberFormat="1" applyFont="1" applyFill="1" applyBorder="1" applyAlignment="1">
      <alignment horizontal="right" vertical="center" wrapText="1"/>
    </xf>
    <xf numFmtId="1" fontId="6" fillId="36" borderId="120"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0"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1" fillId="0" borderId="3" xfId="17" applyBorder="1" applyAlignment="1" applyProtection="1"/>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107" xfId="20961" applyNumberFormat="1" applyFont="1" applyFill="1" applyBorder="1" applyAlignment="1" applyProtection="1">
      <alignment vertical="center"/>
    </xf>
    <xf numFmtId="10" fontId="9" fillId="2" borderId="107" xfId="20961" applyNumberFormat="1" applyFont="1" applyFill="1" applyBorder="1" applyAlignment="1" applyProtection="1">
      <alignment vertical="center"/>
      <protection locked="0"/>
    </xf>
    <xf numFmtId="193" fontId="9" fillId="0" borderId="107" xfId="0" applyNumberFormat="1" applyFont="1" applyFill="1" applyBorder="1" applyAlignment="1" applyProtection="1">
      <alignment vertical="center"/>
      <protection locked="0"/>
    </xf>
    <xf numFmtId="193" fontId="9" fillId="2" borderId="10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93" fontId="10" fillId="0" borderId="3" xfId="0" applyNumberFormat="1" applyFont="1" applyFill="1" applyBorder="1" applyAlignment="1" applyProtection="1">
      <alignment horizontal="right"/>
    </xf>
    <xf numFmtId="0" fontId="108" fillId="0" borderId="0" xfId="0" applyFont="1" applyFill="1"/>
    <xf numFmtId="164" fontId="108" fillId="0" borderId="0" xfId="7" applyNumberFormat="1" applyFont="1" applyFill="1"/>
    <xf numFmtId="164" fontId="0" fillId="0" borderId="0" xfId="0" applyNumberFormat="1" applyFill="1"/>
    <xf numFmtId="164" fontId="108" fillId="0" borderId="0" xfId="0" applyNumberFormat="1" applyFont="1" applyFill="1"/>
    <xf numFmtId="10" fontId="4" fillId="0" borderId="3" xfId="20961" applyNumberFormat="1" applyFont="1" applyFill="1" applyBorder="1" applyAlignment="1" applyProtection="1">
      <alignment horizontal="right" vertical="center" wrapText="1"/>
      <protection locked="0"/>
    </xf>
    <xf numFmtId="164" fontId="108" fillId="0" borderId="0" xfId="7" applyNumberFormat="1" applyFont="1"/>
    <xf numFmtId="165" fontId="9" fillId="2" borderId="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0" fontId="9" fillId="0" borderId="122" xfId="0" applyFont="1" applyBorder="1" applyAlignment="1">
      <alignment vertical="center"/>
    </xf>
    <xf numFmtId="0" fontId="13" fillId="0" borderId="108" xfId="0" applyFont="1" applyBorder="1" applyAlignment="1">
      <alignment wrapText="1"/>
    </xf>
    <xf numFmtId="10" fontId="4" fillId="0" borderId="24" xfId="20961" applyNumberFormat="1" applyFont="1" applyBorder="1" applyAlignment="1"/>
    <xf numFmtId="0" fontId="9" fillId="0" borderId="115" xfId="0" applyFont="1" applyBorder="1" applyAlignment="1">
      <alignment vertical="center"/>
    </xf>
    <xf numFmtId="0" fontId="13" fillId="0" borderId="103" xfId="0" applyFont="1" applyBorder="1" applyAlignment="1">
      <alignment wrapText="1"/>
    </xf>
    <xf numFmtId="10" fontId="4" fillId="0" borderId="125" xfId="20961" applyNumberFormat="1" applyFont="1" applyBorder="1" applyAlignment="1"/>
    <xf numFmtId="10" fontId="4" fillId="0" borderId="43" xfId="20961" applyNumberFormat="1" applyFont="1" applyBorder="1" applyAlignment="1"/>
    <xf numFmtId="38" fontId="14" fillId="0" borderId="107" xfId="0" applyNumberFormat="1" applyFont="1" applyBorder="1" applyAlignment="1">
      <alignment horizontal="center" vertical="center"/>
    </xf>
    <xf numFmtId="164" fontId="4" fillId="0" borderId="120" xfId="7" applyNumberFormat="1" applyFont="1" applyFill="1" applyBorder="1" applyAlignment="1">
      <alignment horizontal="right" vertical="center" wrapText="1"/>
    </xf>
    <xf numFmtId="164" fontId="110" fillId="0" borderId="12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7" fontId="17" fillId="0" borderId="67" xfId="0" applyNumberFormat="1" applyFont="1" applyFill="1" applyBorder="1" applyAlignment="1">
      <alignment horizontal="center"/>
    </xf>
    <xf numFmtId="164" fontId="4" fillId="36" borderId="27" xfId="7" applyNumberFormat="1" applyFont="1" applyFill="1" applyBorder="1"/>
    <xf numFmtId="10" fontId="114" fillId="80" borderId="107" xfId="20961" applyNumberFormat="1" applyFont="1" applyFill="1" applyBorder="1" applyAlignment="1" applyProtection="1">
      <alignment horizontal="righ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03" xfId="7" applyNumberFormat="1" applyFont="1" applyFill="1" applyBorder="1" applyAlignment="1">
      <alignment vertical="center"/>
    </xf>
    <xf numFmtId="9" fontId="4" fillId="0" borderId="101" xfId="20961" applyFont="1" applyFill="1" applyBorder="1" applyAlignment="1">
      <alignment vertical="center"/>
    </xf>
    <xf numFmtId="9" fontId="4" fillId="0" borderId="126" xfId="20961" applyFont="1" applyFill="1" applyBorder="1" applyAlignment="1">
      <alignment vertical="center"/>
    </xf>
    <xf numFmtId="164" fontId="4" fillId="0" borderId="59" xfId="7" applyNumberFormat="1" applyFont="1" applyFill="1" applyBorder="1" applyAlignment="1">
      <alignment vertical="center"/>
    </xf>
    <xf numFmtId="164" fontId="6" fillId="0" borderId="59" xfId="7" applyNumberFormat="1" applyFont="1" applyFill="1" applyBorder="1" applyAlignment="1">
      <alignment vertical="center"/>
    </xf>
    <xf numFmtId="164" fontId="6" fillId="0" borderId="72" xfId="7" applyNumberFormat="1" applyFont="1" applyFill="1" applyBorder="1" applyAlignment="1">
      <alignment vertical="center"/>
    </xf>
    <xf numFmtId="164" fontId="4" fillId="3" borderId="10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8" xfId="7" applyNumberFormat="1" applyFont="1" applyFill="1" applyBorder="1" applyAlignment="1">
      <alignment vertical="center"/>
    </xf>
    <xf numFmtId="164" fontId="6" fillId="0" borderId="108"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107" xfId="7" applyNumberFormat="1" applyFont="1" applyFill="1" applyBorder="1" applyAlignment="1">
      <alignment vertical="center"/>
    </xf>
    <xf numFmtId="164" fontId="6" fillId="0" borderId="107" xfId="7" applyNumberFormat="1" applyFont="1" applyFill="1" applyBorder="1" applyAlignment="1">
      <alignment vertical="center"/>
    </xf>
    <xf numFmtId="193" fontId="9" fillId="0" borderId="3"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1"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7" fillId="78" borderId="8" xfId="0" applyFont="1" applyFill="1" applyBorder="1" applyAlignment="1">
      <alignment vertical="center" wrapText="1"/>
    </xf>
    <xf numFmtId="0" fontId="107" fillId="78" borderId="10" xfId="0" applyFont="1" applyFill="1" applyBorder="1" applyAlignment="1">
      <alignment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7" fillId="0" borderId="108" xfId="0" applyFont="1" applyFill="1" applyBorder="1" applyAlignment="1">
      <alignment horizontal="left" vertical="center" wrapText="1"/>
    </xf>
    <xf numFmtId="0" fontId="107" fillId="0" borderId="106" xfId="0" applyFont="1" applyFill="1" applyBorder="1" applyAlignment="1">
      <alignment horizontal="left" vertical="center" wrapText="1"/>
    </xf>
    <xf numFmtId="0" fontId="106" fillId="0" borderId="93" xfId="0" applyFont="1" applyFill="1" applyBorder="1" applyAlignment="1">
      <alignment horizontal="center" vertical="center"/>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0" fontId="107" fillId="0" borderId="3" xfId="0" applyFont="1" applyFill="1" applyBorder="1" applyAlignment="1">
      <alignment horizontal="lef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262</v>
      </c>
      <c r="C1" s="98"/>
    </row>
    <row r="2" spans="1:3" s="193" customFormat="1" ht="15.75">
      <c r="A2" s="252">
        <v>1</v>
      </c>
      <c r="B2" s="194" t="s">
        <v>263</v>
      </c>
      <c r="C2" s="191" t="s">
        <v>621</v>
      </c>
    </row>
    <row r="3" spans="1:3" s="193" customFormat="1" ht="15.75">
      <c r="A3" s="252">
        <v>2</v>
      </c>
      <c r="B3" s="195" t="s">
        <v>264</v>
      </c>
      <c r="C3" s="191" t="s">
        <v>622</v>
      </c>
    </row>
    <row r="4" spans="1:3" s="193" customFormat="1" ht="15.75">
      <c r="A4" s="252">
        <v>3</v>
      </c>
      <c r="B4" s="195" t="s">
        <v>265</v>
      </c>
      <c r="C4" s="191" t="s">
        <v>623</v>
      </c>
    </row>
    <row r="5" spans="1:3" s="193" customFormat="1" ht="15.75">
      <c r="A5" s="253">
        <v>4</v>
      </c>
      <c r="B5" s="198" t="s">
        <v>266</v>
      </c>
      <c r="C5" s="481" t="s">
        <v>624</v>
      </c>
    </row>
    <row r="6" spans="1:3" s="197" customFormat="1" ht="65.25" customHeight="1">
      <c r="A6" s="531" t="s">
        <v>499</v>
      </c>
      <c r="B6" s="532"/>
      <c r="C6" s="532"/>
    </row>
    <row r="7" spans="1:3">
      <c r="A7" s="433" t="s">
        <v>412</v>
      </c>
      <c r="B7" s="434" t="s">
        <v>267</v>
      </c>
    </row>
    <row r="8" spans="1:3">
      <c r="A8" s="435">
        <v>1</v>
      </c>
      <c r="B8" s="431" t="s">
        <v>231</v>
      </c>
    </row>
    <row r="9" spans="1:3">
      <c r="A9" s="435">
        <v>2</v>
      </c>
      <c r="B9" s="431" t="s">
        <v>268</v>
      </c>
    </row>
    <row r="10" spans="1:3">
      <c r="A10" s="435">
        <v>3</v>
      </c>
      <c r="B10" s="431" t="s">
        <v>269</v>
      </c>
    </row>
    <row r="11" spans="1:3">
      <c r="A11" s="435">
        <v>4</v>
      </c>
      <c r="B11" s="431" t="s">
        <v>270</v>
      </c>
      <c r="C11" s="192"/>
    </row>
    <row r="12" spans="1:3">
      <c r="A12" s="435">
        <v>5</v>
      </c>
      <c r="B12" s="431" t="s">
        <v>195</v>
      </c>
    </row>
    <row r="13" spans="1:3">
      <c r="A13" s="435">
        <v>6</v>
      </c>
      <c r="B13" s="436" t="s">
        <v>156</v>
      </c>
    </row>
    <row r="14" spans="1:3">
      <c r="A14" s="435">
        <v>7</v>
      </c>
      <c r="B14" s="431" t="s">
        <v>271</v>
      </c>
    </row>
    <row r="15" spans="1:3">
      <c r="A15" s="435">
        <v>8</v>
      </c>
      <c r="B15" s="431" t="s">
        <v>274</v>
      </c>
    </row>
    <row r="16" spans="1:3">
      <c r="A16" s="435">
        <v>9</v>
      </c>
      <c r="B16" s="431" t="s">
        <v>94</v>
      </c>
    </row>
    <row r="17" spans="1:2">
      <c r="A17" s="437" t="s">
        <v>556</v>
      </c>
      <c r="B17" s="431" t="s">
        <v>536</v>
      </c>
    </row>
    <row r="18" spans="1:2">
      <c r="A18" s="435">
        <v>10</v>
      </c>
      <c r="B18" s="431" t="s">
        <v>277</v>
      </c>
    </row>
    <row r="19" spans="1:2">
      <c r="A19" s="435">
        <v>11</v>
      </c>
      <c r="B19" s="436" t="s">
        <v>258</v>
      </c>
    </row>
    <row r="20" spans="1:2">
      <c r="A20" s="435">
        <v>12</v>
      </c>
      <c r="B20" s="436" t="s">
        <v>255</v>
      </c>
    </row>
    <row r="21" spans="1:2">
      <c r="A21" s="435">
        <v>13</v>
      </c>
      <c r="B21" s="438" t="s">
        <v>469</v>
      </c>
    </row>
    <row r="22" spans="1:2">
      <c r="A22" s="435">
        <v>14</v>
      </c>
      <c r="B22" s="439" t="s">
        <v>529</v>
      </c>
    </row>
    <row r="23" spans="1:2">
      <c r="A23" s="440">
        <v>15</v>
      </c>
      <c r="B23" s="436" t="s">
        <v>83</v>
      </c>
    </row>
    <row r="24" spans="1:2">
      <c r="A24" s="440">
        <v>15.1</v>
      </c>
      <c r="B24" s="431" t="s">
        <v>565</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4" sqref="C44"/>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"კრედობანკი"</v>
      </c>
      <c r="D1" s="2"/>
      <c r="E1" s="2"/>
      <c r="F1" s="2"/>
    </row>
    <row r="2" spans="1:6" s="21" customFormat="1" ht="15.75" customHeight="1">
      <c r="A2" s="21" t="s">
        <v>197</v>
      </c>
      <c r="B2" s="373" t="str">
        <f>'1. key ratios'!B2</f>
        <v>30.06.2020</v>
      </c>
    </row>
    <row r="3" spans="1:6" s="21" customFormat="1" ht="15.75" customHeight="1"/>
    <row r="4" spans="1:6" ht="15.75" thickBot="1">
      <c r="A4" s="5" t="s">
        <v>421</v>
      </c>
      <c r="B4" s="64" t="s">
        <v>94</v>
      </c>
    </row>
    <row r="5" spans="1:6">
      <c r="A5" s="144" t="s">
        <v>32</v>
      </c>
      <c r="B5" s="145"/>
      <c r="C5" s="146" t="s">
        <v>33</v>
      </c>
    </row>
    <row r="6" spans="1:6">
      <c r="A6" s="147">
        <v>1</v>
      </c>
      <c r="B6" s="87" t="s">
        <v>34</v>
      </c>
      <c r="C6" s="296">
        <f>SUM(C7:C11)</f>
        <v>134485704.34999967</v>
      </c>
    </row>
    <row r="7" spans="1:6">
      <c r="A7" s="147">
        <v>2</v>
      </c>
      <c r="B7" s="84" t="s">
        <v>35</v>
      </c>
      <c r="C7" s="297">
        <v>4400000</v>
      </c>
    </row>
    <row r="8" spans="1:6">
      <c r="A8" s="147">
        <v>3</v>
      </c>
      <c r="B8" s="78" t="s">
        <v>36</v>
      </c>
      <c r="C8" s="297"/>
    </row>
    <row r="9" spans="1:6">
      <c r="A9" s="147">
        <v>4</v>
      </c>
      <c r="B9" s="78" t="s">
        <v>37</v>
      </c>
      <c r="C9" s="297">
        <v>304401.28999999998</v>
      </c>
    </row>
    <row r="10" spans="1:6">
      <c r="A10" s="147">
        <v>5</v>
      </c>
      <c r="B10" s="78" t="s">
        <v>38</v>
      </c>
      <c r="C10" s="297"/>
    </row>
    <row r="11" spans="1:6">
      <c r="A11" s="147">
        <v>6</v>
      </c>
      <c r="B11" s="85" t="s">
        <v>39</v>
      </c>
      <c r="C11" s="297">
        <v>129781303.05999966</v>
      </c>
    </row>
    <row r="12" spans="1:6" s="4" customFormat="1">
      <c r="A12" s="147">
        <v>7</v>
      </c>
      <c r="B12" s="87" t="s">
        <v>40</v>
      </c>
      <c r="C12" s="298">
        <f>SUM(C13:C27)</f>
        <v>9478514.2399999984</v>
      </c>
    </row>
    <row r="13" spans="1:6" s="4" customFormat="1">
      <c r="A13" s="147">
        <v>8</v>
      </c>
      <c r="B13" s="86" t="s">
        <v>41</v>
      </c>
      <c r="C13" s="299">
        <v>304401.28999999998</v>
      </c>
    </row>
    <row r="14" spans="1:6" s="4" customFormat="1" ht="25.5">
      <c r="A14" s="147">
        <v>9</v>
      </c>
      <c r="B14" s="79" t="s">
        <v>42</v>
      </c>
      <c r="C14" s="299"/>
    </row>
    <row r="15" spans="1:6" s="4" customFormat="1">
      <c r="A15" s="147">
        <v>10</v>
      </c>
      <c r="B15" s="80" t="s">
        <v>43</v>
      </c>
      <c r="C15" s="299">
        <v>9174112.9499999993</v>
      </c>
    </row>
    <row r="16" spans="1:6" s="4" customFormat="1">
      <c r="A16" s="147">
        <v>11</v>
      </c>
      <c r="B16" s="81" t="s">
        <v>44</v>
      </c>
      <c r="C16" s="299"/>
    </row>
    <row r="17" spans="1:3" s="4" customFormat="1">
      <c r="A17" s="147">
        <v>12</v>
      </c>
      <c r="B17" s="80" t="s">
        <v>45</v>
      </c>
      <c r="C17" s="299"/>
    </row>
    <row r="18" spans="1:3" s="4" customFormat="1">
      <c r="A18" s="147">
        <v>13</v>
      </c>
      <c r="B18" s="80" t="s">
        <v>46</v>
      </c>
      <c r="C18" s="299"/>
    </row>
    <row r="19" spans="1:3" s="4" customFormat="1">
      <c r="A19" s="147">
        <v>14</v>
      </c>
      <c r="B19" s="80" t="s">
        <v>47</v>
      </c>
      <c r="C19" s="299"/>
    </row>
    <row r="20" spans="1:3" s="4" customFormat="1" ht="25.5">
      <c r="A20" s="147">
        <v>15</v>
      </c>
      <c r="B20" s="80" t="s">
        <v>48</v>
      </c>
      <c r="C20" s="299"/>
    </row>
    <row r="21" spans="1:3" s="4" customFormat="1" ht="25.5">
      <c r="A21" s="147">
        <v>16</v>
      </c>
      <c r="B21" s="79" t="s">
        <v>49</v>
      </c>
      <c r="C21" s="299"/>
    </row>
    <row r="22" spans="1:3" s="4" customFormat="1">
      <c r="A22" s="147">
        <v>17</v>
      </c>
      <c r="B22" s="148" t="s">
        <v>50</v>
      </c>
      <c r="C22" s="299"/>
    </row>
    <row r="23" spans="1:3" s="4" customFormat="1" ht="25.5">
      <c r="A23" s="147">
        <v>18</v>
      </c>
      <c r="B23" s="79" t="s">
        <v>51</v>
      </c>
      <c r="C23" s="299"/>
    </row>
    <row r="24" spans="1:3" s="4" customFormat="1" ht="25.5">
      <c r="A24" s="147">
        <v>19</v>
      </c>
      <c r="B24" s="79" t="s">
        <v>52</v>
      </c>
      <c r="C24" s="299"/>
    </row>
    <row r="25" spans="1:3" s="4" customFormat="1" ht="25.5">
      <c r="A25" s="147">
        <v>20</v>
      </c>
      <c r="B25" s="82" t="s">
        <v>53</v>
      </c>
      <c r="C25" s="299"/>
    </row>
    <row r="26" spans="1:3" s="4" customFormat="1">
      <c r="A26" s="147">
        <v>21</v>
      </c>
      <c r="B26" s="82" t="s">
        <v>54</v>
      </c>
      <c r="C26" s="299"/>
    </row>
    <row r="27" spans="1:3" s="4" customFormat="1" ht="25.5">
      <c r="A27" s="147">
        <v>22</v>
      </c>
      <c r="B27" s="82" t="s">
        <v>55</v>
      </c>
      <c r="C27" s="299"/>
    </row>
    <row r="28" spans="1:3" s="4" customFormat="1">
      <c r="A28" s="147">
        <v>23</v>
      </c>
      <c r="B28" s="88" t="s">
        <v>29</v>
      </c>
      <c r="C28" s="298">
        <f>C6-C12</f>
        <v>125007190.10999967</v>
      </c>
    </row>
    <row r="29" spans="1:3" s="4" customFormat="1">
      <c r="A29" s="149"/>
      <c r="B29" s="83"/>
      <c r="C29" s="299"/>
    </row>
    <row r="30" spans="1:3" s="4" customFormat="1">
      <c r="A30" s="149">
        <v>24</v>
      </c>
      <c r="B30" s="88" t="s">
        <v>56</v>
      </c>
      <c r="C30" s="298">
        <f>C31+C34</f>
        <v>0</v>
      </c>
    </row>
    <row r="31" spans="1:3" s="4" customFormat="1">
      <c r="A31" s="149">
        <v>25</v>
      </c>
      <c r="B31" s="78" t="s">
        <v>57</v>
      </c>
      <c r="C31" s="300">
        <f>C32+C33</f>
        <v>0</v>
      </c>
    </row>
    <row r="32" spans="1:3" s="4" customFormat="1">
      <c r="A32" s="149">
        <v>26</v>
      </c>
      <c r="B32" s="189" t="s">
        <v>58</v>
      </c>
      <c r="C32" s="299"/>
    </row>
    <row r="33" spans="1:3" s="4" customFormat="1">
      <c r="A33" s="149">
        <v>27</v>
      </c>
      <c r="B33" s="189" t="s">
        <v>59</v>
      </c>
      <c r="C33" s="299"/>
    </row>
    <row r="34" spans="1:3" s="4" customFormat="1">
      <c r="A34" s="149">
        <v>28</v>
      </c>
      <c r="B34" s="78" t="s">
        <v>60</v>
      </c>
      <c r="C34" s="299"/>
    </row>
    <row r="35" spans="1:3" s="4" customFormat="1">
      <c r="A35" s="149">
        <v>29</v>
      </c>
      <c r="B35" s="88" t="s">
        <v>61</v>
      </c>
      <c r="C35" s="298">
        <f>SUM(C36:C40)</f>
        <v>0</v>
      </c>
    </row>
    <row r="36" spans="1:3" s="4" customFormat="1">
      <c r="A36" s="149">
        <v>30</v>
      </c>
      <c r="B36" s="79" t="s">
        <v>62</v>
      </c>
      <c r="C36" s="299"/>
    </row>
    <row r="37" spans="1:3" s="4" customFormat="1">
      <c r="A37" s="149">
        <v>31</v>
      </c>
      <c r="B37" s="80" t="s">
        <v>63</v>
      </c>
      <c r="C37" s="299"/>
    </row>
    <row r="38" spans="1:3" s="4" customFormat="1" ht="25.5">
      <c r="A38" s="149">
        <v>32</v>
      </c>
      <c r="B38" s="79" t="s">
        <v>64</v>
      </c>
      <c r="C38" s="299"/>
    </row>
    <row r="39" spans="1:3" s="4" customFormat="1" ht="25.5">
      <c r="A39" s="149">
        <v>33</v>
      </c>
      <c r="B39" s="79" t="s">
        <v>52</v>
      </c>
      <c r="C39" s="299"/>
    </row>
    <row r="40" spans="1:3" s="4" customFormat="1" ht="25.5">
      <c r="A40" s="149">
        <v>34</v>
      </c>
      <c r="B40" s="82" t="s">
        <v>65</v>
      </c>
      <c r="C40" s="299"/>
    </row>
    <row r="41" spans="1:3" s="4" customFormat="1">
      <c r="A41" s="149">
        <v>35</v>
      </c>
      <c r="B41" s="88" t="s">
        <v>30</v>
      </c>
      <c r="C41" s="298">
        <f>C30-C35</f>
        <v>0</v>
      </c>
    </row>
    <row r="42" spans="1:3" s="4" customFormat="1">
      <c r="A42" s="149"/>
      <c r="B42" s="83"/>
      <c r="C42" s="299"/>
    </row>
    <row r="43" spans="1:3" s="4" customFormat="1">
      <c r="A43" s="149">
        <v>36</v>
      </c>
      <c r="B43" s="89" t="s">
        <v>66</v>
      </c>
      <c r="C43" s="298">
        <f>SUM(C44:C46)</f>
        <v>45083797.693534225</v>
      </c>
    </row>
    <row r="44" spans="1:3" s="4" customFormat="1">
      <c r="A44" s="149">
        <v>37</v>
      </c>
      <c r="B44" s="78" t="s">
        <v>67</v>
      </c>
      <c r="C44" s="299">
        <v>34406780</v>
      </c>
    </row>
    <row r="45" spans="1:3" s="4" customFormat="1">
      <c r="A45" s="149">
        <v>38</v>
      </c>
      <c r="B45" s="78" t="s">
        <v>68</v>
      </c>
      <c r="C45" s="299"/>
    </row>
    <row r="46" spans="1:3" s="4" customFormat="1">
      <c r="A46" s="149">
        <v>39</v>
      </c>
      <c r="B46" s="78" t="s">
        <v>69</v>
      </c>
      <c r="C46" s="299">
        <v>10677017.693534227</v>
      </c>
    </row>
    <row r="47" spans="1:3" s="4" customFormat="1">
      <c r="A47" s="149">
        <v>40</v>
      </c>
      <c r="B47" s="89" t="s">
        <v>70</v>
      </c>
      <c r="C47" s="298">
        <f>SUM(C48:C51)</f>
        <v>0</v>
      </c>
    </row>
    <row r="48" spans="1:3" s="4" customFormat="1">
      <c r="A48" s="149">
        <v>41</v>
      </c>
      <c r="B48" s="79" t="s">
        <v>71</v>
      </c>
      <c r="C48" s="299"/>
    </row>
    <row r="49" spans="1:3" s="4" customFormat="1">
      <c r="A49" s="149">
        <v>42</v>
      </c>
      <c r="B49" s="80" t="s">
        <v>72</v>
      </c>
      <c r="C49" s="299"/>
    </row>
    <row r="50" spans="1:3" s="4" customFormat="1" ht="25.5">
      <c r="A50" s="149">
        <v>43</v>
      </c>
      <c r="B50" s="79" t="s">
        <v>73</v>
      </c>
      <c r="C50" s="299"/>
    </row>
    <row r="51" spans="1:3" s="4" customFormat="1" ht="25.5">
      <c r="A51" s="149">
        <v>44</v>
      </c>
      <c r="B51" s="79" t="s">
        <v>52</v>
      </c>
      <c r="C51" s="299"/>
    </row>
    <row r="52" spans="1:3" s="4" customFormat="1" ht="15.75" thickBot="1">
      <c r="A52" s="150">
        <v>45</v>
      </c>
      <c r="B52" s="151" t="s">
        <v>31</v>
      </c>
      <c r="C52" s="301">
        <f>C43-C47</f>
        <v>45083797.693534225</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topLeftCell="A3" workbookViewId="0">
      <selection activeCell="D19" sqref="D19:D21"/>
    </sheetView>
  </sheetViews>
  <sheetFormatPr defaultColWidth="9.140625" defaultRowHeight="12.75"/>
  <cols>
    <col min="1" max="1" width="10.85546875" style="373" bestFit="1" customWidth="1"/>
    <col min="2" max="2" width="59" style="373" customWidth="1"/>
    <col min="3" max="3" width="16.7109375" style="373" bestFit="1" customWidth="1"/>
    <col min="4" max="4" width="22.140625" style="373" customWidth="1"/>
    <col min="5" max="16384" width="9.140625" style="373"/>
  </cols>
  <sheetData>
    <row r="1" spans="1:4" ht="15">
      <c r="A1" s="17" t="s">
        <v>196</v>
      </c>
      <c r="B1" s="16" t="str">
        <f>Info!C2</f>
        <v>სს "კრედობანკი"</v>
      </c>
    </row>
    <row r="2" spans="1:4" s="21" customFormat="1" ht="15.75" customHeight="1">
      <c r="A2" s="21" t="s">
        <v>197</v>
      </c>
      <c r="B2" s="373" t="str">
        <f>'1. key ratios'!B2</f>
        <v>30.06.2020</v>
      </c>
    </row>
    <row r="3" spans="1:4" s="21" customFormat="1" ht="15.75" customHeight="1"/>
    <row r="4" spans="1:4" ht="13.5" thickBot="1">
      <c r="A4" s="374" t="s">
        <v>535</v>
      </c>
      <c r="B4" s="415" t="s">
        <v>536</v>
      </c>
    </row>
    <row r="5" spans="1:4" s="416" customFormat="1">
      <c r="A5" s="554" t="s">
        <v>537</v>
      </c>
      <c r="B5" s="555"/>
      <c r="C5" s="405" t="s">
        <v>538</v>
      </c>
      <c r="D5" s="406" t="s">
        <v>539</v>
      </c>
    </row>
    <row r="6" spans="1:4" s="417" customFormat="1">
      <c r="A6" s="407">
        <v>1</v>
      </c>
      <c r="B6" s="408" t="s">
        <v>540</v>
      </c>
      <c r="C6" s="408"/>
      <c r="D6" s="409"/>
    </row>
    <row r="7" spans="1:4" s="417" customFormat="1">
      <c r="A7" s="410" t="s">
        <v>541</v>
      </c>
      <c r="B7" s="411" t="s">
        <v>542</v>
      </c>
      <c r="C7" s="472">
        <v>4.4999999999999998E-2</v>
      </c>
      <c r="D7" s="507">
        <f>C7*'5. RWA'!$C$13</f>
        <v>48740820.053916968</v>
      </c>
    </row>
    <row r="8" spans="1:4" s="417" customFormat="1">
      <c r="A8" s="410" t="s">
        <v>543</v>
      </c>
      <c r="B8" s="411" t="s">
        <v>544</v>
      </c>
      <c r="C8" s="473">
        <v>0.06</v>
      </c>
      <c r="D8" s="507">
        <f>C8*'5. RWA'!$C$13</f>
        <v>64987760.071889289</v>
      </c>
    </row>
    <row r="9" spans="1:4" s="417" customFormat="1">
      <c r="A9" s="410" t="s">
        <v>545</v>
      </c>
      <c r="B9" s="411" t="s">
        <v>546</v>
      </c>
      <c r="C9" s="473">
        <v>0.08</v>
      </c>
      <c r="D9" s="507">
        <f>C9*'5. RWA'!$C$13</f>
        <v>86650346.762519062</v>
      </c>
    </row>
    <row r="10" spans="1:4" s="417" customFormat="1">
      <c r="A10" s="407" t="s">
        <v>547</v>
      </c>
      <c r="B10" s="408" t="s">
        <v>548</v>
      </c>
      <c r="C10" s="474"/>
      <c r="D10" s="469"/>
    </row>
    <row r="11" spans="1:4" s="418" customFormat="1">
      <c r="A11" s="412" t="s">
        <v>549</v>
      </c>
      <c r="B11" s="413" t="s">
        <v>611</v>
      </c>
      <c r="C11" s="475">
        <v>0</v>
      </c>
      <c r="D11" s="470">
        <f>C11*'5. RWA'!$C$13</f>
        <v>0</v>
      </c>
    </row>
    <row r="12" spans="1:4" s="418" customFormat="1">
      <c r="A12" s="412" t="s">
        <v>550</v>
      </c>
      <c r="B12" s="413" t="s">
        <v>551</v>
      </c>
      <c r="C12" s="475">
        <v>0</v>
      </c>
      <c r="D12" s="470">
        <f>C12*'5. RWA'!$C$13</f>
        <v>0</v>
      </c>
    </row>
    <row r="13" spans="1:4" s="418" customFormat="1">
      <c r="A13" s="412" t="s">
        <v>552</v>
      </c>
      <c r="B13" s="413" t="s">
        <v>553</v>
      </c>
      <c r="C13" s="475"/>
      <c r="D13" s="470">
        <f>C13*'5. RWA'!$C$13</f>
        <v>0</v>
      </c>
    </row>
    <row r="14" spans="1:4" s="417" customFormat="1">
      <c r="A14" s="407" t="s">
        <v>554</v>
      </c>
      <c r="B14" s="408" t="s">
        <v>609</v>
      </c>
      <c r="C14" s="476"/>
      <c r="D14" s="469"/>
    </row>
    <row r="15" spans="1:4" s="417" customFormat="1">
      <c r="A15" s="432" t="s">
        <v>557</v>
      </c>
      <c r="B15" s="413" t="s">
        <v>610</v>
      </c>
      <c r="C15" s="475">
        <v>4.5719663498392897E-3</v>
      </c>
      <c r="D15" s="508">
        <f>C15*'5. RWA'!$C$13</f>
        <v>4952030.8700017873</v>
      </c>
    </row>
    <row r="16" spans="1:4" s="417" customFormat="1">
      <c r="A16" s="432" t="s">
        <v>558</v>
      </c>
      <c r="B16" s="413" t="s">
        <v>560</v>
      </c>
      <c r="C16" s="475">
        <v>6.1017406471061929E-3</v>
      </c>
      <c r="D16" s="508">
        <f>C16*'5. RWA'!$C$13</f>
        <v>6608974.2865838632</v>
      </c>
    </row>
    <row r="17" spans="1:6" s="417" customFormat="1">
      <c r="A17" s="432" t="s">
        <v>559</v>
      </c>
      <c r="B17" s="413" t="s">
        <v>607</v>
      </c>
      <c r="C17" s="475">
        <v>2.5735654196141589E-2</v>
      </c>
      <c r="D17" s="508">
        <f>C17*'5. RWA'!$C$13</f>
        <v>27875042.003199343</v>
      </c>
    </row>
    <row r="18" spans="1:6" s="416" customFormat="1">
      <c r="A18" s="556" t="s">
        <v>608</v>
      </c>
      <c r="B18" s="557"/>
      <c r="C18" s="477" t="s">
        <v>538</v>
      </c>
      <c r="D18" s="471" t="s">
        <v>539</v>
      </c>
    </row>
    <row r="19" spans="1:6" s="417" customFormat="1">
      <c r="A19" s="414">
        <v>4</v>
      </c>
      <c r="B19" s="413" t="s">
        <v>29</v>
      </c>
      <c r="C19" s="475">
        <f>C7+C11+C12+C13+C15</f>
        <v>4.9571966349839292E-2</v>
      </c>
      <c r="D19" s="507">
        <f>C19*'5. RWA'!$C$13</f>
        <v>53692850.923918754</v>
      </c>
    </row>
    <row r="20" spans="1:6" s="417" customFormat="1">
      <c r="A20" s="414">
        <v>5</v>
      </c>
      <c r="B20" s="413" t="s">
        <v>95</v>
      </c>
      <c r="C20" s="475">
        <f>C8+C11+C12+C13+C16</f>
        <v>6.6101740647106194E-2</v>
      </c>
      <c r="D20" s="507">
        <f>C20*'5. RWA'!$C$13</f>
        <v>71596734.358473152</v>
      </c>
    </row>
    <row r="21" spans="1:6" s="417" customFormat="1" ht="13.5" thickBot="1">
      <c r="A21" s="419" t="s">
        <v>555</v>
      </c>
      <c r="B21" s="420" t="s">
        <v>94</v>
      </c>
      <c r="C21" s="478">
        <f>C9+C11+C12+C13+C17</f>
        <v>0.10573565419614159</v>
      </c>
      <c r="D21" s="509">
        <f>C21*'5. RWA'!$C$13</f>
        <v>114525388.7657184</v>
      </c>
    </row>
    <row r="22" spans="1:6">
      <c r="F22" s="374"/>
    </row>
    <row r="23" spans="1:6" ht="63.75">
      <c r="B23" s="23" t="s">
        <v>612</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90" zoomScaleNormal="90" workbookViewId="0">
      <pane xSplit="1" ySplit="5" topLeftCell="B31" activePane="bottomRight" state="frozen"/>
      <selection pane="topRight" activeCell="B1" sqref="B1"/>
      <selection pane="bottomLeft" activeCell="A5" sqref="A5"/>
      <selection pane="bottomRight" activeCell="D13" sqref="D13"/>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7" t="s">
        <v>196</v>
      </c>
      <c r="B1" s="19" t="str">
        <f>Info!C2</f>
        <v>სს "კრედობანკი"</v>
      </c>
      <c r="E1" s="2"/>
      <c r="F1" s="2"/>
    </row>
    <row r="2" spans="1:6" s="21" customFormat="1" ht="15.75" customHeight="1">
      <c r="A2" s="21" t="s">
        <v>197</v>
      </c>
      <c r="B2" s="373" t="str">
        <f>'1. key ratios'!B2</f>
        <v>30.06.2020</v>
      </c>
    </row>
    <row r="3" spans="1:6" s="21" customFormat="1" ht="15.75" customHeight="1">
      <c r="A3" s="26"/>
    </row>
    <row r="4" spans="1:6" s="21" customFormat="1" ht="15.75" customHeight="1" thickBot="1">
      <c r="A4" s="21" t="s">
        <v>422</v>
      </c>
      <c r="B4" s="213" t="s">
        <v>277</v>
      </c>
      <c r="D4" s="215" t="s">
        <v>100</v>
      </c>
    </row>
    <row r="5" spans="1:6" ht="38.25">
      <c r="A5" s="162" t="s">
        <v>32</v>
      </c>
      <c r="B5" s="163" t="s">
        <v>239</v>
      </c>
      <c r="C5" s="164" t="s">
        <v>245</v>
      </c>
      <c r="D5" s="214" t="s">
        <v>278</v>
      </c>
    </row>
    <row r="6" spans="1:6">
      <c r="A6" s="152">
        <v>1</v>
      </c>
      <c r="B6" s="90" t="s">
        <v>161</v>
      </c>
      <c r="C6" s="302">
        <v>35105522.649999999</v>
      </c>
      <c r="D6" s="153"/>
      <c r="E6" s="8"/>
    </row>
    <row r="7" spans="1:6">
      <c r="A7" s="152">
        <v>2</v>
      </c>
      <c r="B7" s="91" t="s">
        <v>162</v>
      </c>
      <c r="C7" s="303">
        <v>60404161.680000007</v>
      </c>
      <c r="D7" s="154"/>
      <c r="E7" s="8"/>
    </row>
    <row r="8" spans="1:6">
      <c r="A8" s="152">
        <v>3</v>
      </c>
      <c r="B8" s="91" t="s">
        <v>163</v>
      </c>
      <c r="C8" s="303">
        <v>30474828.640000001</v>
      </c>
      <c r="D8" s="154"/>
      <c r="E8" s="8"/>
    </row>
    <row r="9" spans="1:6">
      <c r="A9" s="152">
        <v>4</v>
      </c>
      <c r="B9" s="91" t="s">
        <v>192</v>
      </c>
      <c r="C9" s="303">
        <v>0</v>
      </c>
      <c r="D9" s="154"/>
      <c r="E9" s="8"/>
    </row>
    <row r="10" spans="1:6">
      <c r="A10" s="152">
        <v>5</v>
      </c>
      <c r="B10" s="91" t="s">
        <v>164</v>
      </c>
      <c r="C10" s="303">
        <v>37700646.350000001</v>
      </c>
      <c r="D10" s="154"/>
      <c r="E10" s="8"/>
    </row>
    <row r="11" spans="1:6">
      <c r="A11" s="152">
        <v>6.1</v>
      </c>
      <c r="B11" s="91" t="s">
        <v>165</v>
      </c>
      <c r="C11" s="304">
        <v>941637793.58860004</v>
      </c>
      <c r="D11" s="155"/>
      <c r="E11" s="9"/>
    </row>
    <row r="12" spans="1:6">
      <c r="A12" s="152">
        <v>6.2</v>
      </c>
      <c r="B12" s="92" t="s">
        <v>166</v>
      </c>
      <c r="C12" s="304">
        <v>-34779542.530088805</v>
      </c>
      <c r="D12" s="155"/>
      <c r="E12" s="9"/>
    </row>
    <row r="13" spans="1:6">
      <c r="A13" s="152" t="s">
        <v>496</v>
      </c>
      <c r="B13" s="93" t="s">
        <v>497</v>
      </c>
      <c r="C13" s="304">
        <v>-27628866</v>
      </c>
      <c r="D13" s="255" t="s">
        <v>668</v>
      </c>
      <c r="E13" s="9"/>
    </row>
    <row r="14" spans="1:6">
      <c r="A14" s="152" t="s">
        <v>496</v>
      </c>
      <c r="B14" s="93" t="s">
        <v>620</v>
      </c>
      <c r="C14" s="304">
        <v>-9416378</v>
      </c>
      <c r="D14" s="155"/>
      <c r="E14" s="9"/>
    </row>
    <row r="15" spans="1:6">
      <c r="A15" s="152">
        <v>6</v>
      </c>
      <c r="B15" s="91" t="s">
        <v>167</v>
      </c>
      <c r="C15" s="310">
        <f>C11+C12</f>
        <v>906858251.05851126</v>
      </c>
      <c r="D15" s="155"/>
      <c r="E15" s="8"/>
    </row>
    <row r="16" spans="1:6">
      <c r="A16" s="152">
        <v>7</v>
      </c>
      <c r="B16" s="91" t="s">
        <v>168</v>
      </c>
      <c r="C16" s="303">
        <v>38365912.370000005</v>
      </c>
      <c r="D16" s="154"/>
      <c r="E16" s="8"/>
    </row>
    <row r="17" spans="1:5">
      <c r="A17" s="152">
        <v>8</v>
      </c>
      <c r="B17" s="91" t="s">
        <v>169</v>
      </c>
      <c r="C17" s="303">
        <v>1390991.5</v>
      </c>
      <c r="D17" s="154"/>
      <c r="E17" s="8"/>
    </row>
    <row r="18" spans="1:5">
      <c r="A18" s="152">
        <v>9</v>
      </c>
      <c r="B18" s="91" t="s">
        <v>170</v>
      </c>
      <c r="C18" s="303"/>
      <c r="D18" s="154"/>
      <c r="E18" s="8"/>
    </row>
    <row r="19" spans="1:5">
      <c r="A19" s="152">
        <v>9.1</v>
      </c>
      <c r="B19" s="93" t="s">
        <v>254</v>
      </c>
      <c r="C19" s="304"/>
      <c r="D19" s="154"/>
      <c r="E19" s="8"/>
    </row>
    <row r="20" spans="1:5">
      <c r="A20" s="152">
        <v>9.1999999999999993</v>
      </c>
      <c r="B20" s="93" t="s">
        <v>244</v>
      </c>
      <c r="C20" s="304"/>
      <c r="D20" s="154"/>
      <c r="E20" s="8"/>
    </row>
    <row r="21" spans="1:5">
      <c r="A21" s="152">
        <v>9.3000000000000007</v>
      </c>
      <c r="B21" s="93" t="s">
        <v>243</v>
      </c>
      <c r="C21" s="304"/>
      <c r="D21" s="154"/>
      <c r="E21" s="8"/>
    </row>
    <row r="22" spans="1:5">
      <c r="A22" s="152">
        <v>10</v>
      </c>
      <c r="B22" s="91" t="s">
        <v>171</v>
      </c>
      <c r="C22" s="303">
        <v>30475812.120000001</v>
      </c>
      <c r="D22" s="154"/>
      <c r="E22" s="8"/>
    </row>
    <row r="23" spans="1:5">
      <c r="A23" s="152">
        <v>10.1</v>
      </c>
      <c r="B23" s="93" t="s">
        <v>242</v>
      </c>
      <c r="C23" s="303">
        <v>9174112.9499999993</v>
      </c>
      <c r="D23" s="255" t="s">
        <v>663</v>
      </c>
      <c r="E23" s="8"/>
    </row>
    <row r="24" spans="1:5">
      <c r="A24" s="152">
        <v>11</v>
      </c>
      <c r="B24" s="94" t="s">
        <v>172</v>
      </c>
      <c r="C24" s="303">
        <v>32721984.600000005</v>
      </c>
      <c r="D24" s="156"/>
      <c r="E24" s="8"/>
    </row>
    <row r="25" spans="1:5">
      <c r="A25" s="152">
        <v>12</v>
      </c>
      <c r="B25" s="96" t="s">
        <v>173</v>
      </c>
      <c r="C25" s="306">
        <f>SUM(C6:C10,C15:C18,C22,C24)</f>
        <v>1173498110.9685111</v>
      </c>
      <c r="D25" s="157"/>
      <c r="E25" s="7"/>
    </row>
    <row r="26" spans="1:5">
      <c r="A26" s="152">
        <v>13</v>
      </c>
      <c r="B26" s="91" t="s">
        <v>174</v>
      </c>
      <c r="C26" s="307">
        <v>0</v>
      </c>
      <c r="D26" s="158"/>
      <c r="E26" s="8"/>
    </row>
    <row r="27" spans="1:5">
      <c r="A27" s="152">
        <v>14</v>
      </c>
      <c r="B27" s="91" t="s">
        <v>175</v>
      </c>
      <c r="C27" s="303">
        <v>27930447.230846997</v>
      </c>
      <c r="D27" s="154"/>
      <c r="E27" s="8"/>
    </row>
    <row r="28" spans="1:5">
      <c r="A28" s="152">
        <v>15</v>
      </c>
      <c r="B28" s="91" t="s">
        <v>176</v>
      </c>
      <c r="C28" s="303">
        <v>11649067.612278897</v>
      </c>
      <c r="D28" s="154"/>
      <c r="E28" s="8"/>
    </row>
    <row r="29" spans="1:5">
      <c r="A29" s="152">
        <v>16</v>
      </c>
      <c r="B29" s="91" t="s">
        <v>177</v>
      </c>
      <c r="C29" s="303">
        <v>57476216.304559998</v>
      </c>
      <c r="D29" s="154"/>
      <c r="E29" s="8"/>
    </row>
    <row r="30" spans="1:5">
      <c r="A30" s="152">
        <v>17</v>
      </c>
      <c r="B30" s="91" t="s">
        <v>178</v>
      </c>
      <c r="C30" s="303">
        <v>0</v>
      </c>
      <c r="D30" s="154"/>
      <c r="E30" s="8"/>
    </row>
    <row r="31" spans="1:5">
      <c r="A31" s="152">
        <v>18</v>
      </c>
      <c r="B31" s="91" t="s">
        <v>179</v>
      </c>
      <c r="C31" s="303">
        <v>825171055.1409812</v>
      </c>
      <c r="D31" s="154"/>
      <c r="E31" s="8"/>
    </row>
    <row r="32" spans="1:5">
      <c r="A32" s="152">
        <v>19</v>
      </c>
      <c r="B32" s="91" t="s">
        <v>180</v>
      </c>
      <c r="C32" s="303">
        <v>16162110.25</v>
      </c>
      <c r="D32" s="154"/>
      <c r="E32" s="8"/>
    </row>
    <row r="33" spans="1:5">
      <c r="A33" s="152">
        <v>20</v>
      </c>
      <c r="B33" s="91" t="s">
        <v>102</v>
      </c>
      <c r="C33" s="303">
        <v>65286729.739999995</v>
      </c>
      <c r="D33" s="154"/>
      <c r="E33" s="8"/>
    </row>
    <row r="34" spans="1:5">
      <c r="A34" s="152">
        <v>20.100000000000001</v>
      </c>
      <c r="B34" s="95" t="s">
        <v>495</v>
      </c>
      <c r="C34" s="305"/>
      <c r="D34" s="156"/>
      <c r="E34" s="8"/>
    </row>
    <row r="35" spans="1:5">
      <c r="A35" s="152">
        <v>21</v>
      </c>
      <c r="B35" s="94" t="s">
        <v>181</v>
      </c>
      <c r="C35" s="305">
        <v>35336780</v>
      </c>
      <c r="D35" s="510"/>
      <c r="E35" s="8"/>
    </row>
    <row r="36" spans="1:5">
      <c r="A36" s="152">
        <v>21.1</v>
      </c>
      <c r="B36" s="95" t="s">
        <v>241</v>
      </c>
      <c r="C36" s="308">
        <v>34406780</v>
      </c>
      <c r="D36" s="255" t="s">
        <v>664</v>
      </c>
      <c r="E36" s="8"/>
    </row>
    <row r="37" spans="1:5">
      <c r="A37" s="152">
        <v>22</v>
      </c>
      <c r="B37" s="96" t="s">
        <v>182</v>
      </c>
      <c r="C37" s="306">
        <f>SUM(C26:C35)</f>
        <v>1039012406.2786671</v>
      </c>
      <c r="D37" s="157"/>
      <c r="E37" s="7"/>
    </row>
    <row r="38" spans="1:5">
      <c r="A38" s="152">
        <v>23</v>
      </c>
      <c r="B38" s="94" t="s">
        <v>183</v>
      </c>
      <c r="C38" s="303">
        <v>4400000</v>
      </c>
      <c r="D38" s="255" t="s">
        <v>665</v>
      </c>
      <c r="E38" s="8"/>
    </row>
    <row r="39" spans="1:5">
      <c r="A39" s="152">
        <v>24</v>
      </c>
      <c r="B39" s="94" t="s">
        <v>184</v>
      </c>
      <c r="C39" s="303">
        <v>0</v>
      </c>
      <c r="D39" s="154"/>
      <c r="E39" s="8"/>
    </row>
    <row r="40" spans="1:5">
      <c r="A40" s="152">
        <v>25</v>
      </c>
      <c r="B40" s="94" t="s">
        <v>240</v>
      </c>
      <c r="C40" s="303">
        <v>0</v>
      </c>
      <c r="D40" s="154"/>
      <c r="E40" s="8"/>
    </row>
    <row r="41" spans="1:5">
      <c r="A41" s="152">
        <v>26</v>
      </c>
      <c r="B41" s="94" t="s">
        <v>186</v>
      </c>
      <c r="C41" s="303">
        <v>0</v>
      </c>
      <c r="D41" s="154"/>
      <c r="E41" s="8"/>
    </row>
    <row r="42" spans="1:5">
      <c r="A42" s="152">
        <v>27</v>
      </c>
      <c r="B42" s="94" t="s">
        <v>187</v>
      </c>
      <c r="C42" s="303">
        <v>0</v>
      </c>
      <c r="D42" s="154"/>
      <c r="E42" s="8"/>
    </row>
    <row r="43" spans="1:5">
      <c r="A43" s="152">
        <v>28</v>
      </c>
      <c r="B43" s="94" t="s">
        <v>188</v>
      </c>
      <c r="C43" s="303">
        <v>129781303.05999966</v>
      </c>
      <c r="D43" s="255" t="s">
        <v>666</v>
      </c>
      <c r="E43" s="8"/>
    </row>
    <row r="44" spans="1:5">
      <c r="A44" s="152">
        <v>29</v>
      </c>
      <c r="B44" s="94" t="s">
        <v>41</v>
      </c>
      <c r="C44" s="303">
        <v>304401.28999999998</v>
      </c>
      <c r="D44" s="255" t="s">
        <v>667</v>
      </c>
      <c r="E44" s="8"/>
    </row>
    <row r="45" spans="1:5" ht="16.5" thickBot="1">
      <c r="A45" s="159">
        <v>30</v>
      </c>
      <c r="B45" s="160" t="s">
        <v>189</v>
      </c>
      <c r="C45" s="309">
        <f>SUM(C38:C44)</f>
        <v>134485704.34999967</v>
      </c>
      <c r="D45" s="161"/>
      <c r="E45" s="7"/>
    </row>
  </sheetData>
  <pageMargins left="0.7" right="0.7" top="0.75" bottom="0.75" header="0.3" footer="0.3"/>
  <pageSetup paperSize="9" orientation="portrait" horizontalDpi="4294967295" verticalDpi="4294967295" r:id="rId1"/>
  <ignoredErrors>
    <ignoredError sqref="C2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K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84.140625" style="2" customWidth="1"/>
    <col min="3" max="3" width="11.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1.28515625" style="2" bestFit="1" customWidth="1"/>
    <col min="10" max="10" width="13.28515625" style="2" bestFit="1" customWidth="1"/>
    <col min="11" max="11" width="12.28515625" style="2" bestFit="1" customWidth="1"/>
    <col min="12" max="12" width="13.28515625" style="2" bestFit="1" customWidth="1"/>
    <col min="13" max="13" width="12.28515625" style="2" bestFit="1" customWidth="1"/>
    <col min="14" max="14" width="13.28515625" style="2" bestFit="1" customWidth="1"/>
    <col min="15" max="15" width="11.285156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196</v>
      </c>
      <c r="B1" s="373" t="str">
        <f>Info!C2</f>
        <v>სს "კრედობანკი"</v>
      </c>
    </row>
    <row r="2" spans="1:19">
      <c r="A2" s="2" t="s">
        <v>197</v>
      </c>
      <c r="B2" s="373" t="str">
        <f>'1. key ratios'!B2</f>
        <v>30.06.2020</v>
      </c>
    </row>
    <row r="4" spans="1:19" ht="39" thickBot="1">
      <c r="A4" s="73" t="s">
        <v>423</v>
      </c>
      <c r="B4" s="338" t="s">
        <v>466</v>
      </c>
    </row>
    <row r="5" spans="1:19">
      <c r="A5" s="140"/>
      <c r="B5" s="143"/>
      <c r="C5" s="122" t="s">
        <v>0</v>
      </c>
      <c r="D5" s="122" t="s">
        <v>1</v>
      </c>
      <c r="E5" s="122" t="s">
        <v>2</v>
      </c>
      <c r="F5" s="122" t="s">
        <v>3</v>
      </c>
      <c r="G5" s="122" t="s">
        <v>4</v>
      </c>
      <c r="H5" s="122" t="s">
        <v>11</v>
      </c>
      <c r="I5" s="122" t="s">
        <v>246</v>
      </c>
      <c r="J5" s="122" t="s">
        <v>247</v>
      </c>
      <c r="K5" s="122" t="s">
        <v>248</v>
      </c>
      <c r="L5" s="122" t="s">
        <v>249</v>
      </c>
      <c r="M5" s="122" t="s">
        <v>250</v>
      </c>
      <c r="N5" s="122" t="s">
        <v>251</v>
      </c>
      <c r="O5" s="122" t="s">
        <v>453</v>
      </c>
      <c r="P5" s="122" t="s">
        <v>454</v>
      </c>
      <c r="Q5" s="122" t="s">
        <v>455</v>
      </c>
      <c r="R5" s="329" t="s">
        <v>456</v>
      </c>
      <c r="S5" s="123" t="s">
        <v>457</v>
      </c>
    </row>
    <row r="6" spans="1:19" ht="46.5" customHeight="1">
      <c r="A6" s="166"/>
      <c r="B6" s="562" t="s">
        <v>458</v>
      </c>
      <c r="C6" s="560">
        <v>0</v>
      </c>
      <c r="D6" s="561"/>
      <c r="E6" s="560">
        <v>0.2</v>
      </c>
      <c r="F6" s="561"/>
      <c r="G6" s="560">
        <v>0.35</v>
      </c>
      <c r="H6" s="561"/>
      <c r="I6" s="560">
        <v>0.5</v>
      </c>
      <c r="J6" s="561"/>
      <c r="K6" s="560">
        <v>0.75</v>
      </c>
      <c r="L6" s="561"/>
      <c r="M6" s="560">
        <v>1</v>
      </c>
      <c r="N6" s="561"/>
      <c r="O6" s="560">
        <v>1.5</v>
      </c>
      <c r="P6" s="561"/>
      <c r="Q6" s="560">
        <v>2.5</v>
      </c>
      <c r="R6" s="561"/>
      <c r="S6" s="558" t="s">
        <v>259</v>
      </c>
    </row>
    <row r="7" spans="1:19">
      <c r="A7" s="166"/>
      <c r="B7" s="563"/>
      <c r="C7" s="337" t="s">
        <v>451</v>
      </c>
      <c r="D7" s="337" t="s">
        <v>452</v>
      </c>
      <c r="E7" s="337" t="s">
        <v>451</v>
      </c>
      <c r="F7" s="337" t="s">
        <v>452</v>
      </c>
      <c r="G7" s="337" t="s">
        <v>451</v>
      </c>
      <c r="H7" s="337" t="s">
        <v>452</v>
      </c>
      <c r="I7" s="337" t="s">
        <v>451</v>
      </c>
      <c r="J7" s="337" t="s">
        <v>452</v>
      </c>
      <c r="K7" s="337" t="s">
        <v>451</v>
      </c>
      <c r="L7" s="337" t="s">
        <v>452</v>
      </c>
      <c r="M7" s="337" t="s">
        <v>451</v>
      </c>
      <c r="N7" s="337" t="s">
        <v>452</v>
      </c>
      <c r="O7" s="337" t="s">
        <v>451</v>
      </c>
      <c r="P7" s="337" t="s">
        <v>452</v>
      </c>
      <c r="Q7" s="337" t="s">
        <v>451</v>
      </c>
      <c r="R7" s="337" t="s">
        <v>452</v>
      </c>
      <c r="S7" s="559"/>
    </row>
    <row r="8" spans="1:19" s="170" customFormat="1">
      <c r="A8" s="126">
        <v>1</v>
      </c>
      <c r="B8" s="188" t="s">
        <v>224</v>
      </c>
      <c r="C8" s="311">
        <v>35633621.019999996</v>
      </c>
      <c r="D8" s="311"/>
      <c r="E8" s="311"/>
      <c r="F8" s="330"/>
      <c r="G8" s="311"/>
      <c r="H8" s="311"/>
      <c r="I8" s="311"/>
      <c r="J8" s="311"/>
      <c r="K8" s="311"/>
      <c r="L8" s="311"/>
      <c r="M8" s="311">
        <v>36620588.970000006</v>
      </c>
      <c r="N8" s="311"/>
      <c r="O8" s="311"/>
      <c r="P8" s="311"/>
      <c r="Q8" s="311"/>
      <c r="R8" s="330"/>
      <c r="S8" s="343">
        <f>$C$6*SUM(C8:D8)+$E$6*SUM(E8:F8)+$G$6*SUM(G8:H8)+$I$6*SUM(I8:J8)+$K$6*SUM(K8:L8)+$M$6*SUM(M8:N8)+$O$6*SUM(O8:P8)+$Q$6*SUM(Q8:R8)</f>
        <v>36620588.970000006</v>
      </c>
    </row>
    <row r="9" spans="1:19" s="170" customFormat="1">
      <c r="A9" s="126">
        <v>2</v>
      </c>
      <c r="B9" s="188" t="s">
        <v>225</v>
      </c>
      <c r="C9" s="311">
        <v>0</v>
      </c>
      <c r="D9" s="311"/>
      <c r="E9" s="311"/>
      <c r="F9" s="311"/>
      <c r="G9" s="311"/>
      <c r="H9" s="311"/>
      <c r="I9" s="311"/>
      <c r="J9" s="311"/>
      <c r="K9" s="311"/>
      <c r="L9" s="311"/>
      <c r="M9" s="311"/>
      <c r="N9" s="311"/>
      <c r="O9" s="311"/>
      <c r="P9" s="311"/>
      <c r="Q9" s="311"/>
      <c r="R9" s="330"/>
      <c r="S9" s="343">
        <f t="shared" ref="S9:S21" si="0">$C$6*SUM(C9:D9)+$E$6*SUM(E9:F9)+$G$6*SUM(G9:H9)+$I$6*SUM(I9:J9)+$K$6*SUM(K9:L9)+$M$6*SUM(M9:N9)+$O$6*SUM(O9:P9)+$Q$6*SUM(Q9:R9)</f>
        <v>0</v>
      </c>
    </row>
    <row r="10" spans="1:19" s="170" customFormat="1">
      <c r="A10" s="126">
        <v>3</v>
      </c>
      <c r="B10" s="188" t="s">
        <v>226</v>
      </c>
      <c r="C10" s="311"/>
      <c r="D10" s="311"/>
      <c r="E10" s="311"/>
      <c r="F10" s="311"/>
      <c r="G10" s="311"/>
      <c r="H10" s="311"/>
      <c r="I10" s="311"/>
      <c r="J10" s="311"/>
      <c r="K10" s="311"/>
      <c r="L10" s="311"/>
      <c r="M10" s="311"/>
      <c r="N10" s="311"/>
      <c r="O10" s="311"/>
      <c r="P10" s="311"/>
      <c r="Q10" s="311"/>
      <c r="R10" s="330"/>
      <c r="S10" s="343">
        <f t="shared" si="0"/>
        <v>0</v>
      </c>
    </row>
    <row r="11" spans="1:19" s="170" customFormat="1">
      <c r="A11" s="126">
        <v>4</v>
      </c>
      <c r="B11" s="188" t="s">
        <v>227</v>
      </c>
      <c r="C11" s="311">
        <v>26121238.350000001</v>
      </c>
      <c r="D11" s="311"/>
      <c r="E11" s="311"/>
      <c r="F11" s="311"/>
      <c r="G11" s="311"/>
      <c r="H11" s="311"/>
      <c r="I11" s="311"/>
      <c r="J11" s="311"/>
      <c r="K11" s="311"/>
      <c r="L11" s="311"/>
      <c r="M11" s="311"/>
      <c r="N11" s="311"/>
      <c r="O11" s="311"/>
      <c r="P11" s="311"/>
      <c r="Q11" s="311"/>
      <c r="R11" s="330"/>
      <c r="S11" s="343">
        <f t="shared" si="0"/>
        <v>0</v>
      </c>
    </row>
    <row r="12" spans="1:19" s="170" customFormat="1">
      <c r="A12" s="126">
        <v>5</v>
      </c>
      <c r="B12" s="188" t="s">
        <v>228</v>
      </c>
      <c r="C12" s="311"/>
      <c r="D12" s="311"/>
      <c r="E12" s="311"/>
      <c r="F12" s="311"/>
      <c r="G12" s="311"/>
      <c r="H12" s="311"/>
      <c r="I12" s="311"/>
      <c r="J12" s="311"/>
      <c r="K12" s="311"/>
      <c r="L12" s="311"/>
      <c r="M12" s="311"/>
      <c r="N12" s="311"/>
      <c r="O12" s="311"/>
      <c r="P12" s="311"/>
      <c r="Q12" s="311"/>
      <c r="R12" s="330"/>
      <c r="S12" s="343">
        <f t="shared" si="0"/>
        <v>0</v>
      </c>
    </row>
    <row r="13" spans="1:19" s="170" customFormat="1">
      <c r="A13" s="126">
        <v>6</v>
      </c>
      <c r="B13" s="188" t="s">
        <v>229</v>
      </c>
      <c r="C13" s="311"/>
      <c r="D13" s="311"/>
      <c r="E13" s="311">
        <v>442377.55</v>
      </c>
      <c r="F13" s="311"/>
      <c r="G13" s="311"/>
      <c r="H13" s="311"/>
      <c r="I13" s="311">
        <v>28987744.649999999</v>
      </c>
      <c r="J13" s="311"/>
      <c r="K13" s="311"/>
      <c r="L13" s="311"/>
      <c r="M13" s="311">
        <v>1042869</v>
      </c>
      <c r="N13" s="311"/>
      <c r="O13" s="311"/>
      <c r="P13" s="311"/>
      <c r="Q13" s="311"/>
      <c r="R13" s="330"/>
      <c r="S13" s="343">
        <f t="shared" si="0"/>
        <v>15625216.834999999</v>
      </c>
    </row>
    <row r="14" spans="1:19" s="170" customFormat="1">
      <c r="A14" s="126">
        <v>7</v>
      </c>
      <c r="B14" s="188" t="s">
        <v>79</v>
      </c>
      <c r="C14" s="311"/>
      <c r="D14" s="311"/>
      <c r="E14" s="311"/>
      <c r="F14" s="311"/>
      <c r="G14" s="311"/>
      <c r="H14" s="311"/>
      <c r="I14" s="311"/>
      <c r="J14" s="311"/>
      <c r="K14" s="311"/>
      <c r="L14" s="311"/>
      <c r="M14" s="311"/>
      <c r="N14" s="311"/>
      <c r="O14" s="311"/>
      <c r="P14" s="311"/>
      <c r="Q14" s="311"/>
      <c r="R14" s="330"/>
      <c r="S14" s="343">
        <f t="shared" si="0"/>
        <v>0</v>
      </c>
    </row>
    <row r="15" spans="1:19" s="170" customFormat="1">
      <c r="A15" s="126">
        <v>8</v>
      </c>
      <c r="B15" s="188" t="s">
        <v>80</v>
      </c>
      <c r="C15" s="311"/>
      <c r="D15" s="311"/>
      <c r="E15" s="311"/>
      <c r="F15" s="311"/>
      <c r="G15" s="311"/>
      <c r="H15" s="311"/>
      <c r="I15" s="311" t="s">
        <v>10</v>
      </c>
      <c r="J15" s="311"/>
      <c r="K15" s="311">
        <v>904565205.5710721</v>
      </c>
      <c r="L15" s="311">
        <v>1962517.62</v>
      </c>
      <c r="M15" s="311"/>
      <c r="N15" s="311"/>
      <c r="O15" s="311"/>
      <c r="P15" s="311"/>
      <c r="Q15" s="311"/>
      <c r="R15" s="330"/>
      <c r="S15" s="343">
        <f t="shared" si="0"/>
        <v>679895792.39330411</v>
      </c>
    </row>
    <row r="16" spans="1:19" s="170" customFormat="1">
      <c r="A16" s="126">
        <v>9</v>
      </c>
      <c r="B16" s="188" t="s">
        <v>81</v>
      </c>
      <c r="C16" s="311"/>
      <c r="D16" s="311"/>
      <c r="E16" s="311"/>
      <c r="F16" s="311"/>
      <c r="G16" s="311"/>
      <c r="H16" s="311"/>
      <c r="I16" s="311"/>
      <c r="J16" s="311"/>
      <c r="K16" s="311"/>
      <c r="L16" s="311"/>
      <c r="M16" s="311"/>
      <c r="N16" s="311"/>
      <c r="O16" s="311"/>
      <c r="P16" s="311"/>
      <c r="Q16" s="311"/>
      <c r="R16" s="330"/>
      <c r="S16" s="343">
        <f t="shared" si="0"/>
        <v>0</v>
      </c>
    </row>
    <row r="17" spans="1:19" s="170" customFormat="1">
      <c r="A17" s="126">
        <v>10</v>
      </c>
      <c r="B17" s="188" t="s">
        <v>75</v>
      </c>
      <c r="C17" s="311"/>
      <c r="D17" s="311"/>
      <c r="E17" s="311"/>
      <c r="F17" s="311"/>
      <c r="G17" s="311"/>
      <c r="H17" s="311"/>
      <c r="I17" s="311"/>
      <c r="J17" s="311"/>
      <c r="K17" s="311"/>
      <c r="L17" s="311"/>
      <c r="M17" s="311">
        <v>1923282.0443853638</v>
      </c>
      <c r="N17" s="311"/>
      <c r="O17" s="311">
        <v>298734.54800204909</v>
      </c>
      <c r="P17" s="311"/>
      <c r="Q17" s="311"/>
      <c r="R17" s="330"/>
      <c r="S17" s="343">
        <f t="shared" si="0"/>
        <v>2371383.8663884373</v>
      </c>
    </row>
    <row r="18" spans="1:19" s="170" customFormat="1">
      <c r="A18" s="126">
        <v>11</v>
      </c>
      <c r="B18" s="188" t="s">
        <v>76</v>
      </c>
      <c r="C18" s="311"/>
      <c r="D18" s="311"/>
      <c r="E18" s="311"/>
      <c r="F18" s="311"/>
      <c r="G18" s="311"/>
      <c r="H18" s="311"/>
      <c r="I18" s="311"/>
      <c r="J18" s="311"/>
      <c r="K18" s="311"/>
      <c r="L18" s="311"/>
      <c r="M18" s="311">
        <v>52534901.298081368</v>
      </c>
      <c r="N18" s="311"/>
      <c r="O18" s="311">
        <v>13262103.219976196</v>
      </c>
      <c r="P18" s="311"/>
      <c r="Q18" s="311"/>
      <c r="R18" s="330"/>
      <c r="S18" s="343">
        <f t="shared" si="0"/>
        <v>72428056.128045663</v>
      </c>
    </row>
    <row r="19" spans="1:19" s="170" customFormat="1">
      <c r="A19" s="126">
        <v>12</v>
      </c>
      <c r="B19" s="188" t="s">
        <v>77</v>
      </c>
      <c r="C19" s="311"/>
      <c r="D19" s="311"/>
      <c r="E19" s="311"/>
      <c r="F19" s="311"/>
      <c r="G19" s="311"/>
      <c r="H19" s="311"/>
      <c r="I19" s="311"/>
      <c r="J19" s="311"/>
      <c r="K19" s="311"/>
      <c r="L19" s="311"/>
      <c r="M19" s="311"/>
      <c r="N19" s="311"/>
      <c r="O19" s="311"/>
      <c r="P19" s="311"/>
      <c r="Q19" s="311"/>
      <c r="R19" s="330"/>
      <c r="S19" s="343">
        <f t="shared" si="0"/>
        <v>0</v>
      </c>
    </row>
    <row r="20" spans="1:19" s="170" customFormat="1">
      <c r="A20" s="126">
        <v>13</v>
      </c>
      <c r="B20" s="188" t="s">
        <v>78</v>
      </c>
      <c r="C20" s="311"/>
      <c r="D20" s="311"/>
      <c r="E20" s="311"/>
      <c r="F20" s="311"/>
      <c r="G20" s="311"/>
      <c r="H20" s="311"/>
      <c r="I20" s="311"/>
      <c r="J20" s="311"/>
      <c r="K20" s="311"/>
      <c r="L20" s="311"/>
      <c r="M20" s="311"/>
      <c r="N20" s="311"/>
      <c r="O20" s="311"/>
      <c r="P20" s="311"/>
      <c r="Q20" s="311"/>
      <c r="R20" s="330"/>
      <c r="S20" s="343">
        <f t="shared" si="0"/>
        <v>0</v>
      </c>
    </row>
    <row r="21" spans="1:19" s="170" customFormat="1">
      <c r="A21" s="126">
        <v>14</v>
      </c>
      <c r="B21" s="188" t="s">
        <v>257</v>
      </c>
      <c r="C21" s="311"/>
      <c r="D21" s="311"/>
      <c r="E21" s="311"/>
      <c r="F21" s="311"/>
      <c r="G21" s="311"/>
      <c r="H21" s="311"/>
      <c r="I21" s="311"/>
      <c r="J21" s="311"/>
      <c r="K21" s="311"/>
      <c r="L21" s="311"/>
      <c r="M21" s="311">
        <v>55414675.289999969</v>
      </c>
      <c r="N21" s="311"/>
      <c r="O21" s="311"/>
      <c r="P21" s="311"/>
      <c r="Q21" s="311"/>
      <c r="R21" s="330"/>
      <c r="S21" s="343">
        <f t="shared" si="0"/>
        <v>55414675.289999969</v>
      </c>
    </row>
    <row r="22" spans="1:19" ht="13.5" thickBot="1">
      <c r="A22" s="108"/>
      <c r="B22" s="172" t="s">
        <v>74</v>
      </c>
      <c r="C22" s="312">
        <f>SUM(C8:C21)</f>
        <v>61754859.369999997</v>
      </c>
      <c r="D22" s="312">
        <f t="shared" ref="D22:S22" si="1">SUM(D8:D21)</f>
        <v>0</v>
      </c>
      <c r="E22" s="312">
        <f t="shared" si="1"/>
        <v>442377.55</v>
      </c>
      <c r="F22" s="312">
        <f t="shared" si="1"/>
        <v>0</v>
      </c>
      <c r="G22" s="312">
        <f t="shared" si="1"/>
        <v>0</v>
      </c>
      <c r="H22" s="312">
        <f t="shared" si="1"/>
        <v>0</v>
      </c>
      <c r="I22" s="312">
        <f t="shared" si="1"/>
        <v>28987744.649999999</v>
      </c>
      <c r="J22" s="312">
        <f t="shared" si="1"/>
        <v>0</v>
      </c>
      <c r="K22" s="312">
        <f t="shared" si="1"/>
        <v>904565205.5710721</v>
      </c>
      <c r="L22" s="312">
        <f t="shared" si="1"/>
        <v>1962517.62</v>
      </c>
      <c r="M22" s="312">
        <f t="shared" si="1"/>
        <v>147536316.6024667</v>
      </c>
      <c r="N22" s="312">
        <f t="shared" si="1"/>
        <v>0</v>
      </c>
      <c r="O22" s="312">
        <f t="shared" si="1"/>
        <v>13560837.767978245</v>
      </c>
      <c r="P22" s="312">
        <f t="shared" si="1"/>
        <v>0</v>
      </c>
      <c r="Q22" s="312">
        <f t="shared" si="1"/>
        <v>0</v>
      </c>
      <c r="R22" s="312">
        <f t="shared" si="1"/>
        <v>0</v>
      </c>
      <c r="S22" s="511">
        <f t="shared" si="1"/>
        <v>862355713.48273826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73" t="str">
        <f>Info!C2</f>
        <v>სს "კრედობანკი"</v>
      </c>
    </row>
    <row r="2" spans="1:22">
      <c r="A2" s="2" t="s">
        <v>197</v>
      </c>
      <c r="B2" s="373" t="str">
        <f>'1. key ratios'!B2</f>
        <v>30.06.2020</v>
      </c>
    </row>
    <row r="4" spans="1:22" ht="27.75" thickBot="1">
      <c r="A4" s="2" t="s">
        <v>424</v>
      </c>
      <c r="B4" s="339" t="s">
        <v>467</v>
      </c>
      <c r="V4" s="215" t="s">
        <v>100</v>
      </c>
    </row>
    <row r="5" spans="1:22">
      <c r="A5" s="106"/>
      <c r="B5" s="107"/>
      <c r="C5" s="564" t="s">
        <v>206</v>
      </c>
      <c r="D5" s="565"/>
      <c r="E5" s="565"/>
      <c r="F5" s="565"/>
      <c r="G5" s="565"/>
      <c r="H5" s="565"/>
      <c r="I5" s="565"/>
      <c r="J5" s="565"/>
      <c r="K5" s="565"/>
      <c r="L5" s="566"/>
      <c r="M5" s="564" t="s">
        <v>207</v>
      </c>
      <c r="N5" s="565"/>
      <c r="O5" s="565"/>
      <c r="P5" s="565"/>
      <c r="Q5" s="565"/>
      <c r="R5" s="565"/>
      <c r="S5" s="566"/>
      <c r="T5" s="569" t="s">
        <v>465</v>
      </c>
      <c r="U5" s="569" t="s">
        <v>464</v>
      </c>
      <c r="V5" s="567" t="s">
        <v>208</v>
      </c>
    </row>
    <row r="6" spans="1:22" s="73" customFormat="1" ht="140.25">
      <c r="A6" s="124"/>
      <c r="B6" s="190"/>
      <c r="C6" s="104" t="s">
        <v>209</v>
      </c>
      <c r="D6" s="103" t="s">
        <v>210</v>
      </c>
      <c r="E6" s="100" t="s">
        <v>211</v>
      </c>
      <c r="F6" s="340" t="s">
        <v>459</v>
      </c>
      <c r="G6" s="103" t="s">
        <v>212</v>
      </c>
      <c r="H6" s="103" t="s">
        <v>213</v>
      </c>
      <c r="I6" s="103" t="s">
        <v>214</v>
      </c>
      <c r="J6" s="103" t="s">
        <v>256</v>
      </c>
      <c r="K6" s="103" t="s">
        <v>215</v>
      </c>
      <c r="L6" s="105" t="s">
        <v>216</v>
      </c>
      <c r="M6" s="104" t="s">
        <v>217</v>
      </c>
      <c r="N6" s="103" t="s">
        <v>218</v>
      </c>
      <c r="O6" s="103" t="s">
        <v>219</v>
      </c>
      <c r="P6" s="103" t="s">
        <v>220</v>
      </c>
      <c r="Q6" s="103" t="s">
        <v>221</v>
      </c>
      <c r="R6" s="103" t="s">
        <v>222</v>
      </c>
      <c r="S6" s="105" t="s">
        <v>223</v>
      </c>
      <c r="T6" s="570"/>
      <c r="U6" s="570"/>
      <c r="V6" s="568"/>
    </row>
    <row r="7" spans="1:22" s="170" customFormat="1">
      <c r="A7" s="171">
        <v>1</v>
      </c>
      <c r="B7" s="169" t="s">
        <v>224</v>
      </c>
      <c r="C7" s="313"/>
      <c r="D7" s="311"/>
      <c r="E7" s="311"/>
      <c r="F7" s="311"/>
      <c r="G7" s="311"/>
      <c r="H7" s="311"/>
      <c r="I7" s="311"/>
      <c r="J7" s="311"/>
      <c r="K7" s="311"/>
      <c r="L7" s="314"/>
      <c r="M7" s="313"/>
      <c r="N7" s="311"/>
      <c r="O7" s="311"/>
      <c r="P7" s="311"/>
      <c r="Q7" s="311"/>
      <c r="R7" s="311"/>
      <c r="S7" s="314"/>
      <c r="T7" s="334"/>
      <c r="U7" s="333"/>
      <c r="V7" s="315">
        <f>SUM(C7:S7)</f>
        <v>0</v>
      </c>
    </row>
    <row r="8" spans="1:22" s="170" customFormat="1">
      <c r="A8" s="171">
        <v>2</v>
      </c>
      <c r="B8" s="169" t="s">
        <v>225</v>
      </c>
      <c r="C8" s="313"/>
      <c r="D8" s="311"/>
      <c r="E8" s="311"/>
      <c r="F8" s="311"/>
      <c r="G8" s="311"/>
      <c r="H8" s="311"/>
      <c r="I8" s="311"/>
      <c r="J8" s="311"/>
      <c r="K8" s="311"/>
      <c r="L8" s="314"/>
      <c r="M8" s="313"/>
      <c r="N8" s="311"/>
      <c r="O8" s="311"/>
      <c r="P8" s="311"/>
      <c r="Q8" s="311"/>
      <c r="R8" s="311"/>
      <c r="S8" s="314"/>
      <c r="T8" s="333"/>
      <c r="U8" s="333"/>
      <c r="V8" s="315">
        <f t="shared" ref="V8:V20" si="0">SUM(C8:S8)</f>
        <v>0</v>
      </c>
    </row>
    <row r="9" spans="1:22" s="170" customFormat="1">
      <c r="A9" s="171">
        <v>3</v>
      </c>
      <c r="B9" s="169" t="s">
        <v>226</v>
      </c>
      <c r="C9" s="313"/>
      <c r="D9" s="311"/>
      <c r="E9" s="311"/>
      <c r="F9" s="311"/>
      <c r="G9" s="311"/>
      <c r="H9" s="311"/>
      <c r="I9" s="311"/>
      <c r="J9" s="311"/>
      <c r="K9" s="311"/>
      <c r="L9" s="314"/>
      <c r="M9" s="313"/>
      <c r="N9" s="311"/>
      <c r="O9" s="311"/>
      <c r="P9" s="311"/>
      <c r="Q9" s="311"/>
      <c r="R9" s="311"/>
      <c r="S9" s="314"/>
      <c r="T9" s="333"/>
      <c r="U9" s="333"/>
      <c r="V9" s="315">
        <f>SUM(C9:S9)</f>
        <v>0</v>
      </c>
    </row>
    <row r="10" spans="1:22" s="170" customFormat="1">
      <c r="A10" s="171">
        <v>4</v>
      </c>
      <c r="B10" s="169" t="s">
        <v>227</v>
      </c>
      <c r="C10" s="313"/>
      <c r="D10" s="311"/>
      <c r="E10" s="311"/>
      <c r="F10" s="311"/>
      <c r="G10" s="311"/>
      <c r="H10" s="311"/>
      <c r="I10" s="311"/>
      <c r="J10" s="311"/>
      <c r="K10" s="311"/>
      <c r="L10" s="314"/>
      <c r="M10" s="313"/>
      <c r="N10" s="311"/>
      <c r="O10" s="311"/>
      <c r="P10" s="311"/>
      <c r="Q10" s="311"/>
      <c r="R10" s="311"/>
      <c r="S10" s="314"/>
      <c r="T10" s="333"/>
      <c r="U10" s="333"/>
      <c r="V10" s="315">
        <f t="shared" si="0"/>
        <v>0</v>
      </c>
    </row>
    <row r="11" spans="1:22" s="170" customFormat="1">
      <c r="A11" s="171">
        <v>5</v>
      </c>
      <c r="B11" s="169" t="s">
        <v>228</v>
      </c>
      <c r="C11" s="313"/>
      <c r="D11" s="311"/>
      <c r="E11" s="311"/>
      <c r="F11" s="311"/>
      <c r="G11" s="311"/>
      <c r="H11" s="311"/>
      <c r="I11" s="311"/>
      <c r="J11" s="311"/>
      <c r="K11" s="311"/>
      <c r="L11" s="314"/>
      <c r="M11" s="313"/>
      <c r="N11" s="311"/>
      <c r="O11" s="311"/>
      <c r="P11" s="311"/>
      <c r="Q11" s="311"/>
      <c r="R11" s="311"/>
      <c r="S11" s="314"/>
      <c r="T11" s="333"/>
      <c r="U11" s="333"/>
      <c r="V11" s="315">
        <f t="shared" si="0"/>
        <v>0</v>
      </c>
    </row>
    <row r="12" spans="1:22" s="170" customFormat="1">
      <c r="A12" s="171">
        <v>6</v>
      </c>
      <c r="B12" s="169" t="s">
        <v>229</v>
      </c>
      <c r="C12" s="313"/>
      <c r="D12" s="311"/>
      <c r="E12" s="311"/>
      <c r="F12" s="311"/>
      <c r="G12" s="311"/>
      <c r="H12" s="311"/>
      <c r="I12" s="311"/>
      <c r="J12" s="311"/>
      <c r="K12" s="311"/>
      <c r="L12" s="314"/>
      <c r="M12" s="313"/>
      <c r="N12" s="311"/>
      <c r="O12" s="311"/>
      <c r="P12" s="311"/>
      <c r="Q12" s="311"/>
      <c r="R12" s="311"/>
      <c r="S12" s="314"/>
      <c r="T12" s="333"/>
      <c r="U12" s="333"/>
      <c r="V12" s="315">
        <f t="shared" si="0"/>
        <v>0</v>
      </c>
    </row>
    <row r="13" spans="1:22" s="170" customFormat="1">
      <c r="A13" s="171">
        <v>7</v>
      </c>
      <c r="B13" s="169" t="s">
        <v>79</v>
      </c>
      <c r="C13" s="313"/>
      <c r="D13" s="311"/>
      <c r="E13" s="311"/>
      <c r="F13" s="311"/>
      <c r="G13" s="311"/>
      <c r="H13" s="311"/>
      <c r="I13" s="311"/>
      <c r="J13" s="311"/>
      <c r="K13" s="311"/>
      <c r="L13" s="314"/>
      <c r="M13" s="313"/>
      <c r="N13" s="311"/>
      <c r="O13" s="311"/>
      <c r="P13" s="311"/>
      <c r="Q13" s="311"/>
      <c r="R13" s="311"/>
      <c r="S13" s="314"/>
      <c r="T13" s="333"/>
      <c r="U13" s="333"/>
      <c r="V13" s="315">
        <f t="shared" si="0"/>
        <v>0</v>
      </c>
    </row>
    <row r="14" spans="1:22" s="170" customFormat="1">
      <c r="A14" s="171">
        <v>8</v>
      </c>
      <c r="B14" s="169" t="s">
        <v>80</v>
      </c>
      <c r="C14" s="313"/>
      <c r="D14" s="311"/>
      <c r="E14" s="311"/>
      <c r="F14" s="311"/>
      <c r="G14" s="311"/>
      <c r="H14" s="311"/>
      <c r="I14" s="311"/>
      <c r="J14" s="311"/>
      <c r="K14" s="311"/>
      <c r="L14" s="314"/>
      <c r="M14" s="313"/>
      <c r="N14" s="311"/>
      <c r="O14" s="311"/>
      <c r="P14" s="311"/>
      <c r="Q14" s="311"/>
      <c r="R14" s="311"/>
      <c r="S14" s="314"/>
      <c r="T14" s="333"/>
      <c r="U14" s="333"/>
      <c r="V14" s="315">
        <f t="shared" si="0"/>
        <v>0</v>
      </c>
    </row>
    <row r="15" spans="1:22" s="170" customFormat="1">
      <c r="A15" s="171">
        <v>9</v>
      </c>
      <c r="B15" s="169" t="s">
        <v>81</v>
      </c>
      <c r="C15" s="313"/>
      <c r="D15" s="311"/>
      <c r="E15" s="311"/>
      <c r="F15" s="311"/>
      <c r="G15" s="311"/>
      <c r="H15" s="311"/>
      <c r="I15" s="311"/>
      <c r="J15" s="311"/>
      <c r="K15" s="311"/>
      <c r="L15" s="314"/>
      <c r="M15" s="313"/>
      <c r="N15" s="311"/>
      <c r="O15" s="311"/>
      <c r="P15" s="311"/>
      <c r="Q15" s="311"/>
      <c r="R15" s="311"/>
      <c r="S15" s="314"/>
      <c r="T15" s="333"/>
      <c r="U15" s="333"/>
      <c r="V15" s="315">
        <f t="shared" si="0"/>
        <v>0</v>
      </c>
    </row>
    <row r="16" spans="1:22" s="170" customFormat="1">
      <c r="A16" s="171">
        <v>10</v>
      </c>
      <c r="B16" s="169" t="s">
        <v>75</v>
      </c>
      <c r="C16" s="313"/>
      <c r="D16" s="311"/>
      <c r="E16" s="311"/>
      <c r="F16" s="311"/>
      <c r="G16" s="311"/>
      <c r="H16" s="311"/>
      <c r="I16" s="311"/>
      <c r="J16" s="311"/>
      <c r="K16" s="311"/>
      <c r="L16" s="314"/>
      <c r="M16" s="313"/>
      <c r="N16" s="311"/>
      <c r="O16" s="311"/>
      <c r="P16" s="311"/>
      <c r="Q16" s="311"/>
      <c r="R16" s="311"/>
      <c r="S16" s="314"/>
      <c r="T16" s="333"/>
      <c r="U16" s="333"/>
      <c r="V16" s="315">
        <f t="shared" si="0"/>
        <v>0</v>
      </c>
    </row>
    <row r="17" spans="1:22" s="170" customFormat="1">
      <c r="A17" s="171">
        <v>11</v>
      </c>
      <c r="B17" s="169" t="s">
        <v>76</v>
      </c>
      <c r="C17" s="313"/>
      <c r="D17" s="311"/>
      <c r="E17" s="311"/>
      <c r="F17" s="311"/>
      <c r="G17" s="311"/>
      <c r="H17" s="311"/>
      <c r="I17" s="311"/>
      <c r="J17" s="311"/>
      <c r="K17" s="311"/>
      <c r="L17" s="314"/>
      <c r="M17" s="313"/>
      <c r="N17" s="311"/>
      <c r="O17" s="311"/>
      <c r="P17" s="311"/>
      <c r="Q17" s="311"/>
      <c r="R17" s="311"/>
      <c r="S17" s="314"/>
      <c r="T17" s="333"/>
      <c r="U17" s="333"/>
      <c r="V17" s="315">
        <f t="shared" si="0"/>
        <v>0</v>
      </c>
    </row>
    <row r="18" spans="1:22" s="170" customFormat="1">
      <c r="A18" s="171">
        <v>12</v>
      </c>
      <c r="B18" s="169" t="s">
        <v>77</v>
      </c>
      <c r="C18" s="313"/>
      <c r="D18" s="311"/>
      <c r="E18" s="311"/>
      <c r="F18" s="311"/>
      <c r="G18" s="311"/>
      <c r="H18" s="311"/>
      <c r="I18" s="311"/>
      <c r="J18" s="311"/>
      <c r="K18" s="311"/>
      <c r="L18" s="314"/>
      <c r="M18" s="313"/>
      <c r="N18" s="311"/>
      <c r="O18" s="311"/>
      <c r="P18" s="311"/>
      <c r="Q18" s="311"/>
      <c r="R18" s="311"/>
      <c r="S18" s="314"/>
      <c r="T18" s="333"/>
      <c r="U18" s="333"/>
      <c r="V18" s="315">
        <f t="shared" si="0"/>
        <v>0</v>
      </c>
    </row>
    <row r="19" spans="1:22" s="170" customFormat="1">
      <c r="A19" s="171">
        <v>13</v>
      </c>
      <c r="B19" s="169" t="s">
        <v>78</v>
      </c>
      <c r="C19" s="313"/>
      <c r="D19" s="311"/>
      <c r="E19" s="311"/>
      <c r="F19" s="311"/>
      <c r="G19" s="311"/>
      <c r="H19" s="311"/>
      <c r="I19" s="311"/>
      <c r="J19" s="311"/>
      <c r="K19" s="311"/>
      <c r="L19" s="314"/>
      <c r="M19" s="313"/>
      <c r="N19" s="311"/>
      <c r="O19" s="311"/>
      <c r="P19" s="311"/>
      <c r="Q19" s="311"/>
      <c r="R19" s="311"/>
      <c r="S19" s="314"/>
      <c r="T19" s="333"/>
      <c r="U19" s="333"/>
      <c r="V19" s="315">
        <f t="shared" si="0"/>
        <v>0</v>
      </c>
    </row>
    <row r="20" spans="1:22" s="170" customFormat="1">
      <c r="A20" s="171">
        <v>14</v>
      </c>
      <c r="B20" s="169" t="s">
        <v>257</v>
      </c>
      <c r="C20" s="313"/>
      <c r="D20" s="311"/>
      <c r="E20" s="311"/>
      <c r="F20" s="311"/>
      <c r="G20" s="311"/>
      <c r="H20" s="311"/>
      <c r="I20" s="311"/>
      <c r="J20" s="311"/>
      <c r="K20" s="311"/>
      <c r="L20" s="314"/>
      <c r="M20" s="313"/>
      <c r="N20" s="311"/>
      <c r="O20" s="311"/>
      <c r="P20" s="311"/>
      <c r="Q20" s="311"/>
      <c r="R20" s="311"/>
      <c r="S20" s="314"/>
      <c r="T20" s="333"/>
      <c r="U20" s="333"/>
      <c r="V20" s="315">
        <f t="shared" si="0"/>
        <v>0</v>
      </c>
    </row>
    <row r="21" spans="1:22" ht="13.5" thickBot="1">
      <c r="A21" s="108"/>
      <c r="B21" s="109" t="s">
        <v>74</v>
      </c>
      <c r="C21" s="316">
        <f>SUM(C7:C20)</f>
        <v>0</v>
      </c>
      <c r="D21" s="312">
        <f t="shared" ref="D21:V21" si="1">SUM(D7:D20)</f>
        <v>0</v>
      </c>
      <c r="E21" s="312">
        <f t="shared" si="1"/>
        <v>0</v>
      </c>
      <c r="F21" s="312">
        <f t="shared" si="1"/>
        <v>0</v>
      </c>
      <c r="G21" s="312">
        <f t="shared" si="1"/>
        <v>0</v>
      </c>
      <c r="H21" s="312">
        <f t="shared" si="1"/>
        <v>0</v>
      </c>
      <c r="I21" s="312">
        <f t="shared" si="1"/>
        <v>0</v>
      </c>
      <c r="J21" s="312">
        <f t="shared" si="1"/>
        <v>0</v>
      </c>
      <c r="K21" s="312">
        <f t="shared" si="1"/>
        <v>0</v>
      </c>
      <c r="L21" s="317">
        <f t="shared" si="1"/>
        <v>0</v>
      </c>
      <c r="M21" s="316">
        <f t="shared" si="1"/>
        <v>0</v>
      </c>
      <c r="N21" s="312">
        <f t="shared" si="1"/>
        <v>0</v>
      </c>
      <c r="O21" s="312">
        <f t="shared" si="1"/>
        <v>0</v>
      </c>
      <c r="P21" s="312">
        <f t="shared" si="1"/>
        <v>0</v>
      </c>
      <c r="Q21" s="312">
        <f t="shared" si="1"/>
        <v>0</v>
      </c>
      <c r="R21" s="312">
        <f t="shared" si="1"/>
        <v>0</v>
      </c>
      <c r="S21" s="317">
        <f t="shared" si="1"/>
        <v>0</v>
      </c>
      <c r="T21" s="317">
        <f>SUM(T7:T20)</f>
        <v>0</v>
      </c>
      <c r="U21" s="317">
        <f t="shared" si="1"/>
        <v>0</v>
      </c>
      <c r="V21" s="318">
        <f t="shared" si="1"/>
        <v>0</v>
      </c>
    </row>
    <row r="24" spans="1:22">
      <c r="A24" s="18"/>
      <c r="B24" s="18"/>
      <c r="C24" s="77"/>
      <c r="D24" s="77"/>
      <c r="E24" s="77"/>
    </row>
    <row r="25" spans="1:22">
      <c r="A25" s="101"/>
      <c r="B25" s="101"/>
      <c r="C25" s="18"/>
      <c r="D25" s="77"/>
      <c r="E25" s="77"/>
    </row>
    <row r="26" spans="1:22">
      <c r="A26" s="101"/>
      <c r="B26" s="102"/>
      <c r="C26" s="18"/>
      <c r="D26" s="77"/>
      <c r="E26" s="77"/>
    </row>
    <row r="27" spans="1:22">
      <c r="A27" s="101"/>
      <c r="B27" s="101"/>
      <c r="C27" s="18"/>
      <c r="D27" s="77"/>
      <c r="E27" s="77"/>
    </row>
    <row r="28" spans="1:22">
      <c r="A28" s="101"/>
      <c r="B28" s="102"/>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73" t="str">
        <f>Info!C2</f>
        <v>სს "კრედობანკი"</v>
      </c>
    </row>
    <row r="2" spans="1:9">
      <c r="A2" s="2" t="s">
        <v>197</v>
      </c>
      <c r="B2" s="373" t="str">
        <f>'1. key ratios'!B2</f>
        <v>30.06.2020</v>
      </c>
    </row>
    <row r="4" spans="1:9" ht="13.5" thickBot="1">
      <c r="A4" s="2" t="s">
        <v>425</v>
      </c>
      <c r="B4" s="336" t="s">
        <v>468</v>
      </c>
    </row>
    <row r="5" spans="1:9">
      <c r="A5" s="106"/>
      <c r="B5" s="167"/>
      <c r="C5" s="173" t="s">
        <v>0</v>
      </c>
      <c r="D5" s="173" t="s">
        <v>1</v>
      </c>
      <c r="E5" s="173" t="s">
        <v>2</v>
      </c>
      <c r="F5" s="173" t="s">
        <v>3</v>
      </c>
      <c r="G5" s="331" t="s">
        <v>4</v>
      </c>
      <c r="H5" s="174" t="s">
        <v>11</v>
      </c>
      <c r="I5" s="24"/>
    </row>
    <row r="6" spans="1:9" ht="15" customHeight="1">
      <c r="A6" s="166"/>
      <c r="B6" s="22"/>
      <c r="C6" s="571" t="s">
        <v>460</v>
      </c>
      <c r="D6" s="575" t="s">
        <v>481</v>
      </c>
      <c r="E6" s="576"/>
      <c r="F6" s="571" t="s">
        <v>487</v>
      </c>
      <c r="G6" s="571" t="s">
        <v>488</v>
      </c>
      <c r="H6" s="573" t="s">
        <v>462</v>
      </c>
      <c r="I6" s="24"/>
    </row>
    <row r="7" spans="1:9" ht="76.5">
      <c r="A7" s="166"/>
      <c r="B7" s="22"/>
      <c r="C7" s="572"/>
      <c r="D7" s="335" t="s">
        <v>463</v>
      </c>
      <c r="E7" s="335" t="s">
        <v>461</v>
      </c>
      <c r="F7" s="572"/>
      <c r="G7" s="572"/>
      <c r="H7" s="574"/>
      <c r="I7" s="24"/>
    </row>
    <row r="8" spans="1:9">
      <c r="A8" s="97">
        <v>1</v>
      </c>
      <c r="B8" s="79" t="s">
        <v>224</v>
      </c>
      <c r="C8" s="319">
        <v>72254209.99000001</v>
      </c>
      <c r="D8" s="320"/>
      <c r="E8" s="319"/>
      <c r="F8" s="319">
        <v>36620588.970000006</v>
      </c>
      <c r="G8" s="332">
        <v>36620588.970000006</v>
      </c>
      <c r="H8" s="341">
        <f>IFERROR(G8/(C8+E8),"")</f>
        <v>0.5068298300551386</v>
      </c>
    </row>
    <row r="9" spans="1:9" ht="15" customHeight="1">
      <c r="A9" s="97">
        <v>2</v>
      </c>
      <c r="B9" s="79" t="s">
        <v>225</v>
      </c>
      <c r="C9" s="319">
        <v>0</v>
      </c>
      <c r="D9" s="320"/>
      <c r="E9" s="319"/>
      <c r="F9" s="319">
        <v>0</v>
      </c>
      <c r="G9" s="332">
        <v>0</v>
      </c>
      <c r="H9" s="341" t="str">
        <f t="shared" ref="H9:H21" si="0">IFERROR(G9/(C9+E9),"")</f>
        <v/>
      </c>
    </row>
    <row r="10" spans="1:9">
      <c r="A10" s="97">
        <v>3</v>
      </c>
      <c r="B10" s="79" t="s">
        <v>226</v>
      </c>
      <c r="C10" s="319">
        <v>0</v>
      </c>
      <c r="D10" s="320"/>
      <c r="E10" s="319"/>
      <c r="F10" s="319">
        <v>0</v>
      </c>
      <c r="G10" s="332">
        <v>0</v>
      </c>
      <c r="H10" s="341" t="str">
        <f t="shared" si="0"/>
        <v/>
      </c>
    </row>
    <row r="11" spans="1:9">
      <c r="A11" s="97">
        <v>4</v>
      </c>
      <c r="B11" s="79" t="s">
        <v>227</v>
      </c>
      <c r="C11" s="319">
        <v>26121238.350000001</v>
      </c>
      <c r="D11" s="320"/>
      <c r="E11" s="319"/>
      <c r="F11" s="319">
        <v>0</v>
      </c>
      <c r="G11" s="332">
        <v>0</v>
      </c>
      <c r="H11" s="341">
        <f t="shared" si="0"/>
        <v>0</v>
      </c>
    </row>
    <row r="12" spans="1:9">
      <c r="A12" s="97">
        <v>5</v>
      </c>
      <c r="B12" s="79" t="s">
        <v>228</v>
      </c>
      <c r="C12" s="319">
        <v>0</v>
      </c>
      <c r="D12" s="320"/>
      <c r="E12" s="319"/>
      <c r="F12" s="319">
        <v>0</v>
      </c>
      <c r="G12" s="332">
        <v>0</v>
      </c>
      <c r="H12" s="341" t="str">
        <f t="shared" si="0"/>
        <v/>
      </c>
    </row>
    <row r="13" spans="1:9">
      <c r="A13" s="97">
        <v>6</v>
      </c>
      <c r="B13" s="79" t="s">
        <v>229</v>
      </c>
      <c r="C13" s="319">
        <v>30472991.199999999</v>
      </c>
      <c r="D13" s="320"/>
      <c r="E13" s="319"/>
      <c r="F13" s="319">
        <v>15625216.834999999</v>
      </c>
      <c r="G13" s="332">
        <v>15625216.834999999</v>
      </c>
      <c r="H13" s="341">
        <f t="shared" si="0"/>
        <v>0.5127562546272123</v>
      </c>
    </row>
    <row r="14" spans="1:9">
      <c r="A14" s="97">
        <v>7</v>
      </c>
      <c r="B14" s="79" t="s">
        <v>79</v>
      </c>
      <c r="C14" s="319">
        <v>0</v>
      </c>
      <c r="D14" s="320"/>
      <c r="E14" s="319"/>
      <c r="F14" s="320">
        <v>0</v>
      </c>
      <c r="G14" s="389">
        <v>0</v>
      </c>
      <c r="H14" s="341" t="str">
        <f t="shared" si="0"/>
        <v/>
      </c>
    </row>
    <row r="15" spans="1:9">
      <c r="A15" s="97">
        <v>8</v>
      </c>
      <c r="B15" s="79" t="s">
        <v>80</v>
      </c>
      <c r="C15" s="319">
        <v>0</v>
      </c>
      <c r="D15" s="320"/>
      <c r="E15" s="319"/>
      <c r="F15" s="320">
        <v>0</v>
      </c>
      <c r="G15" s="389">
        <v>0</v>
      </c>
      <c r="H15" s="341" t="str">
        <f t="shared" si="0"/>
        <v/>
      </c>
    </row>
    <row r="16" spans="1:9">
      <c r="A16" s="97">
        <v>9</v>
      </c>
      <c r="B16" s="79" t="s">
        <v>81</v>
      </c>
      <c r="C16" s="319">
        <v>904565205.5710721</v>
      </c>
      <c r="D16" s="320">
        <v>44933534.701000005</v>
      </c>
      <c r="E16" s="319">
        <v>1962517.62</v>
      </c>
      <c r="F16" s="320">
        <v>680386421.79830408</v>
      </c>
      <c r="G16" s="389">
        <v>680386421.79830408</v>
      </c>
      <c r="H16" s="341">
        <f t="shared" si="0"/>
        <v>0.75054121831296339</v>
      </c>
    </row>
    <row r="17" spans="1:8">
      <c r="A17" s="97">
        <v>10</v>
      </c>
      <c r="B17" s="79" t="s">
        <v>75</v>
      </c>
      <c r="C17" s="319">
        <v>2222016.5923874127</v>
      </c>
      <c r="D17" s="320"/>
      <c r="E17" s="319"/>
      <c r="F17" s="320">
        <v>2371383.8663884373</v>
      </c>
      <c r="G17" s="389">
        <v>2371383.8663884373</v>
      </c>
      <c r="H17" s="341">
        <f t="shared" si="0"/>
        <v>1.0672214935355362</v>
      </c>
    </row>
    <row r="18" spans="1:8">
      <c r="A18" s="97">
        <v>11</v>
      </c>
      <c r="B18" s="79" t="s">
        <v>76</v>
      </c>
      <c r="C18" s="319">
        <v>65797004.518057562</v>
      </c>
      <c r="D18" s="320"/>
      <c r="E18" s="319"/>
      <c r="F18" s="320">
        <v>72428056.128045663</v>
      </c>
      <c r="G18" s="389">
        <v>72428056.128045663</v>
      </c>
      <c r="H18" s="341">
        <f t="shared" si="0"/>
        <v>1.100780448267493</v>
      </c>
    </row>
    <row r="19" spans="1:8">
      <c r="A19" s="97">
        <v>12</v>
      </c>
      <c r="B19" s="79" t="s">
        <v>77</v>
      </c>
      <c r="C19" s="319">
        <v>0</v>
      </c>
      <c r="D19" s="320"/>
      <c r="E19" s="319"/>
      <c r="F19" s="320">
        <v>0</v>
      </c>
      <c r="G19" s="389">
        <v>0</v>
      </c>
      <c r="H19" s="341" t="str">
        <f t="shared" si="0"/>
        <v/>
      </c>
    </row>
    <row r="20" spans="1:8">
      <c r="A20" s="97">
        <v>13</v>
      </c>
      <c r="B20" s="79" t="s">
        <v>78</v>
      </c>
      <c r="C20" s="319">
        <v>0</v>
      </c>
      <c r="D20" s="320"/>
      <c r="E20" s="319"/>
      <c r="F20" s="320">
        <v>0</v>
      </c>
      <c r="G20" s="389">
        <v>0</v>
      </c>
      <c r="H20" s="341" t="str">
        <f t="shared" si="0"/>
        <v/>
      </c>
    </row>
    <row r="21" spans="1:8">
      <c r="A21" s="97">
        <v>14</v>
      </c>
      <c r="B21" s="79" t="s">
        <v>257</v>
      </c>
      <c r="C21" s="319">
        <v>90520197.939999968</v>
      </c>
      <c r="D21" s="320"/>
      <c r="E21" s="319"/>
      <c r="F21" s="320">
        <v>55414675.289999969</v>
      </c>
      <c r="G21" s="389">
        <v>55414675.289999969</v>
      </c>
      <c r="H21" s="341">
        <f t="shared" si="0"/>
        <v>0.6121802266355052</v>
      </c>
    </row>
    <row r="22" spans="1:8" ht="13.5" thickBot="1">
      <c r="A22" s="168"/>
      <c r="B22" s="175" t="s">
        <v>74</v>
      </c>
      <c r="C22" s="312">
        <f>SUM(C8:C21)</f>
        <v>1191952864.1615171</v>
      </c>
      <c r="D22" s="312">
        <f>SUM(D8:D21)</f>
        <v>44933534.701000005</v>
      </c>
      <c r="E22" s="312">
        <f>SUM(E8:E21)</f>
        <v>1962517.62</v>
      </c>
      <c r="F22" s="312">
        <f>SUM(F8:F21)</f>
        <v>862846342.88773823</v>
      </c>
      <c r="G22" s="312">
        <f>SUM(G8:G21)</f>
        <v>862846342.88773823</v>
      </c>
      <c r="H22" s="342">
        <f>G22/(C22+E22)</f>
        <v>0.72270309609398808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pane xSplit="2" ySplit="6" topLeftCell="C7" activePane="bottomRight" state="frozen"/>
      <selection pane="topRight" activeCell="C1" sqref="C1"/>
      <selection pane="bottomLeft" activeCell="A6" sqref="A6"/>
      <selection pane="bottomRight" activeCell="H16" sqref="H16"/>
    </sheetView>
  </sheetViews>
  <sheetFormatPr defaultColWidth="9.140625" defaultRowHeight="12.75"/>
  <cols>
    <col min="1" max="1" width="10.5703125" style="373" bestFit="1" customWidth="1"/>
    <col min="2" max="2" width="104.140625" style="373" customWidth="1"/>
    <col min="3" max="11" width="12.7109375" style="373" customWidth="1"/>
    <col min="12" max="16384" width="9.140625" style="373"/>
  </cols>
  <sheetData>
    <row r="1" spans="1:11">
      <c r="A1" s="373" t="s">
        <v>196</v>
      </c>
      <c r="B1" s="373" t="str">
        <f>Info!C2</f>
        <v>სს "კრედობანკი"</v>
      </c>
    </row>
    <row r="2" spans="1:11">
      <c r="A2" s="373" t="s">
        <v>197</v>
      </c>
      <c r="B2" s="373" t="str">
        <f>'1. key ratios'!B2</f>
        <v>30.06.2020</v>
      </c>
      <c r="C2" s="374"/>
      <c r="D2" s="374"/>
    </row>
    <row r="3" spans="1:11">
      <c r="B3" s="374"/>
      <c r="C3" s="374"/>
      <c r="D3" s="374"/>
    </row>
    <row r="4" spans="1:11" ht="13.5" thickBot="1">
      <c r="A4" s="373" t="s">
        <v>530</v>
      </c>
      <c r="B4" s="336" t="s">
        <v>529</v>
      </c>
      <c r="C4" s="374"/>
      <c r="D4" s="374"/>
    </row>
    <row r="5" spans="1:11" ht="30" customHeight="1">
      <c r="A5" s="580"/>
      <c r="B5" s="581"/>
      <c r="C5" s="578" t="s">
        <v>562</v>
      </c>
      <c r="D5" s="578"/>
      <c r="E5" s="578"/>
      <c r="F5" s="578" t="s">
        <v>563</v>
      </c>
      <c r="G5" s="578"/>
      <c r="H5" s="578"/>
      <c r="I5" s="578" t="s">
        <v>564</v>
      </c>
      <c r="J5" s="578"/>
      <c r="K5" s="579"/>
    </row>
    <row r="6" spans="1:11">
      <c r="A6" s="371"/>
      <c r="B6" s="372"/>
      <c r="C6" s="375" t="s">
        <v>33</v>
      </c>
      <c r="D6" s="375" t="s">
        <v>103</v>
      </c>
      <c r="E6" s="375" t="s">
        <v>74</v>
      </c>
      <c r="F6" s="375" t="s">
        <v>33</v>
      </c>
      <c r="G6" s="375" t="s">
        <v>103</v>
      </c>
      <c r="H6" s="375" t="s">
        <v>74</v>
      </c>
      <c r="I6" s="375" t="s">
        <v>33</v>
      </c>
      <c r="J6" s="375" t="s">
        <v>103</v>
      </c>
      <c r="K6" s="380" t="s">
        <v>74</v>
      </c>
    </row>
    <row r="7" spans="1:11">
      <c r="A7" s="381" t="s">
        <v>500</v>
      </c>
      <c r="B7" s="370"/>
      <c r="C7" s="370"/>
      <c r="D7" s="370"/>
      <c r="E7" s="370"/>
      <c r="F7" s="370"/>
      <c r="G7" s="370"/>
      <c r="H7" s="370"/>
      <c r="I7" s="370"/>
      <c r="J7" s="370"/>
      <c r="K7" s="382"/>
    </row>
    <row r="8" spans="1:11">
      <c r="A8" s="369">
        <v>1</v>
      </c>
      <c r="B8" s="354" t="s">
        <v>500</v>
      </c>
      <c r="C8" s="351"/>
      <c r="D8" s="351"/>
      <c r="E8" s="351"/>
      <c r="F8" s="519">
        <v>67982078.37767154</v>
      </c>
      <c r="G8" s="519">
        <v>82588777.973819941</v>
      </c>
      <c r="H8" s="520">
        <f>F8+G8</f>
        <v>150570856.35149148</v>
      </c>
      <c r="I8" s="519">
        <v>67262808.548341379</v>
      </c>
      <c r="J8" s="519">
        <v>43857259.042384535</v>
      </c>
      <c r="K8" s="521">
        <f>I8+J8</f>
        <v>111120067.59072591</v>
      </c>
    </row>
    <row r="9" spans="1:11">
      <c r="A9" s="381" t="s">
        <v>501</v>
      </c>
      <c r="B9" s="370"/>
      <c r="C9" s="370"/>
      <c r="D9" s="370"/>
      <c r="E9" s="370"/>
      <c r="F9" s="522"/>
      <c r="G9" s="522"/>
      <c r="H9" s="522"/>
      <c r="I9" s="522"/>
      <c r="J9" s="522"/>
      <c r="K9" s="523"/>
    </row>
    <row r="10" spans="1:11">
      <c r="A10" s="383">
        <v>2</v>
      </c>
      <c r="B10" s="355" t="s">
        <v>502</v>
      </c>
      <c r="C10" s="527">
        <v>34504858.437681504</v>
      </c>
      <c r="D10" s="524">
        <v>16675620.590205586</v>
      </c>
      <c r="E10" s="525">
        <f>C10+D10</f>
        <v>51180479.027887091</v>
      </c>
      <c r="F10" s="524">
        <v>10351457.531304451</v>
      </c>
      <c r="G10" s="524">
        <v>5002686.1770616751</v>
      </c>
      <c r="H10" s="525">
        <f>F10+G10</f>
        <v>15354143.708366126</v>
      </c>
      <c r="I10" s="524">
        <v>1725242.9218840753</v>
      </c>
      <c r="J10" s="524">
        <v>833781.0295102793</v>
      </c>
      <c r="K10" s="521">
        <f t="shared" ref="K10:K16" si="0">I10+J10</f>
        <v>2559023.9513943545</v>
      </c>
    </row>
    <row r="11" spans="1:11">
      <c r="A11" s="383">
        <v>3</v>
      </c>
      <c r="B11" s="355" t="s">
        <v>503</v>
      </c>
      <c r="C11" s="527">
        <v>43090933.06336768</v>
      </c>
      <c r="D11" s="524">
        <v>17341734.3368861</v>
      </c>
      <c r="E11" s="525">
        <f t="shared" ref="E11:E16" si="1">C11+D11</f>
        <v>60432667.40025378</v>
      </c>
      <c r="F11" s="524">
        <v>29508590.654429786</v>
      </c>
      <c r="G11" s="524">
        <v>16654876.891922513</v>
      </c>
      <c r="H11" s="525">
        <f t="shared" ref="H11:H16" si="2">F11+G11</f>
        <v>46163467.546352297</v>
      </c>
      <c r="I11" s="524">
        <v>26113005.052195311</v>
      </c>
      <c r="J11" s="524">
        <v>16483162.530681616</v>
      </c>
      <c r="K11" s="521">
        <f t="shared" si="0"/>
        <v>42596167.582876928</v>
      </c>
    </row>
    <row r="12" spans="1:11">
      <c r="A12" s="383">
        <v>4</v>
      </c>
      <c r="B12" s="355" t="s">
        <v>504</v>
      </c>
      <c r="C12" s="527">
        <v>6480303</v>
      </c>
      <c r="D12" s="524">
        <v>0</v>
      </c>
      <c r="E12" s="525">
        <f t="shared" si="1"/>
        <v>6480303</v>
      </c>
      <c r="F12" s="524">
        <v>0</v>
      </c>
      <c r="G12" s="524">
        <v>0</v>
      </c>
      <c r="H12" s="525">
        <f t="shared" si="2"/>
        <v>0</v>
      </c>
      <c r="I12" s="524">
        <v>0</v>
      </c>
      <c r="J12" s="524">
        <v>0</v>
      </c>
      <c r="K12" s="521">
        <f t="shared" si="0"/>
        <v>0</v>
      </c>
    </row>
    <row r="13" spans="1:11">
      <c r="A13" s="383">
        <v>5</v>
      </c>
      <c r="B13" s="355" t="s">
        <v>505</v>
      </c>
      <c r="C13" s="527">
        <v>45034063.005933017</v>
      </c>
      <c r="D13" s="524">
        <v>1907054.6606060604</v>
      </c>
      <c r="E13" s="525">
        <f t="shared" si="1"/>
        <v>46941117.66653908</v>
      </c>
      <c r="F13" s="524">
        <v>13510218.901779905</v>
      </c>
      <c r="G13" s="524">
        <v>572116.39818181808</v>
      </c>
      <c r="H13" s="525">
        <f t="shared" si="2"/>
        <v>14082335.299961723</v>
      </c>
      <c r="I13" s="524">
        <v>2251703.1502966508</v>
      </c>
      <c r="J13" s="524">
        <v>95352.733030303032</v>
      </c>
      <c r="K13" s="521">
        <f t="shared" si="0"/>
        <v>2347055.8833269537</v>
      </c>
    </row>
    <row r="14" spans="1:11">
      <c r="A14" s="383">
        <v>6</v>
      </c>
      <c r="B14" s="355" t="s">
        <v>520</v>
      </c>
      <c r="C14" s="527"/>
      <c r="D14" s="524"/>
      <c r="E14" s="525">
        <f t="shared" si="1"/>
        <v>0</v>
      </c>
      <c r="F14" s="524">
        <v>0</v>
      </c>
      <c r="G14" s="524">
        <v>0</v>
      </c>
      <c r="H14" s="525">
        <f t="shared" si="2"/>
        <v>0</v>
      </c>
      <c r="I14" s="524">
        <v>0</v>
      </c>
      <c r="J14" s="524">
        <v>0</v>
      </c>
      <c r="K14" s="521">
        <f t="shared" si="0"/>
        <v>0</v>
      </c>
    </row>
    <row r="15" spans="1:11">
      <c r="A15" s="383">
        <v>7</v>
      </c>
      <c r="B15" s="355" t="s">
        <v>507</v>
      </c>
      <c r="C15" s="527">
        <v>5769210.3637878792</v>
      </c>
      <c r="D15" s="524">
        <v>1875807.8069408294</v>
      </c>
      <c r="E15" s="525">
        <f t="shared" si="1"/>
        <v>7645018.1707287086</v>
      </c>
      <c r="F15" s="524">
        <v>5769210.3637878792</v>
      </c>
      <c r="G15" s="524">
        <v>1875807.8069408294</v>
      </c>
      <c r="H15" s="525">
        <f t="shared" si="2"/>
        <v>7645018.1707287086</v>
      </c>
      <c r="I15" s="524">
        <v>5769210.3637878792</v>
      </c>
      <c r="J15" s="524">
        <v>1875807.8069408294</v>
      </c>
      <c r="K15" s="521">
        <f t="shared" si="0"/>
        <v>7645018.1707287086</v>
      </c>
    </row>
    <row r="16" spans="1:11">
      <c r="A16" s="383">
        <v>8</v>
      </c>
      <c r="B16" s="356" t="s">
        <v>508</v>
      </c>
      <c r="C16" s="528">
        <f>SUM(C10:C15)</f>
        <v>134879367.8707701</v>
      </c>
      <c r="D16" s="528">
        <f>SUM(D10:D15)</f>
        <v>37800217.394638583</v>
      </c>
      <c r="E16" s="525">
        <f t="shared" si="1"/>
        <v>172679585.26540869</v>
      </c>
      <c r="F16" s="525">
        <f>SUM(F10:F15)</f>
        <v>59139477.451302022</v>
      </c>
      <c r="G16" s="525">
        <f>SUM(G10:G15)</f>
        <v>24105487.274106838</v>
      </c>
      <c r="H16" s="525">
        <f t="shared" si="2"/>
        <v>83244964.725408852</v>
      </c>
      <c r="I16" s="525">
        <f>SUM(I10:I15)</f>
        <v>35859161.488163918</v>
      </c>
      <c r="J16" s="525">
        <f>SUM(J10:J15)</f>
        <v>19288104.100163028</v>
      </c>
      <c r="K16" s="521">
        <f t="shared" si="0"/>
        <v>55147265.588326946</v>
      </c>
    </row>
    <row r="17" spans="1:11">
      <c r="A17" s="381" t="s">
        <v>509</v>
      </c>
      <c r="B17" s="370"/>
      <c r="C17" s="522"/>
      <c r="D17" s="522"/>
      <c r="E17" s="522"/>
      <c r="F17" s="522"/>
      <c r="G17" s="522"/>
      <c r="H17" s="522"/>
      <c r="I17" s="522"/>
      <c r="J17" s="522"/>
      <c r="K17" s="523"/>
    </row>
    <row r="18" spans="1:11">
      <c r="A18" s="383">
        <v>9</v>
      </c>
      <c r="B18" s="355" t="s">
        <v>510</v>
      </c>
      <c r="C18" s="527"/>
      <c r="D18" s="524"/>
      <c r="E18" s="525">
        <f>C18+D18</f>
        <v>0</v>
      </c>
      <c r="F18" s="524"/>
      <c r="G18" s="524"/>
      <c r="H18" s="525">
        <f>F18+G18</f>
        <v>0</v>
      </c>
      <c r="I18" s="524"/>
      <c r="J18" s="524"/>
      <c r="K18" s="525">
        <f>I18+J18</f>
        <v>0</v>
      </c>
    </row>
    <row r="19" spans="1:11">
      <c r="A19" s="383">
        <v>10</v>
      </c>
      <c r="B19" s="355" t="s">
        <v>511</v>
      </c>
      <c r="C19" s="527">
        <v>32652559.762950558</v>
      </c>
      <c r="D19" s="524">
        <v>4643463.1599856606</v>
      </c>
      <c r="E19" s="525">
        <f t="shared" ref="E19:E21" si="3">C19+D19</f>
        <v>37296022.922936216</v>
      </c>
      <c r="F19" s="524">
        <v>16326279.881475279</v>
      </c>
      <c r="G19" s="524">
        <v>2321731.5799928303</v>
      </c>
      <c r="H19" s="525">
        <f t="shared" ref="H19:H21" si="4">F19+G19</f>
        <v>18648011.461468108</v>
      </c>
      <c r="I19" s="524">
        <v>23597427.400426637</v>
      </c>
      <c r="J19" s="524">
        <v>40468769.315215081</v>
      </c>
      <c r="K19" s="525">
        <f t="shared" ref="K19:K21" si="5">I19+J19</f>
        <v>64066196.715641722</v>
      </c>
    </row>
    <row r="20" spans="1:11">
      <c r="A20" s="383">
        <v>11</v>
      </c>
      <c r="B20" s="355" t="s">
        <v>512</v>
      </c>
      <c r="C20" s="527"/>
      <c r="D20" s="524"/>
      <c r="E20" s="525">
        <f t="shared" si="3"/>
        <v>0</v>
      </c>
      <c r="F20" s="524"/>
      <c r="G20" s="524"/>
      <c r="H20" s="525">
        <f t="shared" si="4"/>
        <v>0</v>
      </c>
      <c r="I20" s="524"/>
      <c r="J20" s="524"/>
      <c r="K20" s="525">
        <f t="shared" si="5"/>
        <v>0</v>
      </c>
    </row>
    <row r="21" spans="1:11" ht="13.5" thickBot="1">
      <c r="A21" s="236">
        <v>12</v>
      </c>
      <c r="B21" s="384" t="s">
        <v>513</v>
      </c>
      <c r="C21" s="526">
        <f>SUM(C18:C20)</f>
        <v>32652559.762950558</v>
      </c>
      <c r="D21" s="526">
        <f>SUM(D18:D20)</f>
        <v>4643463.1599856606</v>
      </c>
      <c r="E21" s="525">
        <f t="shared" si="3"/>
        <v>37296022.922936216</v>
      </c>
      <c r="F21" s="526">
        <f>SUM(F18:F20)</f>
        <v>16326279.881475279</v>
      </c>
      <c r="G21" s="526">
        <f>SUM(G18:G20)</f>
        <v>2321731.5799928303</v>
      </c>
      <c r="H21" s="525">
        <f t="shared" si="4"/>
        <v>18648011.461468108</v>
      </c>
      <c r="I21" s="526">
        <f>SUM(I18:I20)</f>
        <v>23597427.400426637</v>
      </c>
      <c r="J21" s="526">
        <f>SUM(J18:J20)</f>
        <v>40468769.315215081</v>
      </c>
      <c r="K21" s="525">
        <f t="shared" si="5"/>
        <v>64066196.715641722</v>
      </c>
    </row>
    <row r="22" spans="1:11" ht="38.25" customHeight="1" thickBot="1">
      <c r="A22" s="367"/>
      <c r="B22" s="368"/>
      <c r="C22" s="368"/>
      <c r="D22" s="368"/>
      <c r="E22" s="368"/>
      <c r="F22" s="577" t="s">
        <v>514</v>
      </c>
      <c r="G22" s="578"/>
      <c r="H22" s="578"/>
      <c r="I22" s="577" t="s">
        <v>515</v>
      </c>
      <c r="J22" s="578"/>
      <c r="K22" s="579"/>
    </row>
    <row r="23" spans="1:11" ht="13.5" thickBot="1">
      <c r="A23" s="360">
        <v>13</v>
      </c>
      <c r="B23" s="357" t="s">
        <v>500</v>
      </c>
      <c r="C23" s="366"/>
      <c r="D23" s="366"/>
      <c r="E23" s="366"/>
      <c r="F23" s="513">
        <f>F8</f>
        <v>67982078.37767154</v>
      </c>
      <c r="G23" s="513">
        <f>G8</f>
        <v>82588777.973819941</v>
      </c>
      <c r="H23" s="514">
        <f>F23+G23</f>
        <v>150570856.35149148</v>
      </c>
      <c r="I23" s="513">
        <f>I8</f>
        <v>67262808.548341379</v>
      </c>
      <c r="J23" s="513">
        <f>J8</f>
        <v>43857259.042384535</v>
      </c>
      <c r="K23" s="515">
        <f>I23+J23</f>
        <v>111120067.59072591</v>
      </c>
    </row>
    <row r="24" spans="1:11" ht="13.5" thickBot="1">
      <c r="A24" s="361">
        <v>14</v>
      </c>
      <c r="B24" s="358" t="s">
        <v>516</v>
      </c>
      <c r="C24" s="385"/>
      <c r="D24" s="364"/>
      <c r="E24" s="365"/>
      <c r="F24" s="516">
        <f>MAX(F16-F21,F16*0.25)</f>
        <v>42813197.569826744</v>
      </c>
      <c r="G24" s="516">
        <f>MAX(G16-G21,G16*0.25)</f>
        <v>21783755.694114007</v>
      </c>
      <c r="H24" s="514">
        <f>F24+G24</f>
        <v>64596953.263940752</v>
      </c>
      <c r="I24" s="516">
        <f>MAX(I16-I21,I16*0.25)</f>
        <v>12261734.087737281</v>
      </c>
      <c r="J24" s="516">
        <f>MAX(J16-J21,J16*0.25)</f>
        <v>4822026.0250407569</v>
      </c>
      <c r="K24" s="515">
        <f>I24+J24</f>
        <v>17083760.112778038</v>
      </c>
    </row>
    <row r="25" spans="1:11" ht="13.5" thickBot="1">
      <c r="A25" s="362">
        <v>15</v>
      </c>
      <c r="B25" s="359" t="s">
        <v>517</v>
      </c>
      <c r="C25" s="363"/>
      <c r="D25" s="363"/>
      <c r="E25" s="363"/>
      <c r="F25" s="517">
        <f>F23/F24</f>
        <v>1.5878766884158857</v>
      </c>
      <c r="G25" s="517">
        <f t="shared" ref="G25:K25" si="6">G23/G24</f>
        <v>3.7913011481365224</v>
      </c>
      <c r="H25" s="517">
        <f t="shared" si="6"/>
        <v>2.330928143565294</v>
      </c>
      <c r="I25" s="517">
        <f t="shared" si="6"/>
        <v>5.4855869542636384</v>
      </c>
      <c r="J25" s="517">
        <f t="shared" si="6"/>
        <v>9.0951933512249852</v>
      </c>
      <c r="K25" s="518">
        <f t="shared" si="6"/>
        <v>6.5044268274179347</v>
      </c>
    </row>
    <row r="28" spans="1:11" ht="38.25">
      <c r="B28" s="23" t="s">
        <v>561</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E16 H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8" activePane="bottomRight" state="frozen"/>
      <selection pane="topRight" activeCell="B1" sqref="B1"/>
      <selection pane="bottomLeft" activeCell="A5" sqref="A5"/>
      <selection pane="bottomRight" activeCell="K10" sqref="K10"/>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196</v>
      </c>
      <c r="B1" s="74" t="str">
        <f>Info!C2</f>
        <v>სს "კრედობანკი"</v>
      </c>
    </row>
    <row r="2" spans="1:14" ht="14.25" customHeight="1">
      <c r="A2" s="74" t="s">
        <v>197</v>
      </c>
      <c r="B2" s="373" t="str">
        <f>'1. key ratios'!B2</f>
        <v>30.06.2020</v>
      </c>
    </row>
    <row r="3" spans="1:14" ht="14.25" customHeight="1"/>
    <row r="4" spans="1:14" ht="15.75" thickBot="1">
      <c r="A4" s="2" t="s">
        <v>426</v>
      </c>
      <c r="B4" s="99" t="s">
        <v>83</v>
      </c>
    </row>
    <row r="5" spans="1:14" s="25" customFormat="1" ht="12.75">
      <c r="A5" s="184"/>
      <c r="B5" s="185"/>
      <c r="C5" s="186" t="s">
        <v>0</v>
      </c>
      <c r="D5" s="186" t="s">
        <v>1</v>
      </c>
      <c r="E5" s="186" t="s">
        <v>2</v>
      </c>
      <c r="F5" s="186" t="s">
        <v>3</v>
      </c>
      <c r="G5" s="186" t="s">
        <v>4</v>
      </c>
      <c r="H5" s="186" t="s">
        <v>11</v>
      </c>
      <c r="I5" s="186" t="s">
        <v>246</v>
      </c>
      <c r="J5" s="186" t="s">
        <v>247</v>
      </c>
      <c r="K5" s="186" t="s">
        <v>248</v>
      </c>
      <c r="L5" s="186" t="s">
        <v>249</v>
      </c>
      <c r="M5" s="186" t="s">
        <v>250</v>
      </c>
      <c r="N5" s="187" t="s">
        <v>251</v>
      </c>
    </row>
    <row r="6" spans="1:14" ht="45">
      <c r="A6" s="176"/>
      <c r="B6" s="111"/>
      <c r="C6" s="112" t="s">
        <v>93</v>
      </c>
      <c r="D6" s="113" t="s">
        <v>82</v>
      </c>
      <c r="E6" s="114" t="s">
        <v>92</v>
      </c>
      <c r="F6" s="115">
        <v>0</v>
      </c>
      <c r="G6" s="115">
        <v>0.2</v>
      </c>
      <c r="H6" s="115">
        <v>0.35</v>
      </c>
      <c r="I6" s="115">
        <v>0.5</v>
      </c>
      <c r="J6" s="115">
        <v>0.75</v>
      </c>
      <c r="K6" s="115">
        <v>1</v>
      </c>
      <c r="L6" s="115">
        <v>1.5</v>
      </c>
      <c r="M6" s="115">
        <v>2.5</v>
      </c>
      <c r="N6" s="177" t="s">
        <v>83</v>
      </c>
    </row>
    <row r="7" spans="1:14">
      <c r="A7" s="178">
        <v>1</v>
      </c>
      <c r="B7" s="116" t="s">
        <v>84</v>
      </c>
      <c r="C7" s="321">
        <f>SUM(C8:C13)</f>
        <v>15276000</v>
      </c>
      <c r="D7" s="111"/>
      <c r="E7" s="324">
        <f t="shared" ref="E7:M7" si="0">SUM(E8:E13)</f>
        <v>1222080</v>
      </c>
      <c r="F7" s="321">
        <f>SUM(F8:F13)</f>
        <v>0</v>
      </c>
      <c r="G7" s="321">
        <f t="shared" si="0"/>
        <v>0</v>
      </c>
      <c r="H7" s="321">
        <f t="shared" si="0"/>
        <v>0</v>
      </c>
      <c r="I7" s="321">
        <f t="shared" si="0"/>
        <v>0</v>
      </c>
      <c r="J7" s="321">
        <f t="shared" si="0"/>
        <v>0</v>
      </c>
      <c r="K7" s="321">
        <f t="shared" si="0"/>
        <v>1222080</v>
      </c>
      <c r="L7" s="321">
        <f t="shared" si="0"/>
        <v>0</v>
      </c>
      <c r="M7" s="321">
        <f t="shared" si="0"/>
        <v>0</v>
      </c>
      <c r="N7" s="179">
        <f>SUM(N8:N13)</f>
        <v>1222080</v>
      </c>
    </row>
    <row r="8" spans="1:14">
      <c r="A8" s="178">
        <v>1.1000000000000001</v>
      </c>
      <c r="B8" s="117" t="s">
        <v>85</v>
      </c>
      <c r="C8" s="322">
        <v>0</v>
      </c>
      <c r="D8" s="118">
        <v>0.02</v>
      </c>
      <c r="E8" s="324">
        <f>C8*D8</f>
        <v>0</v>
      </c>
      <c r="F8" s="322"/>
      <c r="G8" s="322"/>
      <c r="H8" s="322"/>
      <c r="I8" s="322"/>
      <c r="J8" s="322"/>
      <c r="K8" s="322"/>
      <c r="L8" s="322"/>
      <c r="M8" s="322"/>
      <c r="N8" s="179">
        <f>SUMPRODUCT($F$6:$M$6,F8:M8)</f>
        <v>0</v>
      </c>
    </row>
    <row r="9" spans="1:14">
      <c r="A9" s="178">
        <v>1.2</v>
      </c>
      <c r="B9" s="117" t="s">
        <v>86</v>
      </c>
      <c r="C9" s="322">
        <v>0</v>
      </c>
      <c r="D9" s="118">
        <v>0.05</v>
      </c>
      <c r="E9" s="324">
        <f>C9*D9</f>
        <v>0</v>
      </c>
      <c r="F9" s="322"/>
      <c r="G9" s="322"/>
      <c r="H9" s="322"/>
      <c r="I9" s="322"/>
      <c r="J9" s="322"/>
      <c r="K9" s="322"/>
      <c r="L9" s="322"/>
      <c r="M9" s="322"/>
      <c r="N9" s="179">
        <f t="shared" ref="N9:N12" si="1">SUMPRODUCT($F$6:$M$6,F9:M9)</f>
        <v>0</v>
      </c>
    </row>
    <row r="10" spans="1:14">
      <c r="A10" s="178">
        <v>1.3</v>
      </c>
      <c r="B10" s="117" t="s">
        <v>87</v>
      </c>
      <c r="C10" s="322">
        <v>15276000</v>
      </c>
      <c r="D10" s="118">
        <v>0.08</v>
      </c>
      <c r="E10" s="324">
        <f>C10*D10</f>
        <v>1222080</v>
      </c>
      <c r="F10" s="322"/>
      <c r="G10" s="322"/>
      <c r="H10" s="322"/>
      <c r="I10" s="322"/>
      <c r="J10" s="322"/>
      <c r="K10" s="322">
        <v>1222080</v>
      </c>
      <c r="L10" s="322"/>
      <c r="M10" s="322"/>
      <c r="N10" s="179">
        <f>SUMPRODUCT($F$6:$M$6,F10:M10)</f>
        <v>1222080</v>
      </c>
    </row>
    <row r="11" spans="1:14">
      <c r="A11" s="178">
        <v>1.4</v>
      </c>
      <c r="B11" s="117" t="s">
        <v>88</v>
      </c>
      <c r="C11" s="322">
        <v>0</v>
      </c>
      <c r="D11" s="118">
        <v>0.11</v>
      </c>
      <c r="E11" s="324">
        <f>C11*D11</f>
        <v>0</v>
      </c>
      <c r="F11" s="322"/>
      <c r="G11" s="322"/>
      <c r="H11" s="322"/>
      <c r="I11" s="322"/>
      <c r="J11" s="322"/>
      <c r="K11" s="322"/>
      <c r="L11" s="322"/>
      <c r="M11" s="322"/>
      <c r="N11" s="179">
        <f t="shared" si="1"/>
        <v>0</v>
      </c>
    </row>
    <row r="12" spans="1:14">
      <c r="A12" s="178">
        <v>1.5</v>
      </c>
      <c r="B12" s="117" t="s">
        <v>89</v>
      </c>
      <c r="C12" s="322">
        <v>0</v>
      </c>
      <c r="D12" s="118">
        <v>0.14000000000000001</v>
      </c>
      <c r="E12" s="324">
        <f>C12*D12</f>
        <v>0</v>
      </c>
      <c r="F12" s="322"/>
      <c r="G12" s="322"/>
      <c r="H12" s="322"/>
      <c r="I12" s="322"/>
      <c r="J12" s="322"/>
      <c r="K12" s="322"/>
      <c r="L12" s="322"/>
      <c r="M12" s="322"/>
      <c r="N12" s="179">
        <f t="shared" si="1"/>
        <v>0</v>
      </c>
    </row>
    <row r="13" spans="1:14">
      <c r="A13" s="178">
        <v>1.6</v>
      </c>
      <c r="B13" s="119" t="s">
        <v>90</v>
      </c>
      <c r="C13" s="322">
        <v>0</v>
      </c>
      <c r="D13" s="120"/>
      <c r="E13" s="322"/>
      <c r="F13" s="322"/>
      <c r="G13" s="322"/>
      <c r="H13" s="322"/>
      <c r="I13" s="322"/>
      <c r="J13" s="322"/>
      <c r="K13" s="322"/>
      <c r="L13" s="322"/>
      <c r="M13" s="322"/>
      <c r="N13" s="179">
        <f>SUMPRODUCT($F$6:$M$6,F13:M13)</f>
        <v>0</v>
      </c>
    </row>
    <row r="14" spans="1:14">
      <c r="A14" s="178">
        <v>2</v>
      </c>
      <c r="B14" s="121" t="s">
        <v>91</v>
      </c>
      <c r="C14" s="321">
        <f>SUM(C15:C20)</f>
        <v>0</v>
      </c>
      <c r="D14" s="111"/>
      <c r="E14" s="324">
        <f t="shared" ref="E14:M14" si="2">SUM(E15:E20)</f>
        <v>0</v>
      </c>
      <c r="F14" s="322">
        <f t="shared" si="2"/>
        <v>0</v>
      </c>
      <c r="G14" s="322">
        <f t="shared" si="2"/>
        <v>0</v>
      </c>
      <c r="H14" s="322">
        <f t="shared" si="2"/>
        <v>0</v>
      </c>
      <c r="I14" s="322">
        <f t="shared" si="2"/>
        <v>0</v>
      </c>
      <c r="J14" s="322">
        <f t="shared" si="2"/>
        <v>0</v>
      </c>
      <c r="K14" s="322">
        <f t="shared" si="2"/>
        <v>0</v>
      </c>
      <c r="L14" s="322">
        <f t="shared" si="2"/>
        <v>0</v>
      </c>
      <c r="M14" s="322">
        <f t="shared" si="2"/>
        <v>0</v>
      </c>
      <c r="N14" s="179">
        <f>SUM(N15:N20)</f>
        <v>0</v>
      </c>
    </row>
    <row r="15" spans="1:14">
      <c r="A15" s="178">
        <v>2.1</v>
      </c>
      <c r="B15" s="119" t="s">
        <v>85</v>
      </c>
      <c r="C15" s="322"/>
      <c r="D15" s="118">
        <v>5.0000000000000001E-3</v>
      </c>
      <c r="E15" s="324">
        <f>C15*D15</f>
        <v>0</v>
      </c>
      <c r="F15" s="322"/>
      <c r="G15" s="322"/>
      <c r="H15" s="322"/>
      <c r="I15" s="322"/>
      <c r="J15" s="322"/>
      <c r="K15" s="322"/>
      <c r="L15" s="322"/>
      <c r="M15" s="322"/>
      <c r="N15" s="179">
        <f>SUMPRODUCT($F$6:$M$6,F15:M15)</f>
        <v>0</v>
      </c>
    </row>
    <row r="16" spans="1:14">
      <c r="A16" s="178">
        <v>2.2000000000000002</v>
      </c>
      <c r="B16" s="119" t="s">
        <v>86</v>
      </c>
      <c r="C16" s="322"/>
      <c r="D16" s="118">
        <v>0.01</v>
      </c>
      <c r="E16" s="324">
        <f>C16*D16</f>
        <v>0</v>
      </c>
      <c r="F16" s="322"/>
      <c r="G16" s="322"/>
      <c r="H16" s="322"/>
      <c r="I16" s="322"/>
      <c r="J16" s="322"/>
      <c r="K16" s="322"/>
      <c r="L16" s="322"/>
      <c r="M16" s="322"/>
      <c r="N16" s="179">
        <f t="shared" ref="N16:N20" si="3">SUMPRODUCT($F$6:$M$6,F16:M16)</f>
        <v>0</v>
      </c>
    </row>
    <row r="17" spans="1:14">
      <c r="A17" s="178">
        <v>2.2999999999999998</v>
      </c>
      <c r="B17" s="119" t="s">
        <v>87</v>
      </c>
      <c r="C17" s="322"/>
      <c r="D17" s="118">
        <v>0.02</v>
      </c>
      <c r="E17" s="324">
        <f>C17*D17</f>
        <v>0</v>
      </c>
      <c r="F17" s="322"/>
      <c r="G17" s="322"/>
      <c r="H17" s="322"/>
      <c r="I17" s="322"/>
      <c r="J17" s="322"/>
      <c r="K17" s="322"/>
      <c r="L17" s="322"/>
      <c r="M17" s="322"/>
      <c r="N17" s="179">
        <f t="shared" si="3"/>
        <v>0</v>
      </c>
    </row>
    <row r="18" spans="1:14">
      <c r="A18" s="178">
        <v>2.4</v>
      </c>
      <c r="B18" s="119" t="s">
        <v>88</v>
      </c>
      <c r="C18" s="322"/>
      <c r="D18" s="118">
        <v>0.03</v>
      </c>
      <c r="E18" s="324">
        <f>C18*D18</f>
        <v>0</v>
      </c>
      <c r="F18" s="322"/>
      <c r="G18" s="322"/>
      <c r="H18" s="322"/>
      <c r="I18" s="322"/>
      <c r="J18" s="322"/>
      <c r="K18" s="322"/>
      <c r="L18" s="322"/>
      <c r="M18" s="322"/>
      <c r="N18" s="179">
        <f t="shared" si="3"/>
        <v>0</v>
      </c>
    </row>
    <row r="19" spans="1:14">
      <c r="A19" s="178">
        <v>2.5</v>
      </c>
      <c r="B19" s="119" t="s">
        <v>89</v>
      </c>
      <c r="C19" s="322"/>
      <c r="D19" s="118">
        <v>0.04</v>
      </c>
      <c r="E19" s="324">
        <f>C19*D19</f>
        <v>0</v>
      </c>
      <c r="F19" s="322"/>
      <c r="G19" s="322"/>
      <c r="H19" s="322"/>
      <c r="I19" s="322"/>
      <c r="J19" s="322"/>
      <c r="K19" s="322"/>
      <c r="L19" s="322"/>
      <c r="M19" s="322"/>
      <c r="N19" s="179">
        <f t="shared" si="3"/>
        <v>0</v>
      </c>
    </row>
    <row r="20" spans="1:14">
      <c r="A20" s="178">
        <v>2.6</v>
      </c>
      <c r="B20" s="119" t="s">
        <v>90</v>
      </c>
      <c r="C20" s="322"/>
      <c r="D20" s="120"/>
      <c r="E20" s="325"/>
      <c r="F20" s="322"/>
      <c r="G20" s="322"/>
      <c r="H20" s="322"/>
      <c r="I20" s="322"/>
      <c r="J20" s="322"/>
      <c r="K20" s="322"/>
      <c r="L20" s="322"/>
      <c r="M20" s="322"/>
      <c r="N20" s="179">
        <f t="shared" si="3"/>
        <v>0</v>
      </c>
    </row>
    <row r="21" spans="1:14" ht="15.75" thickBot="1">
      <c r="A21" s="180">
        <v>3</v>
      </c>
      <c r="B21" s="181" t="s">
        <v>74</v>
      </c>
      <c r="C21" s="323">
        <f>C14+C7</f>
        <v>15276000</v>
      </c>
      <c r="D21" s="182"/>
      <c r="E21" s="326">
        <f>E14+E7</f>
        <v>1222080</v>
      </c>
      <c r="F21" s="327">
        <f>F7+F14</f>
        <v>0</v>
      </c>
      <c r="G21" s="327">
        <f t="shared" ref="G21:L21" si="4">G7+G14</f>
        <v>0</v>
      </c>
      <c r="H21" s="327">
        <f t="shared" si="4"/>
        <v>0</v>
      </c>
      <c r="I21" s="327">
        <f t="shared" si="4"/>
        <v>0</v>
      </c>
      <c r="J21" s="327">
        <f t="shared" si="4"/>
        <v>0</v>
      </c>
      <c r="K21" s="327">
        <f t="shared" si="4"/>
        <v>1222080</v>
      </c>
      <c r="L21" s="327">
        <f t="shared" si="4"/>
        <v>0</v>
      </c>
      <c r="M21" s="327">
        <f>M7+M14</f>
        <v>0</v>
      </c>
      <c r="N21" s="183">
        <f>N14+N7</f>
        <v>1222080</v>
      </c>
    </row>
    <row r="22" spans="1:14">
      <c r="E22" s="328"/>
      <c r="F22" s="328"/>
      <c r="G22" s="328"/>
      <c r="H22" s="328"/>
      <c r="I22" s="328"/>
      <c r="J22" s="328"/>
      <c r="K22" s="328"/>
      <c r="L22" s="328"/>
      <c r="M22" s="32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6"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73" t="s">
        <v>196</v>
      </c>
      <c r="B1" t="str">
        <f>Info!C2</f>
        <v>სს "კრედობანკი"</v>
      </c>
    </row>
    <row r="2" spans="1:3">
      <c r="A2" s="373" t="s">
        <v>197</v>
      </c>
      <c r="B2" s="373" t="str">
        <f>'1. key ratios'!B2</f>
        <v>30.06.2020</v>
      </c>
    </row>
    <row r="3" spans="1:3">
      <c r="A3" s="373"/>
      <c r="B3"/>
    </row>
    <row r="4" spans="1:3">
      <c r="A4" s="373" t="s">
        <v>606</v>
      </c>
      <c r="B4" t="s">
        <v>565</v>
      </c>
    </row>
    <row r="5" spans="1:3">
      <c r="A5" s="444"/>
      <c r="B5" s="444" t="s">
        <v>566</v>
      </c>
      <c r="C5" s="456"/>
    </row>
    <row r="6" spans="1:3">
      <c r="A6" s="445">
        <v>1</v>
      </c>
      <c r="B6" s="457" t="s">
        <v>618</v>
      </c>
      <c r="C6" s="458">
        <v>1191710599.111517</v>
      </c>
    </row>
    <row r="7" spans="1:3">
      <c r="A7" s="445">
        <v>2</v>
      </c>
      <c r="B7" s="457" t="s">
        <v>567</v>
      </c>
      <c r="C7" s="458">
        <v>-9478514.2399999984</v>
      </c>
    </row>
    <row r="8" spans="1:3">
      <c r="A8" s="446">
        <v>3</v>
      </c>
      <c r="B8" s="459" t="s">
        <v>568</v>
      </c>
      <c r="C8" s="460">
        <f>C6+C7</f>
        <v>1182232084.8715169</v>
      </c>
    </row>
    <row r="9" spans="1:3">
      <c r="A9" s="447"/>
      <c r="B9" s="447" t="s">
        <v>569</v>
      </c>
      <c r="C9" s="461"/>
    </row>
    <row r="10" spans="1:3">
      <c r="A10" s="448">
        <v>4</v>
      </c>
      <c r="B10" s="462" t="s">
        <v>570</v>
      </c>
      <c r="C10" s="458"/>
    </row>
    <row r="11" spans="1:3">
      <c r="A11" s="448">
        <v>5</v>
      </c>
      <c r="B11" s="463" t="s">
        <v>571</v>
      </c>
      <c r="C11" s="458"/>
    </row>
    <row r="12" spans="1:3">
      <c r="A12" s="448" t="s">
        <v>572</v>
      </c>
      <c r="B12" s="457" t="s">
        <v>573</v>
      </c>
      <c r="C12" s="460">
        <f>'15. CCR'!E21</f>
        <v>1222080</v>
      </c>
    </row>
    <row r="13" spans="1:3">
      <c r="A13" s="449">
        <v>6</v>
      </c>
      <c r="B13" s="464" t="s">
        <v>574</v>
      </c>
      <c r="C13" s="458"/>
    </row>
    <row r="14" spans="1:3">
      <c r="A14" s="449">
        <v>7</v>
      </c>
      <c r="B14" s="465" t="s">
        <v>575</v>
      </c>
      <c r="C14" s="458"/>
    </row>
    <row r="15" spans="1:3">
      <c r="A15" s="450">
        <v>8</v>
      </c>
      <c r="B15" s="457" t="s">
        <v>576</v>
      </c>
      <c r="C15" s="458"/>
    </row>
    <row r="16" spans="1:3" ht="24">
      <c r="A16" s="449">
        <v>9</v>
      </c>
      <c r="B16" s="465" t="s">
        <v>577</v>
      </c>
      <c r="C16" s="458"/>
    </row>
    <row r="17" spans="1:3">
      <c r="A17" s="449">
        <v>10</v>
      </c>
      <c r="B17" s="465" t="s">
        <v>578</v>
      </c>
      <c r="C17" s="458"/>
    </row>
    <row r="18" spans="1:3">
      <c r="A18" s="451">
        <v>11</v>
      </c>
      <c r="B18" s="466" t="s">
        <v>579</v>
      </c>
      <c r="C18" s="460">
        <f>SUM(C10:C17)</f>
        <v>1222080</v>
      </c>
    </row>
    <row r="19" spans="1:3">
      <c r="A19" s="447"/>
      <c r="B19" s="447" t="s">
        <v>580</v>
      </c>
      <c r="C19" s="467"/>
    </row>
    <row r="20" spans="1:3">
      <c r="A20" s="449">
        <v>12</v>
      </c>
      <c r="B20" s="462" t="s">
        <v>581</v>
      </c>
      <c r="C20" s="458"/>
    </row>
    <row r="21" spans="1:3">
      <c r="A21" s="449">
        <v>13</v>
      </c>
      <c r="B21" s="462" t="s">
        <v>582</v>
      </c>
      <c r="C21" s="458"/>
    </row>
    <row r="22" spans="1:3">
      <c r="A22" s="449">
        <v>14</v>
      </c>
      <c r="B22" s="462" t="s">
        <v>583</v>
      </c>
      <c r="C22" s="458"/>
    </row>
    <row r="23" spans="1:3" ht="24">
      <c r="A23" s="449" t="s">
        <v>584</v>
      </c>
      <c r="B23" s="462" t="s">
        <v>585</v>
      </c>
      <c r="C23" s="458"/>
    </row>
    <row r="24" spans="1:3">
      <c r="A24" s="449">
        <v>15</v>
      </c>
      <c r="B24" s="462" t="s">
        <v>586</v>
      </c>
      <c r="C24" s="458"/>
    </row>
    <row r="25" spans="1:3">
      <c r="A25" s="449" t="s">
        <v>587</v>
      </c>
      <c r="B25" s="457" t="s">
        <v>588</v>
      </c>
      <c r="C25" s="458"/>
    </row>
    <row r="26" spans="1:3">
      <c r="A26" s="451">
        <v>16</v>
      </c>
      <c r="B26" s="466" t="s">
        <v>589</v>
      </c>
      <c r="C26" s="460">
        <f>SUM(C20:C25)</f>
        <v>0</v>
      </c>
    </row>
    <row r="27" spans="1:3">
      <c r="A27" s="447"/>
      <c r="B27" s="447" t="s">
        <v>590</v>
      </c>
      <c r="C27" s="461"/>
    </row>
    <row r="28" spans="1:3">
      <c r="A28" s="448">
        <v>17</v>
      </c>
      <c r="B28" s="457" t="s">
        <v>591</v>
      </c>
      <c r="C28" s="458">
        <v>44933534.701000005</v>
      </c>
    </row>
    <row r="29" spans="1:3">
      <c r="A29" s="448">
        <v>18</v>
      </c>
      <c r="B29" s="457" t="s">
        <v>592</v>
      </c>
      <c r="C29" s="458">
        <v>-42971017.081000008</v>
      </c>
    </row>
    <row r="30" spans="1:3">
      <c r="A30" s="451">
        <v>19</v>
      </c>
      <c r="B30" s="466" t="s">
        <v>593</v>
      </c>
      <c r="C30" s="460">
        <f>C28+C29</f>
        <v>1962517.6199999973</v>
      </c>
    </row>
    <row r="31" spans="1:3">
      <c r="A31" s="452"/>
      <c r="B31" s="447" t="s">
        <v>594</v>
      </c>
      <c r="C31" s="461"/>
    </row>
    <row r="32" spans="1:3">
      <c r="A32" s="448" t="s">
        <v>595</v>
      </c>
      <c r="B32" s="462" t="s">
        <v>596</v>
      </c>
      <c r="C32" s="468"/>
    </row>
    <row r="33" spans="1:3">
      <c r="A33" s="448" t="s">
        <v>597</v>
      </c>
      <c r="B33" s="463" t="s">
        <v>598</v>
      </c>
      <c r="C33" s="468"/>
    </row>
    <row r="34" spans="1:3">
      <c r="A34" s="447"/>
      <c r="B34" s="447" t="s">
        <v>599</v>
      </c>
      <c r="C34" s="461"/>
    </row>
    <row r="35" spans="1:3">
      <c r="A35" s="451">
        <v>20</v>
      </c>
      <c r="B35" s="466" t="s">
        <v>95</v>
      </c>
      <c r="C35" s="460">
        <f>'1. key ratios'!C9</f>
        <v>125007190.10999967</v>
      </c>
    </row>
    <row r="36" spans="1:3">
      <c r="A36" s="451">
        <v>21</v>
      </c>
      <c r="B36" s="466" t="s">
        <v>600</v>
      </c>
      <c r="C36" s="460">
        <f>C8+C18+C26+C30</f>
        <v>1185416682.4915168</v>
      </c>
    </row>
    <row r="37" spans="1:3">
      <c r="A37" s="453"/>
      <c r="B37" s="453" t="s">
        <v>565</v>
      </c>
      <c r="C37" s="461"/>
    </row>
    <row r="38" spans="1:3">
      <c r="A38" s="451">
        <v>22</v>
      </c>
      <c r="B38" s="466" t="s">
        <v>565</v>
      </c>
      <c r="C38" s="512">
        <f>IFERROR(C35/C36,0)</f>
        <v>0.1054542187201708</v>
      </c>
    </row>
    <row r="39" spans="1:3">
      <c r="A39" s="453"/>
      <c r="B39" s="453" t="s">
        <v>601</v>
      </c>
      <c r="C39" s="461"/>
    </row>
    <row r="40" spans="1:3">
      <c r="A40" s="454" t="s">
        <v>602</v>
      </c>
      <c r="B40" s="462" t="s">
        <v>603</v>
      </c>
      <c r="C40" s="468"/>
    </row>
    <row r="41" spans="1:3">
      <c r="A41" s="455" t="s">
        <v>604</v>
      </c>
      <c r="B41" s="463" t="s">
        <v>605</v>
      </c>
      <c r="C41" s="468"/>
    </row>
    <row r="43" spans="1:3">
      <c r="B43" s="480" t="s">
        <v>619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6" customWidth="1"/>
    <col min="2" max="2" width="66.140625" style="247" customWidth="1"/>
    <col min="3" max="3" width="131.42578125" style="248" customWidth="1"/>
    <col min="4" max="5" width="10.28515625" style="238" customWidth="1"/>
    <col min="6" max="16384" width="43.5703125" style="238"/>
  </cols>
  <sheetData>
    <row r="1" spans="1:3" ht="12.75" thickTop="1" thickBot="1">
      <c r="A1" s="616" t="s">
        <v>334</v>
      </c>
      <c r="B1" s="617"/>
      <c r="C1" s="618"/>
    </row>
    <row r="2" spans="1:3" ht="26.25" customHeight="1">
      <c r="A2" s="239"/>
      <c r="B2" s="619" t="s">
        <v>335</v>
      </c>
      <c r="C2" s="619"/>
    </row>
    <row r="3" spans="1:3" s="244" customFormat="1" ht="11.25" customHeight="1">
      <c r="A3" s="243"/>
      <c r="B3" s="619" t="s">
        <v>428</v>
      </c>
      <c r="C3" s="619"/>
    </row>
    <row r="4" spans="1:3" ht="12" customHeight="1" thickBot="1">
      <c r="A4" s="593" t="s">
        <v>432</v>
      </c>
      <c r="B4" s="594"/>
      <c r="C4" s="595"/>
    </row>
    <row r="5" spans="1:3" ht="12" thickTop="1">
      <c r="A5" s="240"/>
      <c r="B5" s="596" t="s">
        <v>336</v>
      </c>
      <c r="C5" s="597"/>
    </row>
    <row r="6" spans="1:3">
      <c r="A6" s="239"/>
      <c r="B6" s="582" t="s">
        <v>429</v>
      </c>
      <c r="C6" s="583"/>
    </row>
    <row r="7" spans="1:3">
      <c r="A7" s="239"/>
      <c r="B7" s="582" t="s">
        <v>337</v>
      </c>
      <c r="C7" s="583"/>
    </row>
    <row r="8" spans="1:3">
      <c r="A8" s="239"/>
      <c r="B8" s="582" t="s">
        <v>430</v>
      </c>
      <c r="C8" s="583"/>
    </row>
    <row r="9" spans="1:3">
      <c r="A9" s="239"/>
      <c r="B9" s="620" t="s">
        <v>431</v>
      </c>
      <c r="C9" s="621"/>
    </row>
    <row r="10" spans="1:3">
      <c r="A10" s="239"/>
      <c r="B10" s="606" t="s">
        <v>338</v>
      </c>
      <c r="C10" s="607" t="s">
        <v>338</v>
      </c>
    </row>
    <row r="11" spans="1:3">
      <c r="A11" s="239"/>
      <c r="B11" s="606" t="s">
        <v>339</v>
      </c>
      <c r="C11" s="607" t="s">
        <v>339</v>
      </c>
    </row>
    <row r="12" spans="1:3">
      <c r="A12" s="239"/>
      <c r="B12" s="606" t="s">
        <v>340</v>
      </c>
      <c r="C12" s="607" t="s">
        <v>340</v>
      </c>
    </row>
    <row r="13" spans="1:3">
      <c r="A13" s="239"/>
      <c r="B13" s="606" t="s">
        <v>341</v>
      </c>
      <c r="C13" s="607" t="s">
        <v>341</v>
      </c>
    </row>
    <row r="14" spans="1:3">
      <c r="A14" s="239"/>
      <c r="B14" s="606" t="s">
        <v>342</v>
      </c>
      <c r="C14" s="607" t="s">
        <v>342</v>
      </c>
    </row>
    <row r="15" spans="1:3" ht="21.75" customHeight="1">
      <c r="A15" s="239"/>
      <c r="B15" s="606" t="s">
        <v>343</v>
      </c>
      <c r="C15" s="607" t="s">
        <v>343</v>
      </c>
    </row>
    <row r="16" spans="1:3">
      <c r="A16" s="239"/>
      <c r="B16" s="606" t="s">
        <v>344</v>
      </c>
      <c r="C16" s="607" t="s">
        <v>345</v>
      </c>
    </row>
    <row r="17" spans="1:3">
      <c r="A17" s="239"/>
      <c r="B17" s="606" t="s">
        <v>346</v>
      </c>
      <c r="C17" s="607" t="s">
        <v>347</v>
      </c>
    </row>
    <row r="18" spans="1:3">
      <c r="A18" s="239"/>
      <c r="B18" s="606" t="s">
        <v>348</v>
      </c>
      <c r="C18" s="607" t="s">
        <v>349</v>
      </c>
    </row>
    <row r="19" spans="1:3">
      <c r="A19" s="239"/>
      <c r="B19" s="606" t="s">
        <v>350</v>
      </c>
      <c r="C19" s="607" t="s">
        <v>350</v>
      </c>
    </row>
    <row r="20" spans="1:3">
      <c r="A20" s="239"/>
      <c r="B20" s="606" t="s">
        <v>351</v>
      </c>
      <c r="C20" s="607" t="s">
        <v>351</v>
      </c>
    </row>
    <row r="21" spans="1:3">
      <c r="A21" s="239"/>
      <c r="B21" s="606" t="s">
        <v>352</v>
      </c>
      <c r="C21" s="607" t="s">
        <v>352</v>
      </c>
    </row>
    <row r="22" spans="1:3" ht="23.25" customHeight="1">
      <c r="A22" s="239"/>
      <c r="B22" s="606" t="s">
        <v>353</v>
      </c>
      <c r="C22" s="607" t="s">
        <v>354</v>
      </c>
    </row>
    <row r="23" spans="1:3">
      <c r="A23" s="239"/>
      <c r="B23" s="606" t="s">
        <v>355</v>
      </c>
      <c r="C23" s="607" t="s">
        <v>355</v>
      </c>
    </row>
    <row r="24" spans="1:3">
      <c r="A24" s="239"/>
      <c r="B24" s="606" t="s">
        <v>356</v>
      </c>
      <c r="C24" s="607" t="s">
        <v>357</v>
      </c>
    </row>
    <row r="25" spans="1:3" ht="12" thickBot="1">
      <c r="A25" s="241"/>
      <c r="B25" s="612" t="s">
        <v>358</v>
      </c>
      <c r="C25" s="613"/>
    </row>
    <row r="26" spans="1:3" ht="12.75" thickTop="1" thickBot="1">
      <c r="A26" s="593" t="s">
        <v>442</v>
      </c>
      <c r="B26" s="594"/>
      <c r="C26" s="595"/>
    </row>
    <row r="27" spans="1:3" ht="12.75" thickTop="1" thickBot="1">
      <c r="A27" s="242"/>
      <c r="B27" s="614" t="s">
        <v>359</v>
      </c>
      <c r="C27" s="615"/>
    </row>
    <row r="28" spans="1:3" ht="12.75" thickTop="1" thickBot="1">
      <c r="A28" s="593" t="s">
        <v>433</v>
      </c>
      <c r="B28" s="594"/>
      <c r="C28" s="595"/>
    </row>
    <row r="29" spans="1:3" ht="12" thickTop="1">
      <c r="A29" s="240"/>
      <c r="B29" s="610" t="s">
        <v>360</v>
      </c>
      <c r="C29" s="611" t="s">
        <v>361</v>
      </c>
    </row>
    <row r="30" spans="1:3">
      <c r="A30" s="239"/>
      <c r="B30" s="604" t="s">
        <v>362</v>
      </c>
      <c r="C30" s="605" t="s">
        <v>363</v>
      </c>
    </row>
    <row r="31" spans="1:3">
      <c r="A31" s="239"/>
      <c r="B31" s="604" t="s">
        <v>364</v>
      </c>
      <c r="C31" s="605" t="s">
        <v>365</v>
      </c>
    </row>
    <row r="32" spans="1:3">
      <c r="A32" s="239"/>
      <c r="B32" s="604" t="s">
        <v>366</v>
      </c>
      <c r="C32" s="605" t="s">
        <v>367</v>
      </c>
    </row>
    <row r="33" spans="1:3">
      <c r="A33" s="239"/>
      <c r="B33" s="604" t="s">
        <v>368</v>
      </c>
      <c r="C33" s="605" t="s">
        <v>369</v>
      </c>
    </row>
    <row r="34" spans="1:3">
      <c r="A34" s="239"/>
      <c r="B34" s="604" t="s">
        <v>370</v>
      </c>
      <c r="C34" s="605" t="s">
        <v>371</v>
      </c>
    </row>
    <row r="35" spans="1:3" ht="23.25" customHeight="1">
      <c r="A35" s="239"/>
      <c r="B35" s="604" t="s">
        <v>372</v>
      </c>
      <c r="C35" s="605" t="s">
        <v>373</v>
      </c>
    </row>
    <row r="36" spans="1:3" ht="24" customHeight="1">
      <c r="A36" s="239"/>
      <c r="B36" s="604" t="s">
        <v>374</v>
      </c>
      <c r="C36" s="605" t="s">
        <v>375</v>
      </c>
    </row>
    <row r="37" spans="1:3" ht="24.75" customHeight="1">
      <c r="A37" s="239"/>
      <c r="B37" s="604" t="s">
        <v>376</v>
      </c>
      <c r="C37" s="605" t="s">
        <v>377</v>
      </c>
    </row>
    <row r="38" spans="1:3" ht="23.25" customHeight="1">
      <c r="A38" s="239"/>
      <c r="B38" s="604" t="s">
        <v>434</v>
      </c>
      <c r="C38" s="605" t="s">
        <v>378</v>
      </c>
    </row>
    <row r="39" spans="1:3" ht="39.75" customHeight="1">
      <c r="A39" s="239"/>
      <c r="B39" s="606" t="s">
        <v>449</v>
      </c>
      <c r="C39" s="607" t="s">
        <v>379</v>
      </c>
    </row>
    <row r="40" spans="1:3" ht="12" customHeight="1">
      <c r="A40" s="239"/>
      <c r="B40" s="604" t="s">
        <v>380</v>
      </c>
      <c r="C40" s="605" t="s">
        <v>381</v>
      </c>
    </row>
    <row r="41" spans="1:3" ht="27" customHeight="1" thickBot="1">
      <c r="A41" s="241"/>
      <c r="B41" s="608" t="s">
        <v>382</v>
      </c>
      <c r="C41" s="609" t="s">
        <v>383</v>
      </c>
    </row>
    <row r="42" spans="1:3" ht="12.75" thickTop="1" thickBot="1">
      <c r="A42" s="593" t="s">
        <v>435</v>
      </c>
      <c r="B42" s="594"/>
      <c r="C42" s="595"/>
    </row>
    <row r="43" spans="1:3" ht="12" thickTop="1">
      <c r="A43" s="240"/>
      <c r="B43" s="596" t="s">
        <v>471</v>
      </c>
      <c r="C43" s="597" t="s">
        <v>384</v>
      </c>
    </row>
    <row r="44" spans="1:3">
      <c r="A44" s="239"/>
      <c r="B44" s="582" t="s">
        <v>470</v>
      </c>
      <c r="C44" s="583"/>
    </row>
    <row r="45" spans="1:3" ht="23.25" customHeight="1" thickBot="1">
      <c r="A45" s="241"/>
      <c r="B45" s="591" t="s">
        <v>385</v>
      </c>
      <c r="C45" s="592" t="s">
        <v>386</v>
      </c>
    </row>
    <row r="46" spans="1:3" ht="11.25" customHeight="1" thickTop="1" thickBot="1">
      <c r="A46" s="593" t="s">
        <v>436</v>
      </c>
      <c r="B46" s="594"/>
      <c r="C46" s="595"/>
    </row>
    <row r="47" spans="1:3" ht="26.25" customHeight="1" thickTop="1">
      <c r="A47" s="239"/>
      <c r="B47" s="582" t="s">
        <v>437</v>
      </c>
      <c r="C47" s="583"/>
    </row>
    <row r="48" spans="1:3" ht="12" thickBot="1">
      <c r="A48" s="593" t="s">
        <v>438</v>
      </c>
      <c r="B48" s="594"/>
      <c r="C48" s="595"/>
    </row>
    <row r="49" spans="1:3" ht="12" thickTop="1">
      <c r="A49" s="240"/>
      <c r="B49" s="596" t="s">
        <v>387</v>
      </c>
      <c r="C49" s="597" t="s">
        <v>387</v>
      </c>
    </row>
    <row r="50" spans="1:3" ht="11.25" customHeight="1">
      <c r="A50" s="239"/>
      <c r="B50" s="582" t="s">
        <v>388</v>
      </c>
      <c r="C50" s="583" t="s">
        <v>388</v>
      </c>
    </row>
    <row r="51" spans="1:3">
      <c r="A51" s="239"/>
      <c r="B51" s="582" t="s">
        <v>389</v>
      </c>
      <c r="C51" s="583" t="s">
        <v>389</v>
      </c>
    </row>
    <row r="52" spans="1:3" ht="11.25" customHeight="1">
      <c r="A52" s="239"/>
      <c r="B52" s="582" t="s">
        <v>498</v>
      </c>
      <c r="C52" s="583" t="s">
        <v>390</v>
      </c>
    </row>
    <row r="53" spans="1:3" ht="33.6" customHeight="1">
      <c r="A53" s="239"/>
      <c r="B53" s="582" t="s">
        <v>391</v>
      </c>
      <c r="C53" s="583" t="s">
        <v>391</v>
      </c>
    </row>
    <row r="54" spans="1:3" ht="11.25" customHeight="1">
      <c r="A54" s="239"/>
      <c r="B54" s="582" t="s">
        <v>491</v>
      </c>
      <c r="C54" s="583" t="s">
        <v>392</v>
      </c>
    </row>
    <row r="55" spans="1:3" ht="11.25" customHeight="1" thickBot="1">
      <c r="A55" s="593" t="s">
        <v>439</v>
      </c>
      <c r="B55" s="594"/>
      <c r="C55" s="595"/>
    </row>
    <row r="56" spans="1:3" ht="12" thickTop="1">
      <c r="A56" s="240"/>
      <c r="B56" s="596" t="s">
        <v>387</v>
      </c>
      <c r="C56" s="597" t="s">
        <v>387</v>
      </c>
    </row>
    <row r="57" spans="1:3">
      <c r="A57" s="239"/>
      <c r="B57" s="582" t="s">
        <v>393</v>
      </c>
      <c r="C57" s="583" t="s">
        <v>393</v>
      </c>
    </row>
    <row r="58" spans="1:3">
      <c r="A58" s="239"/>
      <c r="B58" s="582" t="s">
        <v>445</v>
      </c>
      <c r="C58" s="583" t="s">
        <v>394</v>
      </c>
    </row>
    <row r="59" spans="1:3">
      <c r="A59" s="239"/>
      <c r="B59" s="582" t="s">
        <v>395</v>
      </c>
      <c r="C59" s="583" t="s">
        <v>395</v>
      </c>
    </row>
    <row r="60" spans="1:3">
      <c r="A60" s="239"/>
      <c r="B60" s="582" t="s">
        <v>396</v>
      </c>
      <c r="C60" s="583" t="s">
        <v>396</v>
      </c>
    </row>
    <row r="61" spans="1:3">
      <c r="A61" s="239"/>
      <c r="B61" s="582" t="s">
        <v>397</v>
      </c>
      <c r="C61" s="583" t="s">
        <v>397</v>
      </c>
    </row>
    <row r="62" spans="1:3">
      <c r="A62" s="239"/>
      <c r="B62" s="582" t="s">
        <v>446</v>
      </c>
      <c r="C62" s="583" t="s">
        <v>398</v>
      </c>
    </row>
    <row r="63" spans="1:3">
      <c r="A63" s="239"/>
      <c r="B63" s="582" t="s">
        <v>399</v>
      </c>
      <c r="C63" s="583" t="s">
        <v>399</v>
      </c>
    </row>
    <row r="64" spans="1:3" ht="12" thickBot="1">
      <c r="A64" s="241"/>
      <c r="B64" s="591" t="s">
        <v>400</v>
      </c>
      <c r="C64" s="592" t="s">
        <v>400</v>
      </c>
    </row>
    <row r="65" spans="1:3" ht="11.25" customHeight="1" thickTop="1">
      <c r="A65" s="584" t="s">
        <v>440</v>
      </c>
      <c r="B65" s="585"/>
      <c r="C65" s="586"/>
    </row>
    <row r="66" spans="1:3" ht="12" thickBot="1">
      <c r="A66" s="241"/>
      <c r="B66" s="591" t="s">
        <v>401</v>
      </c>
      <c r="C66" s="592" t="s">
        <v>401</v>
      </c>
    </row>
    <row r="67" spans="1:3" ht="11.25" customHeight="1" thickTop="1" thickBot="1">
      <c r="A67" s="593" t="s">
        <v>441</v>
      </c>
      <c r="B67" s="594"/>
      <c r="C67" s="595"/>
    </row>
    <row r="68" spans="1:3" ht="12" thickTop="1">
      <c r="A68" s="240"/>
      <c r="B68" s="596" t="s">
        <v>402</v>
      </c>
      <c r="C68" s="597" t="s">
        <v>402</v>
      </c>
    </row>
    <row r="69" spans="1:3">
      <c r="A69" s="239"/>
      <c r="B69" s="582" t="s">
        <v>403</v>
      </c>
      <c r="C69" s="583" t="s">
        <v>403</v>
      </c>
    </row>
    <row r="70" spans="1:3">
      <c r="A70" s="239"/>
      <c r="B70" s="582" t="s">
        <v>404</v>
      </c>
      <c r="C70" s="583" t="s">
        <v>404</v>
      </c>
    </row>
    <row r="71" spans="1:3" ht="38.25" customHeight="1">
      <c r="A71" s="239"/>
      <c r="B71" s="589" t="s">
        <v>448</v>
      </c>
      <c r="C71" s="590" t="s">
        <v>405</v>
      </c>
    </row>
    <row r="72" spans="1:3" ht="33.75" customHeight="1">
      <c r="A72" s="239"/>
      <c r="B72" s="589" t="s">
        <v>450</v>
      </c>
      <c r="C72" s="590" t="s">
        <v>406</v>
      </c>
    </row>
    <row r="73" spans="1:3" ht="15.75" customHeight="1">
      <c r="A73" s="239"/>
      <c r="B73" s="589" t="s">
        <v>447</v>
      </c>
      <c r="C73" s="590" t="s">
        <v>407</v>
      </c>
    </row>
    <row r="74" spans="1:3">
      <c r="A74" s="239"/>
      <c r="B74" s="582" t="s">
        <v>408</v>
      </c>
      <c r="C74" s="583" t="s">
        <v>408</v>
      </c>
    </row>
    <row r="75" spans="1:3" ht="12" thickBot="1">
      <c r="A75" s="241"/>
      <c r="B75" s="591" t="s">
        <v>409</v>
      </c>
      <c r="C75" s="592" t="s">
        <v>409</v>
      </c>
    </row>
    <row r="76" spans="1:3" ht="12" thickTop="1">
      <c r="A76" s="584" t="s">
        <v>474</v>
      </c>
      <c r="B76" s="585"/>
      <c r="C76" s="586"/>
    </row>
    <row r="77" spans="1:3">
      <c r="A77" s="239"/>
      <c r="B77" s="582" t="s">
        <v>401</v>
      </c>
      <c r="C77" s="583"/>
    </row>
    <row r="78" spans="1:3">
      <c r="A78" s="239"/>
      <c r="B78" s="582" t="s">
        <v>472</v>
      </c>
      <c r="C78" s="583"/>
    </row>
    <row r="79" spans="1:3">
      <c r="A79" s="239"/>
      <c r="B79" s="582" t="s">
        <v>473</v>
      </c>
      <c r="C79" s="583"/>
    </row>
    <row r="80" spans="1:3">
      <c r="A80" s="584" t="s">
        <v>475</v>
      </c>
      <c r="B80" s="585"/>
      <c r="C80" s="586"/>
    </row>
    <row r="81" spans="1:3">
      <c r="A81" s="239"/>
      <c r="B81" s="582" t="s">
        <v>401</v>
      </c>
      <c r="C81" s="583"/>
    </row>
    <row r="82" spans="1:3">
      <c r="A82" s="239"/>
      <c r="B82" s="582" t="s">
        <v>476</v>
      </c>
      <c r="C82" s="583"/>
    </row>
    <row r="83" spans="1:3" ht="76.5" customHeight="1">
      <c r="A83" s="239"/>
      <c r="B83" s="582" t="s">
        <v>490</v>
      </c>
      <c r="C83" s="583"/>
    </row>
    <row r="84" spans="1:3" ht="53.25" customHeight="1">
      <c r="A84" s="239"/>
      <c r="B84" s="582" t="s">
        <v>489</v>
      </c>
      <c r="C84" s="583"/>
    </row>
    <row r="85" spans="1:3">
      <c r="A85" s="239"/>
      <c r="B85" s="582" t="s">
        <v>477</v>
      </c>
      <c r="C85" s="583"/>
    </row>
    <row r="86" spans="1:3">
      <c r="A86" s="239"/>
      <c r="B86" s="582" t="s">
        <v>478</v>
      </c>
      <c r="C86" s="583"/>
    </row>
    <row r="87" spans="1:3">
      <c r="A87" s="239"/>
      <c r="B87" s="582" t="s">
        <v>479</v>
      </c>
      <c r="C87" s="583"/>
    </row>
    <row r="88" spans="1:3">
      <c r="A88" s="584" t="s">
        <v>480</v>
      </c>
      <c r="B88" s="585"/>
      <c r="C88" s="586"/>
    </row>
    <row r="89" spans="1:3">
      <c r="A89" s="239"/>
      <c r="B89" s="582" t="s">
        <v>401</v>
      </c>
      <c r="C89" s="583"/>
    </row>
    <row r="90" spans="1:3">
      <c r="A90" s="239"/>
      <c r="B90" s="582" t="s">
        <v>482</v>
      </c>
      <c r="C90" s="583"/>
    </row>
    <row r="91" spans="1:3" ht="12" customHeight="1">
      <c r="A91" s="239"/>
      <c r="B91" s="582" t="s">
        <v>483</v>
      </c>
      <c r="C91" s="583"/>
    </row>
    <row r="92" spans="1:3">
      <c r="A92" s="239"/>
      <c r="B92" s="582" t="s">
        <v>484</v>
      </c>
      <c r="C92" s="583"/>
    </row>
    <row r="93" spans="1:3" ht="24.75" customHeight="1">
      <c r="A93" s="239"/>
      <c r="B93" s="587" t="s">
        <v>526</v>
      </c>
      <c r="C93" s="588"/>
    </row>
    <row r="94" spans="1:3" ht="24" customHeight="1">
      <c r="A94" s="239"/>
      <c r="B94" s="587" t="s">
        <v>527</v>
      </c>
      <c r="C94" s="588"/>
    </row>
    <row r="95" spans="1:3" ht="13.5" customHeight="1">
      <c r="A95" s="239"/>
      <c r="B95" s="604" t="s">
        <v>485</v>
      </c>
      <c r="C95" s="605"/>
    </row>
    <row r="96" spans="1:3" ht="11.25" customHeight="1" thickBot="1">
      <c r="A96" s="598" t="s">
        <v>522</v>
      </c>
      <c r="B96" s="599"/>
      <c r="C96" s="600"/>
    </row>
    <row r="97" spans="1:3" ht="12.75" thickTop="1" thickBot="1">
      <c r="A97" s="603" t="s">
        <v>410</v>
      </c>
      <c r="B97" s="603"/>
      <c r="C97" s="603"/>
    </row>
    <row r="98" spans="1:3">
      <c r="A98" s="379">
        <v>2</v>
      </c>
      <c r="B98" s="376" t="s">
        <v>502</v>
      </c>
      <c r="C98" s="376" t="s">
        <v>523</v>
      </c>
    </row>
    <row r="99" spans="1:3">
      <c r="A99" s="245">
        <v>3</v>
      </c>
      <c r="B99" s="377" t="s">
        <v>503</v>
      </c>
      <c r="C99" s="378" t="s">
        <v>524</v>
      </c>
    </row>
    <row r="100" spans="1:3">
      <c r="A100" s="245">
        <v>4</v>
      </c>
      <c r="B100" s="377" t="s">
        <v>504</v>
      </c>
      <c r="C100" s="378" t="s">
        <v>528</v>
      </c>
    </row>
    <row r="101" spans="1:3" ht="11.25" customHeight="1">
      <c r="A101" s="245">
        <v>5</v>
      </c>
      <c r="B101" s="377" t="s">
        <v>505</v>
      </c>
      <c r="C101" s="378" t="s">
        <v>525</v>
      </c>
    </row>
    <row r="102" spans="1:3" ht="12" customHeight="1">
      <c r="A102" s="245">
        <v>6</v>
      </c>
      <c r="B102" s="377" t="s">
        <v>520</v>
      </c>
      <c r="C102" s="378" t="s">
        <v>506</v>
      </c>
    </row>
    <row r="103" spans="1:3" ht="12" customHeight="1">
      <c r="A103" s="245">
        <v>7</v>
      </c>
      <c r="B103" s="377" t="s">
        <v>507</v>
      </c>
      <c r="C103" s="378" t="s">
        <v>521</v>
      </c>
    </row>
    <row r="104" spans="1:3">
      <c r="A104" s="245">
        <v>8</v>
      </c>
      <c r="B104" s="377" t="s">
        <v>512</v>
      </c>
      <c r="C104" s="378" t="s">
        <v>532</v>
      </c>
    </row>
    <row r="105" spans="1:3" ht="11.25" customHeight="1">
      <c r="A105" s="584" t="s">
        <v>486</v>
      </c>
      <c r="B105" s="585"/>
      <c r="C105" s="586"/>
    </row>
    <row r="106" spans="1:3" ht="27.6" customHeight="1">
      <c r="A106" s="239"/>
      <c r="B106" s="601" t="s">
        <v>401</v>
      </c>
      <c r="C106" s="602"/>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41"/>
  <sheetViews>
    <sheetView tabSelected="1" zoomScaleNormal="100" workbookViewId="0">
      <pane xSplit="1" ySplit="5" topLeftCell="B22" activePane="bottomRight" state="frozen"/>
      <selection pane="topRight" activeCell="B1" sqref="B1"/>
      <selection pane="bottomLeft" activeCell="A6" sqref="A6"/>
      <selection pane="bottomRight" activeCell="E30" sqref="E30"/>
    </sheetView>
  </sheetViews>
  <sheetFormatPr defaultRowHeight="15.75"/>
  <cols>
    <col min="1" max="1" width="9.5703125" style="19" bestFit="1" customWidth="1"/>
    <col min="2" max="2" width="86" style="16" customWidth="1"/>
    <col min="3" max="3" width="12.7109375" style="16" customWidth="1"/>
    <col min="4" max="7" width="12.7109375" style="2" customWidth="1"/>
    <col min="8" max="9" width="6.7109375" customWidth="1"/>
    <col min="10" max="10" width="6.7109375" hidden="1" customWidth="1"/>
    <col min="11" max="13" width="12" hidden="1" customWidth="1"/>
    <col min="14" max="23" width="14.28515625" hidden="1" customWidth="1"/>
  </cols>
  <sheetData>
    <row r="1" spans="1:23">
      <c r="A1" s="17" t="s">
        <v>196</v>
      </c>
      <c r="B1" s="479" t="str">
        <f>Info!C2</f>
        <v>სს "კრედობანკი"</v>
      </c>
    </row>
    <row r="2" spans="1:23">
      <c r="A2" s="17" t="s">
        <v>197</v>
      </c>
      <c r="B2" s="16" t="s">
        <v>625</v>
      </c>
      <c r="C2" s="29"/>
      <c r="D2" s="18"/>
      <c r="E2" s="18"/>
      <c r="F2" s="18"/>
      <c r="G2" s="18"/>
      <c r="H2" s="1"/>
    </row>
    <row r="3" spans="1:23">
      <c r="A3" s="17"/>
      <c r="C3" s="29"/>
      <c r="D3" s="18"/>
      <c r="E3" s="18"/>
      <c r="F3" s="18"/>
      <c r="G3" s="18"/>
      <c r="H3" s="1"/>
    </row>
    <row r="4" spans="1:23" ht="16.5" thickBot="1">
      <c r="A4" s="75" t="s">
        <v>413</v>
      </c>
      <c r="B4" s="218" t="s">
        <v>231</v>
      </c>
      <c r="C4" s="219"/>
      <c r="D4" s="220"/>
      <c r="E4" s="220"/>
      <c r="F4" s="220"/>
      <c r="G4" s="220"/>
      <c r="H4" s="1"/>
    </row>
    <row r="5" spans="1:23" ht="15">
      <c r="A5" s="346" t="s">
        <v>32</v>
      </c>
      <c r="B5" s="347"/>
      <c r="C5" s="348" t="s">
        <v>5</v>
      </c>
      <c r="D5" s="349" t="s">
        <v>6</v>
      </c>
      <c r="E5" s="349" t="s">
        <v>7</v>
      </c>
      <c r="F5" s="349" t="s">
        <v>8</v>
      </c>
      <c r="G5" s="350" t="s">
        <v>9</v>
      </c>
    </row>
    <row r="6" spans="1:23" ht="15">
      <c r="A6" s="128"/>
      <c r="B6" s="32" t="s">
        <v>193</v>
      </c>
      <c r="C6" s="351"/>
      <c r="D6" s="351"/>
      <c r="E6" s="351"/>
      <c r="F6" s="351"/>
      <c r="G6" s="352"/>
    </row>
    <row r="7" spans="1:23" ht="15">
      <c r="A7" s="128"/>
      <c r="B7" s="33" t="s">
        <v>198</v>
      </c>
      <c r="C7" s="351"/>
      <c r="D7" s="351"/>
      <c r="E7" s="351"/>
      <c r="F7" s="351"/>
      <c r="G7" s="352"/>
    </row>
    <row r="8" spans="1:23" ht="15">
      <c r="A8" s="129">
        <v>1</v>
      </c>
      <c r="B8" s="254" t="s">
        <v>29</v>
      </c>
      <c r="C8" s="256">
        <v>125007190.10999967</v>
      </c>
      <c r="D8" s="257">
        <v>123316511.58999991</v>
      </c>
      <c r="E8" s="257">
        <v>131506915.59000006</v>
      </c>
      <c r="F8" s="257">
        <v>121945499.48999994</v>
      </c>
      <c r="G8" s="258">
        <v>114300002.17000024</v>
      </c>
    </row>
    <row r="9" spans="1:23" ht="15">
      <c r="A9" s="129">
        <v>2</v>
      </c>
      <c r="B9" s="254" t="s">
        <v>95</v>
      </c>
      <c r="C9" s="256">
        <v>125007190.10999967</v>
      </c>
      <c r="D9" s="257">
        <v>123316511.58999991</v>
      </c>
      <c r="E9" s="257">
        <v>131506915.59000006</v>
      </c>
      <c r="F9" s="257">
        <v>121945499.48999994</v>
      </c>
      <c r="G9" s="258">
        <v>114300002.17000024</v>
      </c>
    </row>
    <row r="10" spans="1:23" ht="15">
      <c r="A10" s="129">
        <v>3</v>
      </c>
      <c r="B10" s="254" t="s">
        <v>94</v>
      </c>
      <c r="C10" s="256">
        <v>170090987.80353391</v>
      </c>
      <c r="D10" s="257">
        <v>154317183.00179398</v>
      </c>
      <c r="E10" s="257">
        <v>162608289.14765704</v>
      </c>
      <c r="F10" s="257">
        <v>152267146.68617666</v>
      </c>
      <c r="G10" s="258">
        <v>137277850.72747794</v>
      </c>
    </row>
    <row r="11" spans="1:23" ht="15">
      <c r="A11" s="128"/>
      <c r="B11" s="32" t="s">
        <v>194</v>
      </c>
      <c r="C11" s="351"/>
      <c r="D11" s="351"/>
      <c r="E11" s="351"/>
      <c r="F11" s="351"/>
      <c r="G11" s="352"/>
    </row>
    <row r="12" spans="1:23" ht="15" customHeight="1">
      <c r="A12" s="129">
        <v>4</v>
      </c>
      <c r="B12" s="254" t="s">
        <v>427</v>
      </c>
      <c r="C12" s="388">
        <v>1083129334.5314882</v>
      </c>
      <c r="D12" s="257">
        <v>1015159449.2122746</v>
      </c>
      <c r="E12" s="257">
        <v>996558621.4938091</v>
      </c>
      <c r="F12" s="257">
        <v>917826900.48788691</v>
      </c>
      <c r="G12" s="258">
        <v>853845182.39196527</v>
      </c>
    </row>
    <row r="13" spans="1:23" ht="15">
      <c r="A13" s="128"/>
      <c r="B13" s="32" t="s">
        <v>96</v>
      </c>
      <c r="C13" s="351"/>
      <c r="D13" s="351"/>
      <c r="E13" s="351"/>
      <c r="F13" s="351"/>
      <c r="G13" s="352"/>
    </row>
    <row r="14" spans="1:23" s="3" customFormat="1" ht="15">
      <c r="A14" s="129"/>
      <c r="B14" s="33" t="s">
        <v>613</v>
      </c>
      <c r="C14" s="351"/>
      <c r="D14" s="351"/>
      <c r="E14" s="351"/>
      <c r="F14" s="351"/>
      <c r="G14" s="352"/>
    </row>
    <row r="15" spans="1:23" ht="15">
      <c r="A15" s="127">
        <v>5</v>
      </c>
      <c r="B15" s="3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&gt;=4.96%</v>
      </c>
      <c r="C15" s="495">
        <v>0.11541298543453449</v>
      </c>
      <c r="D15" s="482">
        <v>0.1215</v>
      </c>
      <c r="E15" s="482">
        <v>0.13196104348871665</v>
      </c>
      <c r="F15" s="482">
        <v>0.13286328764735233</v>
      </c>
      <c r="G15" s="483">
        <v>0.13386501970977896</v>
      </c>
      <c r="J15" s="496"/>
      <c r="K15" s="496" t="s">
        <v>626</v>
      </c>
      <c r="L15" s="496" t="s">
        <v>627</v>
      </c>
      <c r="M15" s="496" t="s">
        <v>628</v>
      </c>
      <c r="N15" s="496" t="s">
        <v>629</v>
      </c>
      <c r="O15" s="496" t="s">
        <v>630</v>
      </c>
      <c r="P15" s="496" t="s">
        <v>631</v>
      </c>
      <c r="Q15" s="496" t="s">
        <v>632</v>
      </c>
      <c r="R15" s="496" t="s">
        <v>633</v>
      </c>
      <c r="S15" s="496" t="s">
        <v>634</v>
      </c>
      <c r="T15" s="496" t="s">
        <v>635</v>
      </c>
      <c r="U15" s="496" t="s">
        <v>636</v>
      </c>
      <c r="V15" s="496" t="s">
        <v>637</v>
      </c>
      <c r="W15" s="496" t="s">
        <v>638</v>
      </c>
    </row>
    <row r="16" spans="1:23" ht="15" customHeight="1">
      <c r="A16" s="127">
        <v>6</v>
      </c>
      <c r="B16" s="31" t="str">
        <f>"პირველადი კაპიტალის კოეფიციენტი &gt;="&amp;ROUND('9.1. Capital Requirements'!$C$20*100, 2 )&amp;"%"</f>
        <v>პირველადი კაპიტალის კოეფიციენტი &gt;=6.61%</v>
      </c>
      <c r="C16" s="495">
        <v>0.11541298543453449</v>
      </c>
      <c r="D16" s="482">
        <v>0.1215</v>
      </c>
      <c r="E16" s="482">
        <v>0.13196104348871665</v>
      </c>
      <c r="F16" s="482">
        <v>0.13286328764735233</v>
      </c>
      <c r="G16" s="483">
        <v>0.13386501970977896</v>
      </c>
      <c r="J16" s="496"/>
      <c r="K16" s="496"/>
      <c r="L16" s="496"/>
      <c r="M16" s="496"/>
      <c r="N16" s="496"/>
      <c r="O16" s="496"/>
      <c r="P16" s="496"/>
      <c r="Q16" s="496"/>
      <c r="R16" s="496"/>
      <c r="S16" s="496"/>
      <c r="T16" s="496"/>
      <c r="U16" s="496"/>
      <c r="V16" s="496"/>
      <c r="W16" s="496"/>
    </row>
    <row r="17" spans="1:23" ht="15">
      <c r="A17" s="127">
        <v>7</v>
      </c>
      <c r="B17" s="31" t="str">
        <f>"საზედამხედველო კაპიტალის კოეფიციენტი &gt;="&amp;ROUND('9.1. Capital Requirements'!$C$21*100,2)&amp;"%"</f>
        <v>საზედამხედველო კაპიტალის კოეფიციენტი &gt;=10.57%</v>
      </c>
      <c r="C17" s="495">
        <v>0.157</v>
      </c>
      <c r="D17" s="482">
        <v>0.152</v>
      </c>
      <c r="E17" s="482">
        <v>0.16316981825305216</v>
      </c>
      <c r="F17" s="482">
        <v>0.1658996338037558</v>
      </c>
      <c r="G17" s="483">
        <v>0.1607760441335597</v>
      </c>
      <c r="J17" s="496" t="s">
        <v>639</v>
      </c>
      <c r="K17" s="496">
        <v>1030573275.0485011</v>
      </c>
      <c r="L17" s="496">
        <v>1039141825.2687001</v>
      </c>
      <c r="M17" s="496">
        <v>1068815814.1772001</v>
      </c>
      <c r="N17" s="496">
        <v>1078600731.4990094</v>
      </c>
      <c r="O17" s="496">
        <v>1113184850.9385097</v>
      </c>
      <c r="P17" s="496">
        <v>1123969678.3814998</v>
      </c>
      <c r="Q17" s="496">
        <v>1173498110.9685111</v>
      </c>
      <c r="R17" s="496"/>
      <c r="S17" s="496"/>
      <c r="T17" s="496"/>
      <c r="U17" s="496"/>
      <c r="V17" s="496"/>
      <c r="W17" s="496"/>
    </row>
    <row r="18" spans="1:23" ht="15">
      <c r="A18" s="128"/>
      <c r="B18" s="32" t="s">
        <v>12</v>
      </c>
      <c r="C18" s="351"/>
      <c r="D18" s="351"/>
      <c r="E18" s="351"/>
      <c r="F18" s="351"/>
      <c r="G18" s="352"/>
      <c r="J18" s="496" t="s">
        <v>640</v>
      </c>
      <c r="K18" s="496"/>
      <c r="L18" s="496">
        <f>AVERAGE($K$17:L17)</f>
        <v>1034857550.1586006</v>
      </c>
      <c r="M18" s="496">
        <f>AVERAGE($K$17:M17)</f>
        <v>1046176971.4981337</v>
      </c>
      <c r="N18" s="496">
        <f>AVERAGE($K$17:N17)</f>
        <v>1054282911.4983525</v>
      </c>
      <c r="O18" s="496">
        <f>AVERAGE($K$17:O17)</f>
        <v>1066063299.386384</v>
      </c>
      <c r="P18" s="496">
        <f>AVERAGE($K$17:P17)</f>
        <v>1075714362.5522366</v>
      </c>
      <c r="Q18" s="496">
        <f>AVERAGE($K$17:Q17)</f>
        <v>1089683469.4688473</v>
      </c>
      <c r="R18" s="496">
        <f>AVERAGE($K$17:R17)</f>
        <v>1089683469.4688473</v>
      </c>
      <c r="S18" s="496">
        <f>AVERAGE($K$17:S17)</f>
        <v>1089683469.4688473</v>
      </c>
      <c r="T18" s="496">
        <f>AVERAGE($K$17:T17)</f>
        <v>1089683469.4688473</v>
      </c>
      <c r="U18" s="496">
        <f>AVERAGE($K$17:U17)</f>
        <v>1089683469.4688473</v>
      </c>
      <c r="V18" s="496">
        <f>AVERAGE($K$17:V17)</f>
        <v>1089683469.4688473</v>
      </c>
      <c r="W18" s="496">
        <f>AVERAGE($K$17:W17)</f>
        <v>1089683469.4688473</v>
      </c>
    </row>
    <row r="19" spans="1:23" ht="15" customHeight="1">
      <c r="A19" s="130">
        <v>8</v>
      </c>
      <c r="B19" s="34" t="s">
        <v>13</v>
      </c>
      <c r="C19" s="498">
        <v>0.16288327795457508</v>
      </c>
      <c r="D19" s="484">
        <v>0.1650468857858102</v>
      </c>
      <c r="E19" s="484">
        <v>0.1807</v>
      </c>
      <c r="F19" s="484">
        <v>0.18040221367609136</v>
      </c>
      <c r="G19" s="485">
        <v>0.18186780094076749</v>
      </c>
      <c r="J19" s="496"/>
      <c r="K19" s="496"/>
      <c r="L19" s="496"/>
      <c r="M19" s="496"/>
      <c r="N19" s="496"/>
      <c r="O19" s="496"/>
      <c r="P19" s="496"/>
      <c r="Q19" s="496"/>
      <c r="R19" s="496"/>
      <c r="S19" s="496"/>
      <c r="T19" s="496"/>
      <c r="U19" s="496"/>
      <c r="V19" s="496"/>
      <c r="W19" s="496"/>
    </row>
    <row r="20" spans="1:23" ht="15">
      <c r="A20" s="130">
        <v>9</v>
      </c>
      <c r="B20" s="34" t="s">
        <v>14</v>
      </c>
      <c r="C20" s="498">
        <v>8.7637114938110133E-2</v>
      </c>
      <c r="D20" s="484">
        <v>8.4838236060264333E-2</v>
      </c>
      <c r="E20" s="485">
        <v>7.7299999999999994E-2</v>
      </c>
      <c r="F20" s="485">
        <v>7.6976904491381698E-2</v>
      </c>
      <c r="G20" s="485">
        <v>7.7199110075451965E-2</v>
      </c>
      <c r="J20" s="496" t="s">
        <v>641</v>
      </c>
      <c r="K20" s="496">
        <v>139080890.59000006</v>
      </c>
      <c r="L20" s="496">
        <v>139524727.90000018</v>
      </c>
      <c r="M20" s="496">
        <v>141211930.55000013</v>
      </c>
      <c r="N20" s="496">
        <v>132469926.14999992</v>
      </c>
      <c r="O20" s="496">
        <v>131248130.61000012</v>
      </c>
      <c r="P20" s="496">
        <v>130505890.57999943</v>
      </c>
      <c r="Q20" s="496">
        <v>134485704.34999967</v>
      </c>
      <c r="R20" s="496"/>
      <c r="S20" s="496"/>
      <c r="T20" s="496"/>
      <c r="U20" s="496"/>
      <c r="V20" s="496"/>
      <c r="W20" s="496"/>
    </row>
    <row r="21" spans="1:23" ht="15">
      <c r="A21" s="130">
        <v>10</v>
      </c>
      <c r="B21" s="34" t="s">
        <v>15</v>
      </c>
      <c r="C21" s="498">
        <v>2.678571621741431E-2</v>
      </c>
      <c r="D21" s="485">
        <v>2.0708672332525227E-2</v>
      </c>
      <c r="E21" s="485">
        <v>5.0099999999999999E-2</v>
      </c>
      <c r="F21" s="485">
        <v>4.8399999999999999E-2</v>
      </c>
      <c r="G21" s="485">
        <v>4.7942645411220869E-2</v>
      </c>
      <c r="J21" s="496" t="s">
        <v>642</v>
      </c>
      <c r="K21" s="496"/>
      <c r="L21" s="496">
        <f>AVERAGE($K$20:L20)</f>
        <v>139302809.24500012</v>
      </c>
      <c r="M21" s="496">
        <f>AVERAGE($K$20:M20)</f>
        <v>139939183.01333347</v>
      </c>
      <c r="N21" s="496">
        <f>AVERAGE($K$20:N20)</f>
        <v>138071868.79750007</v>
      </c>
      <c r="O21" s="496">
        <f>AVERAGE($K$20:O20)</f>
        <v>136707121.16000009</v>
      </c>
      <c r="P21" s="496">
        <f>AVERAGE($K$20:P20)</f>
        <v>135673582.72999999</v>
      </c>
      <c r="Q21" s="496">
        <f>AVERAGE($K$20:Q20)</f>
        <v>135503885.81857136</v>
      </c>
      <c r="R21" s="496">
        <f>AVERAGE($K$20:R20)</f>
        <v>135503885.81857136</v>
      </c>
      <c r="S21" s="496">
        <f>AVERAGE($K$20:S20)</f>
        <v>135503885.81857136</v>
      </c>
      <c r="T21" s="496">
        <f>AVERAGE($K$20:T20)</f>
        <v>135503885.81857136</v>
      </c>
      <c r="U21" s="496">
        <f>AVERAGE($K$20:U20)</f>
        <v>135503885.81857136</v>
      </c>
      <c r="V21" s="496">
        <f>AVERAGE($K$20:V20)</f>
        <v>135503885.81857136</v>
      </c>
      <c r="W21" s="496">
        <f>AVERAGE($K$20:W20)</f>
        <v>135503885.81857136</v>
      </c>
    </row>
    <row r="22" spans="1:23" ht="15">
      <c r="A22" s="130">
        <v>11</v>
      </c>
      <c r="B22" s="34" t="s">
        <v>232</v>
      </c>
      <c r="C22" s="498">
        <v>7.5246163016464945E-2</v>
      </c>
      <c r="D22" s="485">
        <v>8.0208649725545866E-2</v>
      </c>
      <c r="E22" s="485">
        <v>0.10340000000000001</v>
      </c>
      <c r="F22" s="485">
        <v>0.10340000000000001</v>
      </c>
      <c r="G22" s="485">
        <v>0.10466869086531552</v>
      </c>
    </row>
    <row r="23" spans="1:23" ht="15">
      <c r="A23" s="130">
        <v>12</v>
      </c>
      <c r="B23" s="34" t="s">
        <v>16</v>
      </c>
      <c r="C23" s="498">
        <v>-8.6774472265875018E-3</v>
      </c>
      <c r="D23" s="485">
        <v>-2.5934865245174812E-2</v>
      </c>
      <c r="E23" s="485">
        <v>3.1E-2</v>
      </c>
      <c r="F23" s="485">
        <v>2.7300000000000001E-2</v>
      </c>
      <c r="G23" s="485">
        <v>2.436339117470375E-2</v>
      </c>
    </row>
    <row r="24" spans="1:23" ht="15">
      <c r="A24" s="130">
        <v>13</v>
      </c>
      <c r="B24" s="34" t="s">
        <v>17</v>
      </c>
      <c r="C24" s="498">
        <v>-6.9781547170249175E-2</v>
      </c>
      <c r="D24" s="485">
        <v>-0.19803226738461732</v>
      </c>
      <c r="E24" s="485">
        <v>0.22059999999999999</v>
      </c>
      <c r="F24" s="485">
        <v>0.19320000000000001</v>
      </c>
      <c r="G24" s="485">
        <v>0.16793851080296396</v>
      </c>
    </row>
    <row r="25" spans="1:23" ht="15">
      <c r="A25" s="128"/>
      <c r="B25" s="32" t="s">
        <v>18</v>
      </c>
      <c r="C25" s="351"/>
      <c r="D25" s="351"/>
      <c r="E25" s="351"/>
      <c r="F25" s="351"/>
      <c r="G25" s="352"/>
    </row>
    <row r="26" spans="1:23" ht="15">
      <c r="A26" s="130">
        <v>14</v>
      </c>
      <c r="B26" s="34" t="s">
        <v>19</v>
      </c>
      <c r="C26" s="498">
        <v>9.4000000000000004E-3</v>
      </c>
      <c r="D26" s="485">
        <v>1.103E-2</v>
      </c>
      <c r="E26" s="485">
        <v>1.0699999999999999E-2</v>
      </c>
      <c r="F26" s="485">
        <v>1.1900000000000001E-2</v>
      </c>
      <c r="G26" s="485">
        <v>1.6103255019986554E-2</v>
      </c>
    </row>
    <row r="27" spans="1:23" ht="15" customHeight="1">
      <c r="A27" s="130">
        <v>15</v>
      </c>
      <c r="B27" s="34" t="s">
        <v>20</v>
      </c>
      <c r="C27" s="498">
        <v>3.6900000000000002E-2</v>
      </c>
      <c r="D27" s="485">
        <v>3.7600000000000001E-2</v>
      </c>
      <c r="E27" s="485">
        <v>2.7400000000000001E-2</v>
      </c>
      <c r="F27" s="485">
        <v>2.8199999999999999E-2</v>
      </c>
      <c r="G27" s="485">
        <v>3.0161120474280601E-2</v>
      </c>
    </row>
    <row r="28" spans="1:23" ht="15">
      <c r="A28" s="130">
        <v>16</v>
      </c>
      <c r="B28" s="34" t="s">
        <v>21</v>
      </c>
      <c r="C28" s="498">
        <v>9.1899999999999996E-2</v>
      </c>
      <c r="D28" s="485">
        <v>0.1027286629840982</v>
      </c>
      <c r="E28" s="485">
        <v>9.8199999999999996E-2</v>
      </c>
      <c r="F28" s="485">
        <v>0.1077</v>
      </c>
      <c r="G28" s="485">
        <v>0.11511003127202413</v>
      </c>
    </row>
    <row r="29" spans="1:23" ht="15" customHeight="1">
      <c r="A29" s="130">
        <v>17</v>
      </c>
      <c r="B29" s="34" t="s">
        <v>22</v>
      </c>
      <c r="C29" s="498">
        <v>0.1487</v>
      </c>
      <c r="D29" s="485">
        <v>0.15093033674069736</v>
      </c>
      <c r="E29" s="485">
        <v>0.151</v>
      </c>
      <c r="F29" s="485">
        <v>0.15129999999999999</v>
      </c>
      <c r="G29" s="485">
        <v>0.14128763193978938</v>
      </c>
    </row>
    <row r="30" spans="1:23" ht="15">
      <c r="A30" s="130">
        <v>18</v>
      </c>
      <c r="B30" s="34" t="s">
        <v>23</v>
      </c>
      <c r="C30" s="497">
        <v>0.114</v>
      </c>
      <c r="D30" s="485">
        <v>4.1200000000000001E-2</v>
      </c>
      <c r="E30" s="485">
        <v>0.23330000000000001</v>
      </c>
      <c r="F30" s="485">
        <v>0.11799999999999999</v>
      </c>
      <c r="G30" s="485">
        <v>5.6935653122070162E-2</v>
      </c>
    </row>
    <row r="31" spans="1:23" ht="15" customHeight="1">
      <c r="A31" s="128"/>
      <c r="B31" s="32" t="s">
        <v>24</v>
      </c>
      <c r="C31" s="351"/>
      <c r="D31" s="351"/>
      <c r="E31" s="351"/>
      <c r="F31" s="351"/>
      <c r="G31" s="352"/>
    </row>
    <row r="32" spans="1:23" ht="15" customHeight="1">
      <c r="A32" s="130">
        <v>19</v>
      </c>
      <c r="B32" s="34" t="s">
        <v>25</v>
      </c>
      <c r="C32" s="498">
        <v>0.11509999999999999</v>
      </c>
      <c r="D32" s="485">
        <v>0.11219999999999999</v>
      </c>
      <c r="E32" s="485">
        <v>0.12540000000000001</v>
      </c>
      <c r="F32" s="485">
        <v>0.125</v>
      </c>
      <c r="G32" s="485">
        <v>0.1402010103717794</v>
      </c>
    </row>
    <row r="33" spans="1:7" ht="15" customHeight="1">
      <c r="A33" s="130">
        <v>20</v>
      </c>
      <c r="B33" s="34" t="s">
        <v>26</v>
      </c>
      <c r="C33" s="498">
        <v>0.23719999999999999</v>
      </c>
      <c r="D33" s="485">
        <v>0.20271610565916984</v>
      </c>
      <c r="E33" s="485">
        <v>0.21279999999999999</v>
      </c>
      <c r="F33" s="485">
        <v>0.2157</v>
      </c>
      <c r="G33" s="485">
        <v>0.19413923014534593</v>
      </c>
    </row>
    <row r="34" spans="1:7" ht="15" customHeight="1">
      <c r="A34" s="130">
        <v>21</v>
      </c>
      <c r="B34" s="259" t="s">
        <v>27</v>
      </c>
      <c r="C34" s="498">
        <v>3.3700000000000001E-2</v>
      </c>
      <c r="D34" s="485">
        <v>2.3498131662469838E-2</v>
      </c>
      <c r="E34" s="485">
        <v>4.8800000000000003E-2</v>
      </c>
      <c r="F34" s="485">
        <v>2.5000000000000001E-2</v>
      </c>
      <c r="G34" s="485">
        <v>1.5505032725646274E-2</v>
      </c>
    </row>
    <row r="35" spans="1:7" ht="15" customHeight="1">
      <c r="A35" s="353"/>
      <c r="B35" s="32" t="s">
        <v>534</v>
      </c>
      <c r="C35" s="351"/>
      <c r="D35" s="351"/>
      <c r="E35" s="351"/>
      <c r="F35" s="351"/>
      <c r="G35" s="352"/>
    </row>
    <row r="36" spans="1:7" ht="15" customHeight="1">
      <c r="A36" s="130">
        <v>22</v>
      </c>
      <c r="B36" s="345" t="s">
        <v>518</v>
      </c>
      <c r="C36" s="529">
        <v>150570856.35149148</v>
      </c>
      <c r="D36" s="486">
        <v>108579772.76464474</v>
      </c>
      <c r="E36" s="486">
        <v>107800944.9480156</v>
      </c>
      <c r="F36" s="486">
        <v>102994551.60893553</v>
      </c>
      <c r="G36" s="487">
        <v>75777538.614183158</v>
      </c>
    </row>
    <row r="37" spans="1:7" ht="15">
      <c r="A37" s="130">
        <v>23</v>
      </c>
      <c r="B37" s="34" t="s">
        <v>519</v>
      </c>
      <c r="C37" s="529">
        <v>64596953.263940752</v>
      </c>
      <c r="D37" s="486">
        <v>50814794.668466493</v>
      </c>
      <c r="E37" s="486">
        <v>28884513.010003846</v>
      </c>
      <c r="F37" s="486">
        <v>38405325.569212638</v>
      </c>
      <c r="G37" s="487">
        <v>34747757.718601964</v>
      </c>
    </row>
    <row r="38" spans="1:7" thickBot="1">
      <c r="A38" s="131">
        <v>24</v>
      </c>
      <c r="B38" s="260" t="s">
        <v>517</v>
      </c>
      <c r="C38" s="530">
        <v>2.330928143565294</v>
      </c>
      <c r="D38" s="488">
        <v>2.1367748009818239</v>
      </c>
      <c r="E38" s="488">
        <v>3.7321364881824346</v>
      </c>
      <c r="F38" s="488">
        <v>2.6817778545666178</v>
      </c>
      <c r="G38" s="489">
        <v>2.1807893110068566</v>
      </c>
    </row>
    <row r="39" spans="1:7">
      <c r="A39" s="20"/>
    </row>
    <row r="40" spans="1:7" ht="39.75">
      <c r="B40" s="23" t="s">
        <v>612</v>
      </c>
    </row>
    <row r="41" spans="1:7" ht="65.25">
      <c r="B41" s="404" t="s">
        <v>533</v>
      </c>
      <c r="D41" s="373"/>
      <c r="E41" s="373"/>
      <c r="F41" s="373"/>
      <c r="G41" s="37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L40" sqref="L40"/>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73" t="str">
        <f>Info!C2</f>
        <v>სს "კრედობანკი"</v>
      </c>
    </row>
    <row r="2" spans="1:8" ht="15.75">
      <c r="A2" s="17" t="s">
        <v>197</v>
      </c>
      <c r="B2" s="2" t="str">
        <f>'1. key ratios'!B2</f>
        <v>30.06.2020</v>
      </c>
    </row>
    <row r="3" spans="1:8" ht="15.75">
      <c r="A3" s="17"/>
    </row>
    <row r="4" spans="1:8" ht="16.5" thickBot="1">
      <c r="A4" s="35" t="s">
        <v>414</v>
      </c>
      <c r="B4" s="76" t="s">
        <v>252</v>
      </c>
      <c r="C4" s="35"/>
      <c r="D4" s="36"/>
      <c r="E4" s="36"/>
      <c r="F4" s="37"/>
      <c r="G4" s="37"/>
      <c r="H4" s="38" t="s">
        <v>100</v>
      </c>
    </row>
    <row r="5" spans="1:8" ht="15.75">
      <c r="A5" s="39"/>
      <c r="B5" s="40"/>
      <c r="C5" s="533" t="s">
        <v>202</v>
      </c>
      <c r="D5" s="534"/>
      <c r="E5" s="535"/>
      <c r="F5" s="533" t="s">
        <v>203</v>
      </c>
      <c r="G5" s="534"/>
      <c r="H5" s="536"/>
    </row>
    <row r="6" spans="1:8" ht="15.75">
      <c r="A6" s="41" t="s">
        <v>32</v>
      </c>
      <c r="B6" s="42" t="s">
        <v>160</v>
      </c>
      <c r="C6" s="43" t="s">
        <v>33</v>
      </c>
      <c r="D6" s="43" t="s">
        <v>101</v>
      </c>
      <c r="E6" s="43" t="s">
        <v>74</v>
      </c>
      <c r="F6" s="43" t="s">
        <v>33</v>
      </c>
      <c r="G6" s="43" t="s">
        <v>101</v>
      </c>
      <c r="H6" s="44" t="s">
        <v>74</v>
      </c>
    </row>
    <row r="7" spans="1:8" ht="15.75">
      <c r="A7" s="41">
        <v>1</v>
      </c>
      <c r="B7" s="45" t="s">
        <v>161</v>
      </c>
      <c r="C7" s="261">
        <v>20726592.640000001</v>
      </c>
      <c r="D7" s="261">
        <v>14378930.01</v>
      </c>
      <c r="E7" s="262">
        <f>C7+D7</f>
        <v>35105522.649999999</v>
      </c>
      <c r="F7" s="263">
        <v>10714248.300000001</v>
      </c>
      <c r="G7" s="264">
        <v>11005282.529999999</v>
      </c>
      <c r="H7" s="265">
        <f>F7+G7</f>
        <v>21719530.829999998</v>
      </c>
    </row>
    <row r="8" spans="1:8" ht="15.75">
      <c r="A8" s="41">
        <v>2</v>
      </c>
      <c r="B8" s="45" t="s">
        <v>162</v>
      </c>
      <c r="C8" s="261">
        <v>23783039.09</v>
      </c>
      <c r="D8" s="261">
        <v>36621122.590000004</v>
      </c>
      <c r="E8" s="262">
        <f t="shared" ref="E8:E20" si="0">C8+D8</f>
        <v>60404161.680000007</v>
      </c>
      <c r="F8" s="263">
        <v>50391059.960000001</v>
      </c>
      <c r="G8" s="264">
        <v>23705683.440000001</v>
      </c>
      <c r="H8" s="265">
        <f t="shared" ref="H8:H40" si="1">F8+G8</f>
        <v>74096743.400000006</v>
      </c>
    </row>
    <row r="9" spans="1:8" ht="15.75">
      <c r="A9" s="41">
        <v>3</v>
      </c>
      <c r="B9" s="45" t="s">
        <v>163</v>
      </c>
      <c r="C9" s="261">
        <v>442257.91999999998</v>
      </c>
      <c r="D9" s="261">
        <v>30032570.719999999</v>
      </c>
      <c r="E9" s="262">
        <f t="shared" si="0"/>
        <v>30474828.640000001</v>
      </c>
      <c r="F9" s="263">
        <v>109560.61</v>
      </c>
      <c r="G9" s="264">
        <v>6449024.8799999999</v>
      </c>
      <c r="H9" s="265">
        <f t="shared" si="1"/>
        <v>6558585.4900000002</v>
      </c>
    </row>
    <row r="10" spans="1:8" ht="15.75">
      <c r="A10" s="41">
        <v>4</v>
      </c>
      <c r="B10" s="45" t="s">
        <v>192</v>
      </c>
      <c r="C10" s="261">
        <v>0</v>
      </c>
      <c r="D10" s="261">
        <v>0</v>
      </c>
      <c r="E10" s="262">
        <f t="shared" si="0"/>
        <v>0</v>
      </c>
      <c r="F10" s="263">
        <v>0</v>
      </c>
      <c r="G10" s="264">
        <v>0</v>
      </c>
      <c r="H10" s="265">
        <f t="shared" si="1"/>
        <v>0</v>
      </c>
    </row>
    <row r="11" spans="1:8" ht="15.75">
      <c r="A11" s="41">
        <v>5</v>
      </c>
      <c r="B11" s="45" t="s">
        <v>164</v>
      </c>
      <c r="C11" s="261">
        <v>37700646.350000001</v>
      </c>
      <c r="D11" s="261">
        <v>0</v>
      </c>
      <c r="E11" s="262">
        <f t="shared" si="0"/>
        <v>37700646.350000001</v>
      </c>
      <c r="F11" s="263">
        <v>26000000</v>
      </c>
      <c r="G11" s="264">
        <v>0</v>
      </c>
      <c r="H11" s="265">
        <f t="shared" si="1"/>
        <v>26000000</v>
      </c>
    </row>
    <row r="12" spans="1:8" ht="15.75">
      <c r="A12" s="41">
        <v>6.1</v>
      </c>
      <c r="B12" s="46" t="s">
        <v>165</v>
      </c>
      <c r="C12" s="261">
        <v>855105075.11000001</v>
      </c>
      <c r="D12" s="261">
        <v>86532718.478599995</v>
      </c>
      <c r="E12" s="262">
        <f t="shared" si="0"/>
        <v>941637793.58860004</v>
      </c>
      <c r="F12" s="263">
        <v>640960609.70999992</v>
      </c>
      <c r="G12" s="264">
        <v>83378723.270999998</v>
      </c>
      <c r="H12" s="265">
        <f t="shared" si="1"/>
        <v>724339332.98099995</v>
      </c>
    </row>
    <row r="13" spans="1:8" ht="15.75">
      <c r="A13" s="41">
        <v>6.2</v>
      </c>
      <c r="B13" s="46" t="s">
        <v>166</v>
      </c>
      <c r="C13" s="261">
        <v>-30902177.218102802</v>
      </c>
      <c r="D13" s="261">
        <v>-3877365.3119859998</v>
      </c>
      <c r="E13" s="262">
        <f t="shared" si="0"/>
        <v>-34779542.530088805</v>
      </c>
      <c r="F13" s="263">
        <v>-18727408.488400001</v>
      </c>
      <c r="G13" s="264">
        <v>-3119477.3979000002</v>
      </c>
      <c r="H13" s="265">
        <f t="shared" si="1"/>
        <v>-21846885.886300001</v>
      </c>
    </row>
    <row r="14" spans="1:8" ht="15.75">
      <c r="A14" s="41">
        <v>6</v>
      </c>
      <c r="B14" s="45" t="s">
        <v>167</v>
      </c>
      <c r="C14" s="262">
        <f>C12+C13</f>
        <v>824202897.8918972</v>
      </c>
      <c r="D14" s="262">
        <f>D12+D13</f>
        <v>82655353.166613996</v>
      </c>
      <c r="E14" s="262">
        <f t="shared" si="0"/>
        <v>906858251.05851126</v>
      </c>
      <c r="F14" s="262">
        <f>F12+F13</f>
        <v>622233201.22159994</v>
      </c>
      <c r="G14" s="262">
        <f>G12+G13</f>
        <v>80259245.873099998</v>
      </c>
      <c r="H14" s="265">
        <f t="shared" si="1"/>
        <v>702492447.09469998</v>
      </c>
    </row>
    <row r="15" spans="1:8" ht="15.75">
      <c r="A15" s="41">
        <v>7</v>
      </c>
      <c r="B15" s="45" t="s">
        <v>168</v>
      </c>
      <c r="C15" s="261">
        <v>36120690.730000004</v>
      </c>
      <c r="D15" s="261">
        <v>2245221.6399999997</v>
      </c>
      <c r="E15" s="262">
        <f t="shared" si="0"/>
        <v>38365912.370000005</v>
      </c>
      <c r="F15" s="263">
        <v>14896893.27</v>
      </c>
      <c r="G15" s="264">
        <v>1323137.8499999999</v>
      </c>
      <c r="H15" s="265">
        <f t="shared" si="1"/>
        <v>16220031.119999999</v>
      </c>
    </row>
    <row r="16" spans="1:8" ht="15.75">
      <c r="A16" s="41">
        <v>8</v>
      </c>
      <c r="B16" s="45" t="s">
        <v>169</v>
      </c>
      <c r="C16" s="261">
        <v>1390991.5</v>
      </c>
      <c r="D16" s="261">
        <v>0</v>
      </c>
      <c r="E16" s="262">
        <f t="shared" si="0"/>
        <v>1390991.5</v>
      </c>
      <c r="F16" s="263">
        <v>315380</v>
      </c>
      <c r="G16" s="264">
        <v>0</v>
      </c>
      <c r="H16" s="265">
        <f t="shared" si="1"/>
        <v>315380</v>
      </c>
    </row>
    <row r="17" spans="1:8" ht="15.75">
      <c r="A17" s="41">
        <v>9</v>
      </c>
      <c r="B17" s="45" t="s">
        <v>170</v>
      </c>
      <c r="C17" s="261">
        <v>0</v>
      </c>
      <c r="D17" s="261">
        <v>0</v>
      </c>
      <c r="E17" s="262">
        <f t="shared" si="0"/>
        <v>0</v>
      </c>
      <c r="F17" s="263">
        <v>0</v>
      </c>
      <c r="G17" s="264">
        <v>0</v>
      </c>
      <c r="H17" s="265">
        <f t="shared" si="1"/>
        <v>0</v>
      </c>
    </row>
    <row r="18" spans="1:8" ht="15.75">
      <c r="A18" s="41">
        <v>10</v>
      </c>
      <c r="B18" s="45" t="s">
        <v>171</v>
      </c>
      <c r="C18" s="261">
        <v>30475812.120000001</v>
      </c>
      <c r="D18" s="261">
        <v>0</v>
      </c>
      <c r="E18" s="262">
        <f t="shared" si="0"/>
        <v>30475812.120000001</v>
      </c>
      <c r="F18" s="263">
        <v>34576252.789999999</v>
      </c>
      <c r="G18" s="264">
        <v>0</v>
      </c>
      <c r="H18" s="265">
        <f t="shared" si="1"/>
        <v>34576252.789999999</v>
      </c>
    </row>
    <row r="19" spans="1:8" ht="15.75">
      <c r="A19" s="41">
        <v>11</v>
      </c>
      <c r="B19" s="45" t="s">
        <v>172</v>
      </c>
      <c r="C19" s="261">
        <v>25172972.600000005</v>
      </c>
      <c r="D19" s="261">
        <v>7549012</v>
      </c>
      <c r="E19" s="262">
        <f t="shared" si="0"/>
        <v>32721984.600000005</v>
      </c>
      <c r="F19" s="263">
        <v>19079861.210000001</v>
      </c>
      <c r="G19" s="264">
        <v>5317373.08</v>
      </c>
      <c r="H19" s="265">
        <f t="shared" si="1"/>
        <v>24397234.289999999</v>
      </c>
    </row>
    <row r="20" spans="1:8" ht="15.75">
      <c r="A20" s="41">
        <v>12</v>
      </c>
      <c r="B20" s="47" t="s">
        <v>173</v>
      </c>
      <c r="C20" s="262">
        <f>SUM(C7:C11)+SUM(C14:C19)</f>
        <v>1000015900.8418972</v>
      </c>
      <c r="D20" s="262">
        <f>SUM(D7:D11)+SUM(D14:D19)</f>
        <v>173482210.12661397</v>
      </c>
      <c r="E20" s="262">
        <f t="shared" si="0"/>
        <v>1173498110.9685111</v>
      </c>
      <c r="F20" s="262">
        <f>SUM(F7:F11)+SUM(F14:F19)</f>
        <v>778316457.36159992</v>
      </c>
      <c r="G20" s="262">
        <f>SUM(G7:G11)+SUM(G14:G19)</f>
        <v>128059747.65309998</v>
      </c>
      <c r="H20" s="265">
        <f t="shared" si="1"/>
        <v>906376205.01469994</v>
      </c>
    </row>
    <row r="21" spans="1:8" ht="15.75">
      <c r="A21" s="41"/>
      <c r="B21" s="42" t="s">
        <v>190</v>
      </c>
      <c r="C21" s="266"/>
      <c r="D21" s="266"/>
      <c r="E21" s="266"/>
      <c r="F21" s="267"/>
      <c r="G21" s="268"/>
      <c r="H21" s="269"/>
    </row>
    <row r="22" spans="1:8" ht="15.75">
      <c r="A22" s="41">
        <v>13</v>
      </c>
      <c r="B22" s="45" t="s">
        <v>174</v>
      </c>
      <c r="C22" s="261">
        <v>0</v>
      </c>
      <c r="D22" s="261">
        <v>0</v>
      </c>
      <c r="E22" s="262">
        <f>C22+D22</f>
        <v>0</v>
      </c>
      <c r="F22" s="263">
        <v>46200000</v>
      </c>
      <c r="G22" s="264">
        <v>9797100</v>
      </c>
      <c r="H22" s="265">
        <f t="shared" si="1"/>
        <v>55997100</v>
      </c>
    </row>
    <row r="23" spans="1:8" ht="15.75">
      <c r="A23" s="41">
        <v>14</v>
      </c>
      <c r="B23" s="45" t="s">
        <v>175</v>
      </c>
      <c r="C23" s="261">
        <v>24214896.951900098</v>
      </c>
      <c r="D23" s="261">
        <v>3715550.2789468998</v>
      </c>
      <c r="E23" s="262">
        <f t="shared" ref="E23:E40" si="2">C23+D23</f>
        <v>27930447.230846997</v>
      </c>
      <c r="F23" s="263">
        <v>11955606.568700001</v>
      </c>
      <c r="G23" s="264">
        <v>2028128.1518000001</v>
      </c>
      <c r="H23" s="265">
        <f t="shared" si="1"/>
        <v>13983734.7205</v>
      </c>
    </row>
    <row r="24" spans="1:8" ht="15.75">
      <c r="A24" s="41">
        <v>15</v>
      </c>
      <c r="B24" s="45" t="s">
        <v>176</v>
      </c>
      <c r="C24" s="261">
        <v>5290336.1161999982</v>
      </c>
      <c r="D24" s="261">
        <v>6358731.4960789001</v>
      </c>
      <c r="E24" s="262">
        <f t="shared" si="2"/>
        <v>11649067.612278897</v>
      </c>
      <c r="F24" s="263">
        <v>9183</v>
      </c>
      <c r="G24" s="264">
        <v>60475</v>
      </c>
      <c r="H24" s="265">
        <f t="shared" si="1"/>
        <v>69658</v>
      </c>
    </row>
    <row r="25" spans="1:8" ht="15.75">
      <c r="A25" s="41">
        <v>16</v>
      </c>
      <c r="B25" s="45" t="s">
        <v>177</v>
      </c>
      <c r="C25" s="261">
        <v>46084738.370000005</v>
      </c>
      <c r="D25" s="261">
        <v>11391477.934559992</v>
      </c>
      <c r="E25" s="262">
        <f t="shared" si="2"/>
        <v>57476216.304559998</v>
      </c>
      <c r="F25" s="263">
        <v>19815513</v>
      </c>
      <c r="G25" s="264">
        <v>9124571.7884999998</v>
      </c>
      <c r="H25" s="265">
        <f t="shared" si="1"/>
        <v>28940084.7885</v>
      </c>
    </row>
    <row r="26" spans="1:8" ht="15.75">
      <c r="A26" s="41">
        <v>17</v>
      </c>
      <c r="B26" s="45" t="s">
        <v>178</v>
      </c>
      <c r="C26" s="266"/>
      <c r="D26" s="266"/>
      <c r="E26" s="262">
        <f t="shared" si="2"/>
        <v>0</v>
      </c>
      <c r="F26" s="267"/>
      <c r="G26" s="268"/>
      <c r="H26" s="265">
        <f t="shared" si="1"/>
        <v>0</v>
      </c>
    </row>
    <row r="27" spans="1:8" ht="15.75">
      <c r="A27" s="41">
        <v>18</v>
      </c>
      <c r="B27" s="45" t="s">
        <v>179</v>
      </c>
      <c r="C27" s="261">
        <v>610489357.67095232</v>
      </c>
      <c r="D27" s="261">
        <v>214681697.47002888</v>
      </c>
      <c r="E27" s="262">
        <f t="shared" si="2"/>
        <v>825171055.1409812</v>
      </c>
      <c r="F27" s="263">
        <v>473428508.80805558</v>
      </c>
      <c r="G27" s="264">
        <v>119524114.34830385</v>
      </c>
      <c r="H27" s="265">
        <f t="shared" si="1"/>
        <v>592952623.15635943</v>
      </c>
    </row>
    <row r="28" spans="1:8" ht="15.75">
      <c r="A28" s="41">
        <v>19</v>
      </c>
      <c r="B28" s="45" t="s">
        <v>180</v>
      </c>
      <c r="C28" s="261">
        <v>14623263.6</v>
      </c>
      <c r="D28" s="261">
        <v>1538846.65</v>
      </c>
      <c r="E28" s="262">
        <f t="shared" si="2"/>
        <v>16162110.25</v>
      </c>
      <c r="F28" s="263">
        <v>16655404.41</v>
      </c>
      <c r="G28" s="264">
        <v>1179058.3999999999</v>
      </c>
      <c r="H28" s="265">
        <f t="shared" si="1"/>
        <v>17834462.809999999</v>
      </c>
    </row>
    <row r="29" spans="1:8" ht="15.75">
      <c r="A29" s="41">
        <v>20</v>
      </c>
      <c r="B29" s="45" t="s">
        <v>102</v>
      </c>
      <c r="C29" s="261">
        <v>56431559.959999993</v>
      </c>
      <c r="D29" s="261">
        <v>8855169.7800000012</v>
      </c>
      <c r="E29" s="262">
        <f t="shared" si="2"/>
        <v>65286729.739999995</v>
      </c>
      <c r="F29" s="263">
        <v>49258277.129999995</v>
      </c>
      <c r="G29" s="264">
        <v>10618824.300000001</v>
      </c>
      <c r="H29" s="265">
        <f t="shared" si="1"/>
        <v>59877101.429999992</v>
      </c>
    </row>
    <row r="30" spans="1:8" ht="15.75">
      <c r="A30" s="41">
        <v>21</v>
      </c>
      <c r="B30" s="45" t="s">
        <v>181</v>
      </c>
      <c r="C30" s="261">
        <v>35336780</v>
      </c>
      <c r="D30" s="261">
        <v>0</v>
      </c>
      <c r="E30" s="262">
        <f t="shared" si="2"/>
        <v>35336780</v>
      </c>
      <c r="F30" s="263">
        <v>15000000</v>
      </c>
      <c r="G30" s="264">
        <v>0</v>
      </c>
      <c r="H30" s="265">
        <f t="shared" si="1"/>
        <v>15000000</v>
      </c>
    </row>
    <row r="31" spans="1:8" ht="15.75">
      <c r="A31" s="41">
        <v>22</v>
      </c>
      <c r="B31" s="47" t="s">
        <v>182</v>
      </c>
      <c r="C31" s="262">
        <f>SUM(C22:C30)</f>
        <v>792470932.66905248</v>
      </c>
      <c r="D31" s="262">
        <f>SUM(D22:D30)</f>
        <v>246541473.60961467</v>
      </c>
      <c r="E31" s="262">
        <f>C31+D31</f>
        <v>1039012406.2786672</v>
      </c>
      <c r="F31" s="262">
        <f>SUM(F22:F30)</f>
        <v>632322492.91675556</v>
      </c>
      <c r="G31" s="262">
        <f>SUM(G22:G30)</f>
        <v>152332271.98860386</v>
      </c>
      <c r="H31" s="265">
        <f t="shared" si="1"/>
        <v>784654764.90535939</v>
      </c>
    </row>
    <row r="32" spans="1:8" ht="15.75">
      <c r="A32" s="41"/>
      <c r="B32" s="42" t="s">
        <v>191</v>
      </c>
      <c r="C32" s="266"/>
      <c r="D32" s="266"/>
      <c r="E32" s="261"/>
      <c r="F32" s="267"/>
      <c r="G32" s="268"/>
      <c r="H32" s="269"/>
    </row>
    <row r="33" spans="1:8" ht="15.75">
      <c r="A33" s="41">
        <v>23</v>
      </c>
      <c r="B33" s="45" t="s">
        <v>183</v>
      </c>
      <c r="C33" s="261">
        <v>4400000</v>
      </c>
      <c r="D33" s="266"/>
      <c r="E33" s="262">
        <f t="shared" si="2"/>
        <v>4400000</v>
      </c>
      <c r="F33" s="263">
        <v>4400000</v>
      </c>
      <c r="G33" s="268"/>
      <c r="H33" s="265">
        <f t="shared" si="1"/>
        <v>4400000</v>
      </c>
    </row>
    <row r="34" spans="1:8" ht="15.75">
      <c r="A34" s="41">
        <v>24</v>
      </c>
      <c r="B34" s="45" t="s">
        <v>184</v>
      </c>
      <c r="C34" s="261">
        <v>0</v>
      </c>
      <c r="D34" s="266"/>
      <c r="E34" s="262">
        <f t="shared" si="2"/>
        <v>0</v>
      </c>
      <c r="F34" s="263">
        <v>0</v>
      </c>
      <c r="G34" s="268"/>
      <c r="H34" s="265">
        <f t="shared" si="1"/>
        <v>0</v>
      </c>
    </row>
    <row r="35" spans="1:8" ht="15.75">
      <c r="A35" s="41">
        <v>25</v>
      </c>
      <c r="B35" s="46" t="s">
        <v>185</v>
      </c>
      <c r="C35" s="261">
        <v>0</v>
      </c>
      <c r="D35" s="266"/>
      <c r="E35" s="262">
        <f t="shared" si="2"/>
        <v>0</v>
      </c>
      <c r="F35" s="263">
        <v>0</v>
      </c>
      <c r="G35" s="268"/>
      <c r="H35" s="265">
        <f t="shared" si="1"/>
        <v>0</v>
      </c>
    </row>
    <row r="36" spans="1:8" ht="15.75">
      <c r="A36" s="41">
        <v>26</v>
      </c>
      <c r="B36" s="45" t="s">
        <v>186</v>
      </c>
      <c r="C36" s="261">
        <v>0</v>
      </c>
      <c r="D36" s="266"/>
      <c r="E36" s="262">
        <f t="shared" si="2"/>
        <v>0</v>
      </c>
      <c r="F36" s="263">
        <v>0</v>
      </c>
      <c r="G36" s="268"/>
      <c r="H36" s="265">
        <f t="shared" si="1"/>
        <v>0</v>
      </c>
    </row>
    <row r="37" spans="1:8" ht="15.75">
      <c r="A37" s="41">
        <v>27</v>
      </c>
      <c r="B37" s="45" t="s">
        <v>187</v>
      </c>
      <c r="C37" s="261">
        <v>0</v>
      </c>
      <c r="D37" s="266"/>
      <c r="E37" s="262">
        <f t="shared" si="2"/>
        <v>0</v>
      </c>
      <c r="F37" s="263">
        <v>0</v>
      </c>
      <c r="G37" s="268"/>
      <c r="H37" s="265">
        <f t="shared" si="1"/>
        <v>0</v>
      </c>
    </row>
    <row r="38" spans="1:8" ht="15.75">
      <c r="A38" s="41">
        <v>28</v>
      </c>
      <c r="B38" s="45" t="s">
        <v>188</v>
      </c>
      <c r="C38" s="261">
        <v>129781303.05999966</v>
      </c>
      <c r="D38" s="266"/>
      <c r="E38" s="262">
        <f t="shared" si="2"/>
        <v>129781303.05999966</v>
      </c>
      <c r="F38" s="263">
        <v>116924980.67000024</v>
      </c>
      <c r="G38" s="268"/>
      <c r="H38" s="265">
        <f t="shared" si="1"/>
        <v>116924980.67000024</v>
      </c>
    </row>
    <row r="39" spans="1:8" ht="15.75">
      <c r="A39" s="41">
        <v>29</v>
      </c>
      <c r="B39" s="45" t="s">
        <v>204</v>
      </c>
      <c r="C39" s="261">
        <v>304401.28999999998</v>
      </c>
      <c r="D39" s="266"/>
      <c r="E39" s="262">
        <f t="shared" si="2"/>
        <v>304401.28999999998</v>
      </c>
      <c r="F39" s="263">
        <v>396459</v>
      </c>
      <c r="G39" s="268"/>
      <c r="H39" s="265">
        <f t="shared" si="1"/>
        <v>396459</v>
      </c>
    </row>
    <row r="40" spans="1:8" ht="15.75">
      <c r="A40" s="41">
        <v>30</v>
      </c>
      <c r="B40" s="47" t="s">
        <v>189</v>
      </c>
      <c r="C40" s="261">
        <f>SUM(C33:C39)</f>
        <v>134485704.34999967</v>
      </c>
      <c r="D40" s="266"/>
      <c r="E40" s="262">
        <f t="shared" si="2"/>
        <v>134485704.34999967</v>
      </c>
      <c r="F40" s="261">
        <f>SUM(F33:F39)</f>
        <v>121721439.67000024</v>
      </c>
      <c r="G40" s="268"/>
      <c r="H40" s="265">
        <f t="shared" si="1"/>
        <v>121721439.67000024</v>
      </c>
    </row>
    <row r="41" spans="1:8" ht="16.5" thickBot="1">
      <c r="A41" s="48">
        <v>31</v>
      </c>
      <c r="B41" s="49" t="s">
        <v>205</v>
      </c>
      <c r="C41" s="270">
        <f>C31+C40</f>
        <v>926956637.01905215</v>
      </c>
      <c r="D41" s="270">
        <f>D31+D40</f>
        <v>246541473.60961467</v>
      </c>
      <c r="E41" s="270">
        <f>C41+D41</f>
        <v>1173498110.6286669</v>
      </c>
      <c r="F41" s="270">
        <f>F31+F40</f>
        <v>754043932.58675575</v>
      </c>
      <c r="G41" s="270">
        <f>G31+G40</f>
        <v>152332271.98860386</v>
      </c>
      <c r="H41" s="271">
        <f>F41+G41</f>
        <v>906376204.57535958</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4 E31 E41" formula="1"/>
    <ignoredError sqref="C20:H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C66" sqref="C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"კრედობანკი"</v>
      </c>
      <c r="C1" s="16"/>
    </row>
    <row r="2" spans="1:8" ht="15.75">
      <c r="A2" s="17" t="s">
        <v>197</v>
      </c>
      <c r="B2" s="373" t="str">
        <f>'1. key ratios'!B2</f>
        <v>30.06.2020</v>
      </c>
      <c r="C2" s="29"/>
      <c r="D2" s="18"/>
      <c r="E2" s="18"/>
      <c r="F2" s="18"/>
      <c r="G2" s="18"/>
      <c r="H2" s="18"/>
    </row>
    <row r="3" spans="1:8" ht="15.75">
      <c r="A3" s="17"/>
      <c r="B3" s="16"/>
      <c r="C3" s="29"/>
      <c r="D3" s="18"/>
      <c r="E3" s="18"/>
      <c r="F3" s="18"/>
      <c r="G3" s="18"/>
      <c r="H3" s="18"/>
    </row>
    <row r="4" spans="1:8" ht="16.5" thickBot="1">
      <c r="A4" s="51" t="s">
        <v>415</v>
      </c>
      <c r="B4" s="30" t="s">
        <v>230</v>
      </c>
      <c r="C4" s="37"/>
      <c r="D4" s="37"/>
      <c r="E4" s="37"/>
      <c r="F4" s="51"/>
      <c r="G4" s="51"/>
      <c r="H4" s="52" t="s">
        <v>100</v>
      </c>
    </row>
    <row r="5" spans="1:8" ht="15.75">
      <c r="A5" s="132"/>
      <c r="B5" s="133"/>
      <c r="C5" s="533" t="s">
        <v>202</v>
      </c>
      <c r="D5" s="534"/>
      <c r="E5" s="535"/>
      <c r="F5" s="533" t="s">
        <v>203</v>
      </c>
      <c r="G5" s="534"/>
      <c r="H5" s="536"/>
    </row>
    <row r="6" spans="1:8">
      <c r="A6" s="134" t="s">
        <v>32</v>
      </c>
      <c r="B6" s="53"/>
      <c r="C6" s="54" t="s">
        <v>33</v>
      </c>
      <c r="D6" s="54" t="s">
        <v>103</v>
      </c>
      <c r="E6" s="54" t="s">
        <v>74</v>
      </c>
      <c r="F6" s="54" t="s">
        <v>33</v>
      </c>
      <c r="G6" s="54" t="s">
        <v>103</v>
      </c>
      <c r="H6" s="135" t="s">
        <v>74</v>
      </c>
    </row>
    <row r="7" spans="1:8">
      <c r="A7" s="136"/>
      <c r="B7" s="56" t="s">
        <v>99</v>
      </c>
      <c r="C7" s="57"/>
      <c r="D7" s="57"/>
      <c r="E7" s="57"/>
      <c r="F7" s="57"/>
      <c r="G7" s="57"/>
      <c r="H7" s="137"/>
    </row>
    <row r="8" spans="1:8" ht="15.75">
      <c r="A8" s="136">
        <v>1</v>
      </c>
      <c r="B8" s="58" t="s">
        <v>104</v>
      </c>
      <c r="C8" s="272">
        <v>1055612.1399999999</v>
      </c>
      <c r="D8" s="272">
        <v>46682.64</v>
      </c>
      <c r="E8" s="262">
        <f>C8+D8</f>
        <v>1102294.7799999998</v>
      </c>
      <c r="F8" s="272">
        <v>933902.38</v>
      </c>
      <c r="G8" s="272">
        <v>80629.66</v>
      </c>
      <c r="H8" s="273">
        <f>F8+G8</f>
        <v>1014532.04</v>
      </c>
    </row>
    <row r="9" spans="1:8" ht="15.75">
      <c r="A9" s="136">
        <v>2</v>
      </c>
      <c r="B9" s="58" t="s">
        <v>105</v>
      </c>
      <c r="C9" s="274">
        <f>SUM(C10:C18)</f>
        <v>80907591.179999992</v>
      </c>
      <c r="D9" s="274">
        <f>SUM(D10:D18)</f>
        <v>3218396.3499999996</v>
      </c>
      <c r="E9" s="262">
        <f t="shared" ref="E9:E67" si="0">C9+D9</f>
        <v>84125987.529999986</v>
      </c>
      <c r="F9" s="274">
        <f>SUM(F10:F18)</f>
        <v>64753870.890000001</v>
      </c>
      <c r="G9" s="274">
        <f>SUM(G10:G18)</f>
        <v>4565089.22</v>
      </c>
      <c r="H9" s="273">
        <f t="shared" ref="H9:H67" si="1">F9+G9</f>
        <v>69318960.109999999</v>
      </c>
    </row>
    <row r="10" spans="1:8" ht="15.75">
      <c r="A10" s="136">
        <v>2.1</v>
      </c>
      <c r="B10" s="59" t="s">
        <v>106</v>
      </c>
      <c r="C10" s="272">
        <v>0</v>
      </c>
      <c r="D10" s="272">
        <v>0</v>
      </c>
      <c r="E10" s="262">
        <f t="shared" si="0"/>
        <v>0</v>
      </c>
      <c r="F10" s="272">
        <v>0</v>
      </c>
      <c r="G10" s="272">
        <v>0</v>
      </c>
      <c r="H10" s="273">
        <f t="shared" si="1"/>
        <v>0</v>
      </c>
    </row>
    <row r="11" spans="1:8" ht="15.75">
      <c r="A11" s="136">
        <v>2.2000000000000002</v>
      </c>
      <c r="B11" s="59" t="s">
        <v>107</v>
      </c>
      <c r="C11" s="272">
        <v>228060.45</v>
      </c>
      <c r="D11" s="272">
        <v>565188.66</v>
      </c>
      <c r="E11" s="262">
        <f t="shared" si="0"/>
        <v>793249.1100000001</v>
      </c>
      <c r="F11" s="272">
        <v>164130.21</v>
      </c>
      <c r="G11" s="272">
        <v>498040.44</v>
      </c>
      <c r="H11" s="273">
        <f t="shared" si="1"/>
        <v>662170.65</v>
      </c>
    </row>
    <row r="12" spans="1:8" ht="15.75">
      <c r="A12" s="136">
        <v>2.2999999999999998</v>
      </c>
      <c r="B12" s="59" t="s">
        <v>108</v>
      </c>
      <c r="C12" s="272">
        <v>0</v>
      </c>
      <c r="D12" s="272">
        <v>0</v>
      </c>
      <c r="E12" s="262">
        <f t="shared" si="0"/>
        <v>0</v>
      </c>
      <c r="F12" s="272">
        <v>0</v>
      </c>
      <c r="G12" s="272">
        <v>0</v>
      </c>
      <c r="H12" s="273">
        <f t="shared" si="1"/>
        <v>0</v>
      </c>
    </row>
    <row r="13" spans="1:8" ht="15.75">
      <c r="A13" s="136">
        <v>2.4</v>
      </c>
      <c r="B13" s="59" t="s">
        <v>109</v>
      </c>
      <c r="C13" s="272">
        <v>7086.03</v>
      </c>
      <c r="D13" s="272">
        <v>15833.22</v>
      </c>
      <c r="E13" s="262">
        <f t="shared" si="0"/>
        <v>22919.25</v>
      </c>
      <c r="F13" s="272">
        <v>0</v>
      </c>
      <c r="G13" s="272">
        <v>0</v>
      </c>
      <c r="H13" s="273">
        <f t="shared" si="1"/>
        <v>0</v>
      </c>
    </row>
    <row r="14" spans="1:8" ht="15.75">
      <c r="A14" s="136">
        <v>2.5</v>
      </c>
      <c r="B14" s="59" t="s">
        <v>110</v>
      </c>
      <c r="C14" s="272">
        <v>11436.42</v>
      </c>
      <c r="D14" s="272">
        <v>81081.36</v>
      </c>
      <c r="E14" s="262">
        <f t="shared" si="0"/>
        <v>92517.78</v>
      </c>
      <c r="F14" s="272">
        <v>13680.27</v>
      </c>
      <c r="G14" s="272">
        <v>43931.44</v>
      </c>
      <c r="H14" s="273">
        <f t="shared" si="1"/>
        <v>57611.710000000006</v>
      </c>
    </row>
    <row r="15" spans="1:8" ht="15.75">
      <c r="A15" s="136">
        <v>2.6</v>
      </c>
      <c r="B15" s="59" t="s">
        <v>111</v>
      </c>
      <c r="C15" s="272">
        <v>69578.94</v>
      </c>
      <c r="D15" s="272">
        <v>43903.99</v>
      </c>
      <c r="E15" s="262">
        <f t="shared" si="0"/>
        <v>113482.93</v>
      </c>
      <c r="F15" s="272">
        <v>19740.080000000002</v>
      </c>
      <c r="G15" s="272">
        <v>45492.12</v>
      </c>
      <c r="H15" s="273">
        <f t="shared" si="1"/>
        <v>65232.200000000004</v>
      </c>
    </row>
    <row r="16" spans="1:8" ht="15.75">
      <c r="A16" s="136">
        <v>2.7</v>
      </c>
      <c r="B16" s="59" t="s">
        <v>112</v>
      </c>
      <c r="C16" s="272">
        <v>26948.04</v>
      </c>
      <c r="D16" s="272">
        <v>63782.49</v>
      </c>
      <c r="E16" s="262">
        <f t="shared" si="0"/>
        <v>90730.53</v>
      </c>
      <c r="F16" s="272">
        <v>13820.79</v>
      </c>
      <c r="G16" s="272">
        <v>100197.91</v>
      </c>
      <c r="H16" s="273">
        <f t="shared" si="1"/>
        <v>114018.70000000001</v>
      </c>
    </row>
    <row r="17" spans="1:8" ht="15.75">
      <c r="A17" s="136">
        <v>2.8</v>
      </c>
      <c r="B17" s="59" t="s">
        <v>113</v>
      </c>
      <c r="C17" s="272">
        <v>80525147.629999995</v>
      </c>
      <c r="D17" s="272">
        <v>2426548.79</v>
      </c>
      <c r="E17" s="262">
        <f t="shared" si="0"/>
        <v>82951696.420000002</v>
      </c>
      <c r="F17" s="272">
        <v>64523350.030000001</v>
      </c>
      <c r="G17" s="272">
        <v>3820515.85</v>
      </c>
      <c r="H17" s="273">
        <f t="shared" si="1"/>
        <v>68343865.879999995</v>
      </c>
    </row>
    <row r="18" spans="1:8" ht="15.75">
      <c r="A18" s="136">
        <v>2.9</v>
      </c>
      <c r="B18" s="59" t="s">
        <v>114</v>
      </c>
      <c r="C18" s="272">
        <v>39333.67</v>
      </c>
      <c r="D18" s="272">
        <v>22057.84</v>
      </c>
      <c r="E18" s="262">
        <f t="shared" si="0"/>
        <v>61391.509999999995</v>
      </c>
      <c r="F18" s="272">
        <v>19149.509999999998</v>
      </c>
      <c r="G18" s="272">
        <v>56911.46</v>
      </c>
      <c r="H18" s="273">
        <f t="shared" si="1"/>
        <v>76060.97</v>
      </c>
    </row>
    <row r="19" spans="1:8" ht="15.75">
      <c r="A19" s="136">
        <v>3</v>
      </c>
      <c r="B19" s="58" t="s">
        <v>115</v>
      </c>
      <c r="C19" s="272">
        <v>2160525.35</v>
      </c>
      <c r="D19" s="272">
        <v>51594.47</v>
      </c>
      <c r="E19" s="262">
        <f t="shared" si="0"/>
        <v>2212119.8200000003</v>
      </c>
      <c r="F19" s="272">
        <v>4621646.46</v>
      </c>
      <c r="G19" s="272">
        <v>337828.44</v>
      </c>
      <c r="H19" s="273">
        <f t="shared" si="1"/>
        <v>4959474.9000000004</v>
      </c>
    </row>
    <row r="20" spans="1:8" ht="15.75">
      <c r="A20" s="136">
        <v>4</v>
      </c>
      <c r="B20" s="58" t="s">
        <v>116</v>
      </c>
      <c r="C20" s="272">
        <v>1305205.5900000001</v>
      </c>
      <c r="D20" s="272">
        <v>0</v>
      </c>
      <c r="E20" s="262">
        <f t="shared" si="0"/>
        <v>1305205.5900000001</v>
      </c>
      <c r="F20" s="272">
        <v>471241.09</v>
      </c>
      <c r="G20" s="272">
        <v>0</v>
      </c>
      <c r="H20" s="273">
        <f t="shared" si="1"/>
        <v>471241.09</v>
      </c>
    </row>
    <row r="21" spans="1:8" ht="15.75">
      <c r="A21" s="136">
        <v>5</v>
      </c>
      <c r="B21" s="58" t="s">
        <v>117</v>
      </c>
      <c r="C21" s="272">
        <v>0</v>
      </c>
      <c r="D21" s="272">
        <v>0</v>
      </c>
      <c r="E21" s="262">
        <f t="shared" si="0"/>
        <v>0</v>
      </c>
      <c r="F21" s="272">
        <v>0</v>
      </c>
      <c r="G21" s="272">
        <v>0</v>
      </c>
      <c r="H21" s="273">
        <f>F21+G21</f>
        <v>0</v>
      </c>
    </row>
    <row r="22" spans="1:8" ht="15.75">
      <c r="A22" s="136">
        <v>6</v>
      </c>
      <c r="B22" s="60" t="s">
        <v>118</v>
      </c>
      <c r="C22" s="274">
        <f>C8+C9+C19+C20+C21</f>
        <v>85428934.25999999</v>
      </c>
      <c r="D22" s="274">
        <f>D8+D9+D19+D20+D21</f>
        <v>3316673.46</v>
      </c>
      <c r="E22" s="262">
        <f>C22+D22</f>
        <v>88745607.719999984</v>
      </c>
      <c r="F22" s="274">
        <f>F8+F9+F19+F20+F21</f>
        <v>70780660.820000008</v>
      </c>
      <c r="G22" s="274">
        <f>G8+G9+G19+G20+G21</f>
        <v>4983547.32</v>
      </c>
      <c r="H22" s="273">
        <f>F22+G22</f>
        <v>75764208.140000015</v>
      </c>
    </row>
    <row r="23" spans="1:8" ht="15.75">
      <c r="A23" s="136"/>
      <c r="B23" s="56" t="s">
        <v>97</v>
      </c>
      <c r="C23" s="272"/>
      <c r="D23" s="272"/>
      <c r="E23" s="261"/>
      <c r="F23" s="272"/>
      <c r="G23" s="272"/>
      <c r="H23" s="275"/>
    </row>
    <row r="24" spans="1:8" ht="15.75">
      <c r="A24" s="136">
        <v>7</v>
      </c>
      <c r="B24" s="58" t="s">
        <v>119</v>
      </c>
      <c r="C24" s="272">
        <v>145180.07999999999</v>
      </c>
      <c r="D24" s="272">
        <v>25728.3</v>
      </c>
      <c r="E24" s="262">
        <f t="shared" si="0"/>
        <v>170908.37999999998</v>
      </c>
      <c r="F24" s="272">
        <v>4.22</v>
      </c>
      <c r="G24" s="272">
        <v>12.92</v>
      </c>
      <c r="H24" s="273">
        <f t="shared" si="1"/>
        <v>17.14</v>
      </c>
    </row>
    <row r="25" spans="1:8" ht="15.75">
      <c r="A25" s="136">
        <v>8</v>
      </c>
      <c r="B25" s="58" t="s">
        <v>120</v>
      </c>
      <c r="C25" s="272">
        <v>1990482.9400000002</v>
      </c>
      <c r="D25" s="272">
        <v>150710.71</v>
      </c>
      <c r="E25" s="262">
        <f t="shared" si="0"/>
        <v>2141193.6500000004</v>
      </c>
      <c r="F25" s="272">
        <v>444994.22</v>
      </c>
      <c r="G25" s="272">
        <v>80446.58</v>
      </c>
      <c r="H25" s="273">
        <f t="shared" si="1"/>
        <v>525440.79999999993</v>
      </c>
    </row>
    <row r="26" spans="1:8" ht="15.75">
      <c r="A26" s="136">
        <v>9</v>
      </c>
      <c r="B26" s="58" t="s">
        <v>121</v>
      </c>
      <c r="C26" s="272">
        <v>543134.24</v>
      </c>
      <c r="D26" s="272">
        <v>49599.14</v>
      </c>
      <c r="E26" s="262">
        <f t="shared" si="0"/>
        <v>592733.38</v>
      </c>
      <c r="F26" s="272">
        <v>981034.94</v>
      </c>
      <c r="G26" s="272">
        <v>27486.3</v>
      </c>
      <c r="H26" s="273">
        <f t="shared" si="1"/>
        <v>1008521.24</v>
      </c>
    </row>
    <row r="27" spans="1:8" ht="15.75">
      <c r="A27" s="136">
        <v>10</v>
      </c>
      <c r="B27" s="58" t="s">
        <v>122</v>
      </c>
      <c r="C27" s="272">
        <v>0</v>
      </c>
      <c r="D27" s="272">
        <v>0</v>
      </c>
      <c r="E27" s="262">
        <f t="shared" si="0"/>
        <v>0</v>
      </c>
      <c r="F27" s="272">
        <v>79408.97</v>
      </c>
      <c r="G27" s="272">
        <v>0</v>
      </c>
      <c r="H27" s="273">
        <f t="shared" si="1"/>
        <v>79408.97</v>
      </c>
    </row>
    <row r="28" spans="1:8" ht="15.75">
      <c r="A28" s="136">
        <v>11</v>
      </c>
      <c r="B28" s="58" t="s">
        <v>123</v>
      </c>
      <c r="C28" s="272">
        <v>41023246.170000002</v>
      </c>
      <c r="D28" s="272">
        <v>3820276.15</v>
      </c>
      <c r="E28" s="262">
        <f t="shared" si="0"/>
        <v>44843522.32</v>
      </c>
      <c r="F28" s="272">
        <v>27408214.98</v>
      </c>
      <c r="G28" s="272">
        <v>3138732.09</v>
      </c>
      <c r="H28" s="273">
        <f t="shared" si="1"/>
        <v>30546947.07</v>
      </c>
    </row>
    <row r="29" spans="1:8" ht="15.75">
      <c r="A29" s="136">
        <v>12</v>
      </c>
      <c r="B29" s="58" t="s">
        <v>124</v>
      </c>
      <c r="C29" s="272">
        <v>0</v>
      </c>
      <c r="D29" s="272">
        <v>0</v>
      </c>
      <c r="E29" s="262">
        <f t="shared" si="0"/>
        <v>0</v>
      </c>
      <c r="F29" s="272">
        <v>0</v>
      </c>
      <c r="G29" s="272">
        <v>0</v>
      </c>
      <c r="H29" s="273">
        <f t="shared" si="1"/>
        <v>0</v>
      </c>
    </row>
    <row r="30" spans="1:8" ht="15.75">
      <c r="A30" s="136">
        <v>13</v>
      </c>
      <c r="B30" s="61" t="s">
        <v>125</v>
      </c>
      <c r="C30" s="274">
        <f>SUM(C24:C29)</f>
        <v>43702043.43</v>
      </c>
      <c r="D30" s="274">
        <f>SUM(D24:D29)</f>
        <v>4046314.3</v>
      </c>
      <c r="E30" s="262">
        <f t="shared" si="0"/>
        <v>47748357.729999997</v>
      </c>
      <c r="F30" s="274">
        <f>SUM(F24:F29)</f>
        <v>28913657.330000002</v>
      </c>
      <c r="G30" s="274">
        <f>SUM(G24:G29)</f>
        <v>3246677.8899999997</v>
      </c>
      <c r="H30" s="273">
        <f t="shared" si="1"/>
        <v>32160335.220000003</v>
      </c>
    </row>
    <row r="31" spans="1:8" ht="15.75">
      <c r="A31" s="136">
        <v>14</v>
      </c>
      <c r="B31" s="61" t="s">
        <v>126</v>
      </c>
      <c r="C31" s="274">
        <f>C22-C30</f>
        <v>41726890.829999991</v>
      </c>
      <c r="D31" s="274">
        <f>D22-D30</f>
        <v>-729640.83999999985</v>
      </c>
      <c r="E31" s="262">
        <f t="shared" si="0"/>
        <v>40997249.989999995</v>
      </c>
      <c r="F31" s="274">
        <f>F22-F30</f>
        <v>41867003.49000001</v>
      </c>
      <c r="G31" s="274">
        <f>G22-G30</f>
        <v>1736869.4300000006</v>
      </c>
      <c r="H31" s="273">
        <f t="shared" si="1"/>
        <v>43603872.920000009</v>
      </c>
    </row>
    <row r="32" spans="1:8">
      <c r="A32" s="136"/>
      <c r="B32" s="56"/>
      <c r="C32" s="276"/>
      <c r="D32" s="276"/>
      <c r="E32" s="276"/>
      <c r="F32" s="276"/>
      <c r="G32" s="276"/>
      <c r="H32" s="277"/>
    </row>
    <row r="33" spans="1:8" ht="15.75">
      <c r="A33" s="136"/>
      <c r="B33" s="56" t="s">
        <v>127</v>
      </c>
      <c r="C33" s="272"/>
      <c r="D33" s="272"/>
      <c r="E33" s="261"/>
      <c r="F33" s="272"/>
      <c r="G33" s="272"/>
      <c r="H33" s="275"/>
    </row>
    <row r="34" spans="1:8" ht="15.75">
      <c r="A34" s="136">
        <v>15</v>
      </c>
      <c r="B34" s="55" t="s">
        <v>98</v>
      </c>
      <c r="C34" s="278">
        <f>C35-C36</f>
        <v>21721688.090000011</v>
      </c>
      <c r="D34" s="278">
        <f>D35-D36</f>
        <v>-466423.76</v>
      </c>
      <c r="E34" s="262">
        <f t="shared" si="0"/>
        <v>21255264.330000009</v>
      </c>
      <c r="F34" s="278">
        <f>F35-F36</f>
        <v>20875339.719999995</v>
      </c>
      <c r="G34" s="278">
        <f>G35-G36</f>
        <v>-151217.40000000049</v>
      </c>
      <c r="H34" s="273">
        <f t="shared" si="1"/>
        <v>20724122.319999993</v>
      </c>
    </row>
    <row r="35" spans="1:8" ht="15.75">
      <c r="A35" s="136">
        <v>15.1</v>
      </c>
      <c r="B35" s="59" t="s">
        <v>128</v>
      </c>
      <c r="C35" s="272">
        <v>25142636.680000011</v>
      </c>
      <c r="D35" s="272">
        <v>858598.06</v>
      </c>
      <c r="E35" s="262">
        <f t="shared" si="0"/>
        <v>26001234.74000001</v>
      </c>
      <c r="F35" s="272">
        <v>23653704.939999998</v>
      </c>
      <c r="G35" s="272">
        <v>987205.05999999971</v>
      </c>
      <c r="H35" s="273">
        <f t="shared" si="1"/>
        <v>24640909.999999996</v>
      </c>
    </row>
    <row r="36" spans="1:8" ht="15.75">
      <c r="A36" s="136">
        <v>15.2</v>
      </c>
      <c r="B36" s="59" t="s">
        <v>129</v>
      </c>
      <c r="C36" s="272">
        <v>3420948.5900000003</v>
      </c>
      <c r="D36" s="272">
        <v>1325021.82</v>
      </c>
      <c r="E36" s="262">
        <f t="shared" si="0"/>
        <v>4745970.41</v>
      </c>
      <c r="F36" s="272">
        <v>2778365.2200000016</v>
      </c>
      <c r="G36" s="272">
        <v>1138422.4600000002</v>
      </c>
      <c r="H36" s="273">
        <f t="shared" si="1"/>
        <v>3916787.6800000016</v>
      </c>
    </row>
    <row r="37" spans="1:8" ht="15.75">
      <c r="A37" s="136">
        <v>16</v>
      </c>
      <c r="B37" s="58" t="s">
        <v>130</v>
      </c>
      <c r="C37" s="272">
        <v>0</v>
      </c>
      <c r="D37" s="272">
        <v>0</v>
      </c>
      <c r="E37" s="262">
        <f t="shared" si="0"/>
        <v>0</v>
      </c>
      <c r="F37" s="272">
        <v>0</v>
      </c>
      <c r="G37" s="272">
        <v>0</v>
      </c>
      <c r="H37" s="273">
        <f t="shared" si="1"/>
        <v>0</v>
      </c>
    </row>
    <row r="38" spans="1:8" ht="15.75">
      <c r="A38" s="136">
        <v>17</v>
      </c>
      <c r="B38" s="58" t="s">
        <v>131</v>
      </c>
      <c r="C38" s="272">
        <v>0</v>
      </c>
      <c r="D38" s="272">
        <v>0</v>
      </c>
      <c r="E38" s="262">
        <f t="shared" si="0"/>
        <v>0</v>
      </c>
      <c r="F38" s="272">
        <v>0</v>
      </c>
      <c r="G38" s="272">
        <v>0</v>
      </c>
      <c r="H38" s="273">
        <f t="shared" si="1"/>
        <v>0</v>
      </c>
    </row>
    <row r="39" spans="1:8" ht="15.75">
      <c r="A39" s="136">
        <v>18</v>
      </c>
      <c r="B39" s="58" t="s">
        <v>132</v>
      </c>
      <c r="C39" s="272">
        <v>0</v>
      </c>
      <c r="D39" s="272">
        <v>0</v>
      </c>
      <c r="E39" s="262">
        <f t="shared" si="0"/>
        <v>0</v>
      </c>
      <c r="F39" s="272">
        <v>0</v>
      </c>
      <c r="G39" s="272">
        <v>0</v>
      </c>
      <c r="H39" s="273">
        <f t="shared" si="1"/>
        <v>0</v>
      </c>
    </row>
    <row r="40" spans="1:8" ht="15.75">
      <c r="A40" s="136">
        <v>19</v>
      </c>
      <c r="B40" s="58" t="s">
        <v>133</v>
      </c>
      <c r="C40" s="272">
        <v>212638.06999999983</v>
      </c>
      <c r="D40" s="272"/>
      <c r="E40" s="262">
        <f t="shared" si="0"/>
        <v>212638.06999999983</v>
      </c>
      <c r="F40" s="272">
        <v>1809023.9299999997</v>
      </c>
      <c r="G40" s="272"/>
      <c r="H40" s="273">
        <f t="shared" si="1"/>
        <v>1809023.9299999997</v>
      </c>
    </row>
    <row r="41" spans="1:8" ht="15.75">
      <c r="A41" s="136">
        <v>20</v>
      </c>
      <c r="B41" s="58" t="s">
        <v>134</v>
      </c>
      <c r="C41" s="272">
        <v>-760552.14000034332</v>
      </c>
      <c r="D41" s="272"/>
      <c r="E41" s="262">
        <f t="shared" si="0"/>
        <v>-760552.14000034332</v>
      </c>
      <c r="F41" s="272">
        <v>-1233743.809999764</v>
      </c>
      <c r="G41" s="272"/>
      <c r="H41" s="273">
        <f t="shared" si="1"/>
        <v>-1233743.809999764</v>
      </c>
    </row>
    <row r="42" spans="1:8" ht="15.75">
      <c r="A42" s="136">
        <v>21</v>
      </c>
      <c r="B42" s="58" t="s">
        <v>135</v>
      </c>
      <c r="C42" s="272">
        <v>-12636.939999999999</v>
      </c>
      <c r="D42" s="272">
        <v>0</v>
      </c>
      <c r="E42" s="262">
        <f t="shared" si="0"/>
        <v>-12636.939999999999</v>
      </c>
      <c r="F42" s="272">
        <v>39497.159999999974</v>
      </c>
      <c r="G42" s="272">
        <v>0</v>
      </c>
      <c r="H42" s="273">
        <f t="shared" si="1"/>
        <v>39497.159999999974</v>
      </c>
    </row>
    <row r="43" spans="1:8" ht="15.75">
      <c r="A43" s="136">
        <v>22</v>
      </c>
      <c r="B43" s="58" t="s">
        <v>136</v>
      </c>
      <c r="C43" s="272">
        <v>286771.34999999998</v>
      </c>
      <c r="D43" s="272">
        <v>98.69</v>
      </c>
      <c r="E43" s="262">
        <f t="shared" si="0"/>
        <v>286870.03999999998</v>
      </c>
      <c r="F43" s="272">
        <v>347727.47</v>
      </c>
      <c r="G43" s="272">
        <v>0</v>
      </c>
      <c r="H43" s="273">
        <f t="shared" si="1"/>
        <v>347727.47</v>
      </c>
    </row>
    <row r="44" spans="1:8" ht="15.75">
      <c r="A44" s="136">
        <v>23</v>
      </c>
      <c r="B44" s="58" t="s">
        <v>137</v>
      </c>
      <c r="C44" s="272">
        <v>526844.97</v>
      </c>
      <c r="D44" s="272">
        <v>0</v>
      </c>
      <c r="E44" s="262">
        <f t="shared" si="0"/>
        <v>526844.97</v>
      </c>
      <c r="F44" s="272">
        <v>214422.91999999998</v>
      </c>
      <c r="G44" s="272">
        <v>0</v>
      </c>
      <c r="H44" s="273">
        <f t="shared" si="1"/>
        <v>214422.91999999998</v>
      </c>
    </row>
    <row r="45" spans="1:8" ht="15.75">
      <c r="A45" s="136">
        <v>24</v>
      </c>
      <c r="B45" s="61" t="s">
        <v>138</v>
      </c>
      <c r="C45" s="274">
        <f>C34+C37+C38+C39+C40+C41+C42+C43+C44</f>
        <v>21974753.399999667</v>
      </c>
      <c r="D45" s="274">
        <f>D34+D37+D38+D39+D40+D41+D42+D43+D44</f>
        <v>-466325.07</v>
      </c>
      <c r="E45" s="262">
        <f t="shared" si="0"/>
        <v>21508428.329999667</v>
      </c>
      <c r="F45" s="274">
        <f>F34+F37+F38+F39+F40+F41+F42+F43+F44</f>
        <v>22052267.390000232</v>
      </c>
      <c r="G45" s="274">
        <f>G34+G37+G38+G39+G40+G41+G42+G43+G44</f>
        <v>-151217.40000000049</v>
      </c>
      <c r="H45" s="273">
        <f t="shared" si="1"/>
        <v>21901049.990000229</v>
      </c>
    </row>
    <row r="46" spans="1:8">
      <c r="A46" s="136"/>
      <c r="B46" s="56" t="s">
        <v>139</v>
      </c>
      <c r="C46" s="272"/>
      <c r="D46" s="272"/>
      <c r="E46" s="272"/>
      <c r="F46" s="272"/>
      <c r="G46" s="272"/>
      <c r="H46" s="279"/>
    </row>
    <row r="47" spans="1:8" ht="15.75">
      <c r="A47" s="136">
        <v>25</v>
      </c>
      <c r="B47" s="58" t="s">
        <v>140</v>
      </c>
      <c r="C47" s="272">
        <v>307696.51</v>
      </c>
      <c r="D47" s="272">
        <v>55149.91</v>
      </c>
      <c r="E47" s="262">
        <f t="shared" si="0"/>
        <v>362846.42000000004</v>
      </c>
      <c r="F47" s="272">
        <v>2011169.6999999997</v>
      </c>
      <c r="G47" s="272">
        <v>252322.08</v>
      </c>
      <c r="H47" s="273">
        <f t="shared" si="1"/>
        <v>2263491.7799999998</v>
      </c>
    </row>
    <row r="48" spans="1:8" ht="15.75">
      <c r="A48" s="136">
        <v>26</v>
      </c>
      <c r="B48" s="58" t="s">
        <v>141</v>
      </c>
      <c r="C48" s="272">
        <v>2468156.0599999996</v>
      </c>
      <c r="D48" s="272">
        <v>59632.6</v>
      </c>
      <c r="E48" s="262">
        <f t="shared" si="0"/>
        <v>2527788.6599999997</v>
      </c>
      <c r="F48" s="272">
        <v>1853626.62</v>
      </c>
      <c r="G48" s="272">
        <v>173137.97</v>
      </c>
      <c r="H48" s="273">
        <f t="shared" si="1"/>
        <v>2026764.59</v>
      </c>
    </row>
    <row r="49" spans="1:9" ht="15.75">
      <c r="A49" s="136">
        <v>27</v>
      </c>
      <c r="B49" s="58" t="s">
        <v>142</v>
      </c>
      <c r="C49" s="272">
        <v>33256622.770000007</v>
      </c>
      <c r="D49" s="272"/>
      <c r="E49" s="262">
        <f t="shared" si="0"/>
        <v>33256622.770000007</v>
      </c>
      <c r="F49" s="272">
        <v>32115229.660000004</v>
      </c>
      <c r="G49" s="272"/>
      <c r="H49" s="273">
        <f t="shared" si="1"/>
        <v>32115229.660000004</v>
      </c>
    </row>
    <row r="50" spans="1:9" ht="15.75">
      <c r="A50" s="136">
        <v>28</v>
      </c>
      <c r="B50" s="58" t="s">
        <v>279</v>
      </c>
      <c r="C50" s="272">
        <v>265669.77</v>
      </c>
      <c r="D50" s="272"/>
      <c r="E50" s="262">
        <f t="shared" si="0"/>
        <v>265669.77</v>
      </c>
      <c r="F50" s="272">
        <v>288451.8</v>
      </c>
      <c r="G50" s="272"/>
      <c r="H50" s="273">
        <f t="shared" si="1"/>
        <v>288451.8</v>
      </c>
    </row>
    <row r="51" spans="1:9" ht="15.75">
      <c r="A51" s="136">
        <v>29</v>
      </c>
      <c r="B51" s="58" t="s">
        <v>143</v>
      </c>
      <c r="C51" s="272">
        <v>6370509.3399999999</v>
      </c>
      <c r="D51" s="272"/>
      <c r="E51" s="262">
        <f t="shared" si="0"/>
        <v>6370509.3399999999</v>
      </c>
      <c r="F51" s="272">
        <v>4192701.4899999998</v>
      </c>
      <c r="G51" s="272"/>
      <c r="H51" s="273">
        <f t="shared" si="1"/>
        <v>4192701.4899999998</v>
      </c>
    </row>
    <row r="52" spans="1:9" ht="15.75">
      <c r="A52" s="136">
        <v>30</v>
      </c>
      <c r="B52" s="58" t="s">
        <v>144</v>
      </c>
      <c r="C52" s="272">
        <v>5865943.0899999999</v>
      </c>
      <c r="D52" s="272">
        <v>35511.259999999995</v>
      </c>
      <c r="E52" s="262">
        <f t="shared" si="0"/>
        <v>5901454.3499999996</v>
      </c>
      <c r="F52" s="272">
        <v>5168009.129999999</v>
      </c>
      <c r="G52" s="272">
        <v>57343.289999999994</v>
      </c>
      <c r="H52" s="273">
        <f t="shared" si="1"/>
        <v>5225352.419999999</v>
      </c>
    </row>
    <row r="53" spans="1:9" ht="15.75">
      <c r="A53" s="136">
        <v>31</v>
      </c>
      <c r="B53" s="61" t="s">
        <v>145</v>
      </c>
      <c r="C53" s="274">
        <f>C47+C48+C49+C50+C51+C52</f>
        <v>48534597.540000007</v>
      </c>
      <c r="D53" s="274">
        <f>D47+D48+D49+D50+D51+D52</f>
        <v>150293.77000000002</v>
      </c>
      <c r="E53" s="262">
        <f t="shared" si="0"/>
        <v>48684891.31000001</v>
      </c>
      <c r="F53" s="274">
        <f>F47+F48+F49+F50+F51+F52</f>
        <v>45629188.400000006</v>
      </c>
      <c r="G53" s="274">
        <f>G47+G48+G49+G50+G51+G52</f>
        <v>482803.33999999997</v>
      </c>
      <c r="H53" s="273">
        <f t="shared" si="1"/>
        <v>46111991.74000001</v>
      </c>
    </row>
    <row r="54" spans="1:9" ht="15.75">
      <c r="A54" s="136">
        <v>32</v>
      </c>
      <c r="B54" s="61" t="s">
        <v>146</v>
      </c>
      <c r="C54" s="274">
        <f>C45-C53</f>
        <v>-26559844.14000034</v>
      </c>
      <c r="D54" s="274">
        <f>D45-D53</f>
        <v>-616618.84000000008</v>
      </c>
      <c r="E54" s="262">
        <f t="shared" si="0"/>
        <v>-27176462.980000339</v>
      </c>
      <c r="F54" s="274">
        <f>F45-F53</f>
        <v>-23576921.009999774</v>
      </c>
      <c r="G54" s="274">
        <f>G45-G53</f>
        <v>-634020.74000000046</v>
      </c>
      <c r="H54" s="273">
        <f t="shared" si="1"/>
        <v>-24210941.749999776</v>
      </c>
    </row>
    <row r="55" spans="1:9">
      <c r="A55" s="136"/>
      <c r="B55" s="56"/>
      <c r="C55" s="276"/>
      <c r="D55" s="276"/>
      <c r="E55" s="276"/>
      <c r="F55" s="276"/>
      <c r="G55" s="276"/>
      <c r="H55" s="277"/>
    </row>
    <row r="56" spans="1:9" ht="15.75">
      <c r="A56" s="136">
        <v>33</v>
      </c>
      <c r="B56" s="61" t="s">
        <v>147</v>
      </c>
      <c r="C56" s="274">
        <f>C31+C54</f>
        <v>15167046.689999651</v>
      </c>
      <c r="D56" s="274">
        <f>D31+D54</f>
        <v>-1346259.68</v>
      </c>
      <c r="E56" s="262">
        <f t="shared" si="0"/>
        <v>13820787.009999651</v>
      </c>
      <c r="F56" s="274">
        <f>F31+F54</f>
        <v>18290082.480000235</v>
      </c>
      <c r="G56" s="274">
        <f>G31+G54</f>
        <v>1102848.6900000002</v>
      </c>
      <c r="H56" s="273">
        <f t="shared" si="1"/>
        <v>19392931.170000236</v>
      </c>
    </row>
    <row r="57" spans="1:9">
      <c r="A57" s="136"/>
      <c r="B57" s="56"/>
      <c r="C57" s="276"/>
      <c r="D57" s="276"/>
      <c r="E57" s="276"/>
      <c r="F57" s="276"/>
      <c r="G57" s="276"/>
      <c r="H57" s="277"/>
    </row>
    <row r="58" spans="1:9" ht="15.75">
      <c r="A58" s="136">
        <v>34</v>
      </c>
      <c r="B58" s="58" t="s">
        <v>148</v>
      </c>
      <c r="C58" s="272">
        <v>15529866.739999998</v>
      </c>
      <c r="D58" s="272">
        <v>0</v>
      </c>
      <c r="E58" s="262">
        <f t="shared" si="0"/>
        <v>15529866.739999998</v>
      </c>
      <c r="F58" s="272">
        <v>6115230.9099999992</v>
      </c>
      <c r="G58" s="272"/>
      <c r="H58" s="273">
        <f t="shared" si="1"/>
        <v>6115230.9099999992</v>
      </c>
    </row>
    <row r="59" spans="1:9" s="217" customFormat="1" ht="15.75">
      <c r="A59" s="136">
        <v>35</v>
      </c>
      <c r="B59" s="55" t="s">
        <v>149</v>
      </c>
      <c r="C59" s="280"/>
      <c r="D59" s="272">
        <v>0</v>
      </c>
      <c r="E59" s="281">
        <f t="shared" si="0"/>
        <v>0</v>
      </c>
      <c r="F59" s="282"/>
      <c r="G59" s="282"/>
      <c r="H59" s="283">
        <f t="shared" si="1"/>
        <v>0</v>
      </c>
      <c r="I59" s="216"/>
    </row>
    <row r="60" spans="1:9" ht="15.75">
      <c r="A60" s="136">
        <v>36</v>
      </c>
      <c r="B60" s="58" t="s">
        <v>150</v>
      </c>
      <c r="C60" s="272">
        <v>389696.63</v>
      </c>
      <c r="D60" s="272">
        <v>0</v>
      </c>
      <c r="E60" s="262">
        <f t="shared" si="0"/>
        <v>389696.63</v>
      </c>
      <c r="F60" s="272">
        <v>329864.69</v>
      </c>
      <c r="G60" s="272"/>
      <c r="H60" s="273">
        <f t="shared" si="1"/>
        <v>329864.69</v>
      </c>
    </row>
    <row r="61" spans="1:9" ht="15.75">
      <c r="A61" s="136">
        <v>37</v>
      </c>
      <c r="B61" s="61" t="s">
        <v>151</v>
      </c>
      <c r="C61" s="274">
        <f>C58+C59+C60</f>
        <v>15919563.369999999</v>
      </c>
      <c r="D61" s="274">
        <f>D58+D59+D60</f>
        <v>0</v>
      </c>
      <c r="E61" s="262">
        <f t="shared" si="0"/>
        <v>15919563.369999999</v>
      </c>
      <c r="F61" s="274">
        <f>F58+F59+F60</f>
        <v>6445095.5999999996</v>
      </c>
      <c r="G61" s="274">
        <f>G58+G59+G60</f>
        <v>0</v>
      </c>
      <c r="H61" s="273">
        <f t="shared" si="1"/>
        <v>6445095.5999999996</v>
      </c>
    </row>
    <row r="62" spans="1:9">
      <c r="A62" s="136"/>
      <c r="B62" s="62"/>
      <c r="C62" s="272"/>
      <c r="D62" s="272"/>
      <c r="E62" s="272"/>
      <c r="F62" s="272"/>
      <c r="G62" s="272"/>
      <c r="H62" s="279"/>
    </row>
    <row r="63" spans="1:9" ht="15.75">
      <c r="A63" s="136">
        <v>38</v>
      </c>
      <c r="B63" s="63" t="s">
        <v>280</v>
      </c>
      <c r="C63" s="274">
        <f>C56-C61</f>
        <v>-752516.68000034802</v>
      </c>
      <c r="D63" s="274">
        <f>D56-D61</f>
        <v>-1346259.68</v>
      </c>
      <c r="E63" s="262">
        <f t="shared" si="0"/>
        <v>-2098776.3600003477</v>
      </c>
      <c r="F63" s="274">
        <f>F56-F61</f>
        <v>11844986.880000236</v>
      </c>
      <c r="G63" s="274">
        <f>G56-G61</f>
        <v>1102848.6900000002</v>
      </c>
      <c r="H63" s="273">
        <f t="shared" si="1"/>
        <v>12947835.570000235</v>
      </c>
    </row>
    <row r="64" spans="1:9" ht="15.75">
      <c r="A64" s="134">
        <v>39</v>
      </c>
      <c r="B64" s="58" t="s">
        <v>152</v>
      </c>
      <c r="C64" s="284">
        <v>2602539.29</v>
      </c>
      <c r="D64" s="284"/>
      <c r="E64" s="262">
        <f t="shared" si="0"/>
        <v>2602539.29</v>
      </c>
      <c r="F64" s="284">
        <v>2771566.67</v>
      </c>
      <c r="G64" s="284"/>
      <c r="H64" s="273">
        <f t="shared" si="1"/>
        <v>2771566.67</v>
      </c>
    </row>
    <row r="65" spans="1:8" ht="15.75">
      <c r="A65" s="136">
        <v>40</v>
      </c>
      <c r="B65" s="61" t="s">
        <v>153</v>
      </c>
      <c r="C65" s="274">
        <f>C63-C64</f>
        <v>-3355055.9700003481</v>
      </c>
      <c r="D65" s="274">
        <f>D63-D64</f>
        <v>-1346259.68</v>
      </c>
      <c r="E65" s="262">
        <f t="shared" si="0"/>
        <v>-4701315.6500003478</v>
      </c>
      <c r="F65" s="274">
        <f>F63-F64</f>
        <v>9073420.2100002356</v>
      </c>
      <c r="G65" s="274">
        <f>G63-G64</f>
        <v>1102848.6900000002</v>
      </c>
      <c r="H65" s="273">
        <f t="shared" si="1"/>
        <v>10176268.900000235</v>
      </c>
    </row>
    <row r="66" spans="1:8" ht="15.75">
      <c r="A66" s="134">
        <v>41</v>
      </c>
      <c r="B66" s="58" t="s">
        <v>154</v>
      </c>
      <c r="C66" s="284">
        <v>-26519.75</v>
      </c>
      <c r="D66" s="284"/>
      <c r="E66" s="262">
        <f t="shared" si="0"/>
        <v>-26519.75</v>
      </c>
      <c r="F66" s="284">
        <v>-26737.040000000001</v>
      </c>
      <c r="G66" s="284"/>
      <c r="H66" s="273">
        <f t="shared" si="1"/>
        <v>-26737.040000000001</v>
      </c>
    </row>
    <row r="67" spans="1:8" ht="16.5" thickBot="1">
      <c r="A67" s="138">
        <v>42</v>
      </c>
      <c r="B67" s="139" t="s">
        <v>155</v>
      </c>
      <c r="C67" s="285">
        <f>C65+C66</f>
        <v>-3381575.7200003481</v>
      </c>
      <c r="D67" s="285">
        <f>D65+D66</f>
        <v>-1346259.68</v>
      </c>
      <c r="E67" s="270">
        <f t="shared" si="0"/>
        <v>-4727835.4000003478</v>
      </c>
      <c r="F67" s="285">
        <f>F65+F66</f>
        <v>9046683.1700002365</v>
      </c>
      <c r="G67" s="285">
        <f>G65+G66</f>
        <v>1102848.6900000002</v>
      </c>
      <c r="H67" s="286">
        <f t="shared" si="1"/>
        <v>10149531.860000236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L53"/>
  <sheetViews>
    <sheetView topLeftCell="A34" zoomScaleNormal="100" workbookViewId="0">
      <selection activeCell="B36" sqref="B36"/>
    </sheetView>
  </sheetViews>
  <sheetFormatPr defaultRowHeight="15"/>
  <cols>
    <col min="1" max="1" width="9.5703125" bestFit="1" customWidth="1"/>
    <col min="2" max="2" width="72.28515625" customWidth="1"/>
    <col min="3" max="8" width="12.7109375" customWidth="1"/>
    <col min="9" max="9" width="11.140625" bestFit="1" customWidth="1"/>
    <col min="10" max="10" width="9.85546875" bestFit="1" customWidth="1"/>
    <col min="11" max="11" width="9.5703125" bestFit="1" customWidth="1"/>
  </cols>
  <sheetData>
    <row r="1" spans="1:8">
      <c r="A1" s="2" t="s">
        <v>196</v>
      </c>
      <c r="B1" t="str">
        <f>Info!C2</f>
        <v>სს "კრედობანკი"</v>
      </c>
    </row>
    <row r="2" spans="1:8">
      <c r="A2" s="2" t="s">
        <v>197</v>
      </c>
      <c r="B2" s="373" t="str">
        <f>'1. key ratios'!B2</f>
        <v>30.06.2020</v>
      </c>
    </row>
    <row r="3" spans="1:8">
      <c r="A3" s="2"/>
    </row>
    <row r="4" spans="1:8" ht="16.5" thickBot="1">
      <c r="A4" s="2" t="s">
        <v>416</v>
      </c>
      <c r="B4" s="2"/>
      <c r="C4" s="228"/>
      <c r="D4" s="228"/>
      <c r="E4" s="228"/>
      <c r="F4" s="229"/>
      <c r="G4" s="229"/>
      <c r="H4" s="230" t="s">
        <v>100</v>
      </c>
    </row>
    <row r="5" spans="1:8" ht="15.75">
      <c r="A5" s="537" t="s">
        <v>32</v>
      </c>
      <c r="B5" s="539" t="s">
        <v>253</v>
      </c>
      <c r="C5" s="541" t="s">
        <v>202</v>
      </c>
      <c r="D5" s="541"/>
      <c r="E5" s="541"/>
      <c r="F5" s="541" t="s">
        <v>203</v>
      </c>
      <c r="G5" s="541"/>
      <c r="H5" s="542"/>
    </row>
    <row r="6" spans="1:8">
      <c r="A6" s="538"/>
      <c r="B6" s="540"/>
      <c r="C6" s="43" t="s">
        <v>33</v>
      </c>
      <c r="D6" s="43" t="s">
        <v>101</v>
      </c>
      <c r="E6" s="43" t="s">
        <v>74</v>
      </c>
      <c r="F6" s="43" t="s">
        <v>33</v>
      </c>
      <c r="G6" s="43" t="s">
        <v>101</v>
      </c>
      <c r="H6" s="44" t="s">
        <v>74</v>
      </c>
    </row>
    <row r="7" spans="1:8" s="3" customFormat="1" ht="15.75">
      <c r="A7" s="231">
        <v>1</v>
      </c>
      <c r="B7" s="232" t="s">
        <v>492</v>
      </c>
      <c r="C7" s="264"/>
      <c r="D7" s="264"/>
      <c r="E7" s="287">
        <f>C7+D7</f>
        <v>0</v>
      </c>
      <c r="F7" s="264"/>
      <c r="G7" s="264"/>
      <c r="H7" s="265">
        <f t="shared" ref="H7:H53" si="0">F7+G7</f>
        <v>0</v>
      </c>
    </row>
    <row r="8" spans="1:8" s="3" customFormat="1" ht="15.75">
      <c r="A8" s="231">
        <v>1.1000000000000001</v>
      </c>
      <c r="B8" s="233" t="s">
        <v>284</v>
      </c>
      <c r="C8" s="264"/>
      <c r="D8" s="264"/>
      <c r="E8" s="287">
        <f t="shared" ref="E8:E53" si="1">C8+D8</f>
        <v>0</v>
      </c>
      <c r="F8" s="264"/>
      <c r="G8" s="264"/>
      <c r="H8" s="265">
        <f t="shared" si="0"/>
        <v>0</v>
      </c>
    </row>
    <row r="9" spans="1:8" s="3" customFormat="1" ht="15.75">
      <c r="A9" s="231">
        <v>1.2</v>
      </c>
      <c r="B9" s="233" t="s">
        <v>285</v>
      </c>
      <c r="C9" s="264"/>
      <c r="D9" s="264"/>
      <c r="E9" s="287">
        <f t="shared" si="1"/>
        <v>0</v>
      </c>
      <c r="F9" s="264"/>
      <c r="G9" s="264"/>
      <c r="H9" s="265">
        <f t="shared" si="0"/>
        <v>0</v>
      </c>
    </row>
    <row r="10" spans="1:8" s="3" customFormat="1" ht="15.75">
      <c r="A10" s="231">
        <v>1.3</v>
      </c>
      <c r="B10" s="233" t="s">
        <v>286</v>
      </c>
      <c r="C10" s="264">
        <v>2585915.2400000002</v>
      </c>
      <c r="D10" s="264">
        <v>1339120</v>
      </c>
      <c r="E10" s="287">
        <f t="shared" si="1"/>
        <v>3925035.24</v>
      </c>
      <c r="F10" s="264">
        <v>1324243.43</v>
      </c>
      <c r="G10" s="264">
        <v>1856839.5</v>
      </c>
      <c r="H10" s="265">
        <f t="shared" si="0"/>
        <v>3181082.9299999997</v>
      </c>
    </row>
    <row r="11" spans="1:8" s="3" customFormat="1" ht="15.75">
      <c r="A11" s="231">
        <v>1.4</v>
      </c>
      <c r="B11" s="233" t="s">
        <v>287</v>
      </c>
      <c r="C11" s="264">
        <v>41008499.210000001</v>
      </c>
      <c r="D11" s="264"/>
      <c r="E11" s="287">
        <f t="shared" si="1"/>
        <v>41008499.210000001</v>
      </c>
      <c r="F11" s="264">
        <v>42022914.640000001</v>
      </c>
      <c r="G11" s="264"/>
      <c r="H11" s="265">
        <f t="shared" si="0"/>
        <v>42022914.640000001</v>
      </c>
    </row>
    <row r="12" spans="1:8" s="3" customFormat="1" ht="29.25" customHeight="1">
      <c r="A12" s="231">
        <v>2</v>
      </c>
      <c r="B12" s="232" t="s">
        <v>288</v>
      </c>
      <c r="C12" s="264"/>
      <c r="D12" s="264"/>
      <c r="E12" s="287">
        <f t="shared" si="1"/>
        <v>0</v>
      </c>
      <c r="F12" s="264"/>
      <c r="G12" s="264"/>
      <c r="H12" s="265">
        <f t="shared" si="0"/>
        <v>0</v>
      </c>
    </row>
    <row r="13" spans="1:8" s="3" customFormat="1" ht="25.5">
      <c r="A13" s="231">
        <v>3</v>
      </c>
      <c r="B13" s="232" t="s">
        <v>289</v>
      </c>
      <c r="C13" s="264"/>
      <c r="D13" s="264"/>
      <c r="E13" s="287">
        <f t="shared" si="1"/>
        <v>0</v>
      </c>
      <c r="F13" s="264"/>
      <c r="G13" s="264"/>
      <c r="H13" s="265">
        <f t="shared" si="0"/>
        <v>0</v>
      </c>
    </row>
    <row r="14" spans="1:8" s="3" customFormat="1" ht="15.75">
      <c r="A14" s="231">
        <v>3.1</v>
      </c>
      <c r="B14" s="233" t="s">
        <v>290</v>
      </c>
      <c r="C14" s="264"/>
      <c r="D14" s="264"/>
      <c r="E14" s="287">
        <f t="shared" si="1"/>
        <v>0</v>
      </c>
      <c r="F14" s="264"/>
      <c r="G14" s="264"/>
      <c r="H14" s="265">
        <f t="shared" si="0"/>
        <v>0</v>
      </c>
    </row>
    <row r="15" spans="1:8" s="3" customFormat="1" ht="15.75">
      <c r="A15" s="231">
        <v>3.2</v>
      </c>
      <c r="B15" s="233" t="s">
        <v>291</v>
      </c>
      <c r="C15" s="264"/>
      <c r="D15" s="264"/>
      <c r="E15" s="287">
        <f t="shared" si="1"/>
        <v>0</v>
      </c>
      <c r="F15" s="264"/>
      <c r="G15" s="264"/>
      <c r="H15" s="265">
        <f t="shared" si="0"/>
        <v>0</v>
      </c>
    </row>
    <row r="16" spans="1:8" s="3" customFormat="1" ht="15.75">
      <c r="A16" s="231">
        <v>4</v>
      </c>
      <c r="B16" s="232" t="s">
        <v>292</v>
      </c>
      <c r="C16" s="264"/>
      <c r="D16" s="264"/>
      <c r="E16" s="287">
        <f t="shared" si="1"/>
        <v>0</v>
      </c>
      <c r="F16" s="264"/>
      <c r="G16" s="264"/>
      <c r="H16" s="265">
        <f t="shared" si="0"/>
        <v>0</v>
      </c>
    </row>
    <row r="17" spans="1:8" s="3" customFormat="1" ht="15.75">
      <c r="A17" s="231">
        <v>4.0999999999999996</v>
      </c>
      <c r="B17" s="233" t="s">
        <v>293</v>
      </c>
      <c r="C17" s="264">
        <v>4150681.9</v>
      </c>
      <c r="D17" s="264"/>
      <c r="E17" s="287">
        <f t="shared" si="1"/>
        <v>4150681.9</v>
      </c>
      <c r="F17" s="264">
        <v>11221520.4</v>
      </c>
      <c r="G17" s="264"/>
      <c r="H17" s="265">
        <f t="shared" si="0"/>
        <v>11221520.4</v>
      </c>
    </row>
    <row r="18" spans="1:8" s="3" customFormat="1" ht="15.75">
      <c r="A18" s="231">
        <v>4.2</v>
      </c>
      <c r="B18" s="233" t="s">
        <v>294</v>
      </c>
      <c r="C18" s="264"/>
      <c r="D18" s="264"/>
      <c r="E18" s="287">
        <f t="shared" si="1"/>
        <v>0</v>
      </c>
      <c r="F18" s="264"/>
      <c r="G18" s="264"/>
      <c r="H18" s="265">
        <f t="shared" si="0"/>
        <v>0</v>
      </c>
    </row>
    <row r="19" spans="1:8" s="3" customFormat="1" ht="25.5">
      <c r="A19" s="231">
        <v>5</v>
      </c>
      <c r="B19" s="232" t="s">
        <v>295</v>
      </c>
      <c r="C19" s="264"/>
      <c r="D19" s="264"/>
      <c r="E19" s="287">
        <f t="shared" si="1"/>
        <v>0</v>
      </c>
      <c r="F19" s="264"/>
      <c r="G19" s="264"/>
      <c r="H19" s="265">
        <f t="shared" si="0"/>
        <v>0</v>
      </c>
    </row>
    <row r="20" spans="1:8" s="3" customFormat="1" ht="15.75">
      <c r="A20" s="231">
        <v>5.0999999999999996</v>
      </c>
      <c r="B20" s="233" t="s">
        <v>296</v>
      </c>
      <c r="C20" s="264"/>
      <c r="D20" s="264"/>
      <c r="E20" s="287">
        <f t="shared" si="1"/>
        <v>0</v>
      </c>
      <c r="F20" s="264"/>
      <c r="G20" s="264"/>
      <c r="H20" s="265">
        <f t="shared" si="0"/>
        <v>0</v>
      </c>
    </row>
    <row r="21" spans="1:8" s="3" customFormat="1" ht="15.75">
      <c r="A21" s="231">
        <v>5.2</v>
      </c>
      <c r="B21" s="233" t="s">
        <v>297</v>
      </c>
      <c r="C21" s="264">
        <v>211089.51</v>
      </c>
      <c r="D21" s="264"/>
      <c r="E21" s="287">
        <f t="shared" si="1"/>
        <v>211089.51</v>
      </c>
      <c r="F21" s="264">
        <v>89950.58</v>
      </c>
      <c r="G21" s="264"/>
      <c r="H21" s="265">
        <f t="shared" si="0"/>
        <v>89950.58</v>
      </c>
    </row>
    <row r="22" spans="1:8" s="3" customFormat="1" ht="15.75">
      <c r="A22" s="231">
        <v>5.3</v>
      </c>
      <c r="B22" s="233" t="s">
        <v>298</v>
      </c>
      <c r="C22" s="490">
        <f>SUM(C23:C27)</f>
        <v>437879638.41000003</v>
      </c>
      <c r="D22" s="264"/>
      <c r="E22" s="287">
        <f t="shared" si="1"/>
        <v>437879638.41000003</v>
      </c>
      <c r="F22" s="490">
        <f>SUM(F23:F27)</f>
        <v>467200622.79000002</v>
      </c>
      <c r="G22" s="264"/>
      <c r="H22" s="265">
        <f t="shared" si="0"/>
        <v>467200622.79000002</v>
      </c>
    </row>
    <row r="23" spans="1:8" s="3" customFormat="1" ht="15.75">
      <c r="A23" s="231" t="s">
        <v>299</v>
      </c>
      <c r="B23" s="234" t="s">
        <v>300</v>
      </c>
      <c r="C23" s="264">
        <v>308136668.25</v>
      </c>
      <c r="D23" s="264"/>
      <c r="E23" s="287">
        <f t="shared" si="1"/>
        <v>308136668.25</v>
      </c>
      <c r="F23" s="264">
        <v>335455816.13999999</v>
      </c>
      <c r="G23" s="264"/>
      <c r="H23" s="265">
        <f t="shared" si="0"/>
        <v>335455816.13999999</v>
      </c>
    </row>
    <row r="24" spans="1:8" s="3" customFormat="1" ht="15.75">
      <c r="A24" s="231" t="s">
        <v>301</v>
      </c>
      <c r="B24" s="234" t="s">
        <v>302</v>
      </c>
      <c r="C24" s="264">
        <v>89420627.349999994</v>
      </c>
      <c r="D24" s="264"/>
      <c r="E24" s="287">
        <f t="shared" si="1"/>
        <v>89420627.349999994</v>
      </c>
      <c r="F24" s="264">
        <v>63305424.539999999</v>
      </c>
      <c r="G24" s="264"/>
      <c r="H24" s="265">
        <f t="shared" si="0"/>
        <v>63305424.539999999</v>
      </c>
    </row>
    <row r="25" spans="1:8" s="3" customFormat="1" ht="15.75">
      <c r="A25" s="231" t="s">
        <v>303</v>
      </c>
      <c r="B25" s="235" t="s">
        <v>304</v>
      </c>
      <c r="C25" s="264">
        <v>0</v>
      </c>
      <c r="D25" s="264"/>
      <c r="E25" s="287">
        <f t="shared" si="1"/>
        <v>0</v>
      </c>
      <c r="F25" s="264">
        <v>0</v>
      </c>
      <c r="G25" s="264"/>
      <c r="H25" s="265">
        <f t="shared" si="0"/>
        <v>0</v>
      </c>
    </row>
    <row r="26" spans="1:8" s="3" customFormat="1" ht="15.75">
      <c r="A26" s="231" t="s">
        <v>305</v>
      </c>
      <c r="B26" s="234" t="s">
        <v>306</v>
      </c>
      <c r="C26" s="264">
        <v>39512714.810000002</v>
      </c>
      <c r="D26" s="264"/>
      <c r="E26" s="287">
        <f t="shared" si="1"/>
        <v>39512714.810000002</v>
      </c>
      <c r="F26" s="264">
        <v>68422169.909999996</v>
      </c>
      <c r="G26" s="264"/>
      <c r="H26" s="265">
        <f t="shared" si="0"/>
        <v>68422169.909999996</v>
      </c>
    </row>
    <row r="27" spans="1:8" s="3" customFormat="1" ht="15.75">
      <c r="A27" s="231" t="s">
        <v>307</v>
      </c>
      <c r="B27" s="234" t="s">
        <v>308</v>
      </c>
      <c r="C27" s="264">
        <v>809628</v>
      </c>
      <c r="D27" s="264"/>
      <c r="E27" s="287">
        <f t="shared" si="1"/>
        <v>809628</v>
      </c>
      <c r="F27" s="264">
        <v>17212.2</v>
      </c>
      <c r="G27" s="264"/>
      <c r="H27" s="265">
        <f t="shared" si="0"/>
        <v>17212.2</v>
      </c>
    </row>
    <row r="28" spans="1:8" s="3" customFormat="1" ht="15.75">
      <c r="A28" s="231">
        <v>5.4</v>
      </c>
      <c r="B28" s="233" t="s">
        <v>309</v>
      </c>
      <c r="C28" s="264">
        <v>7162897.5599999996</v>
      </c>
      <c r="D28" s="264"/>
      <c r="E28" s="287">
        <f t="shared" si="1"/>
        <v>7162897.5599999996</v>
      </c>
      <c r="F28" s="264">
        <v>6705272.0300000003</v>
      </c>
      <c r="G28" s="264"/>
      <c r="H28" s="265">
        <f t="shared" si="0"/>
        <v>6705272.0300000003</v>
      </c>
    </row>
    <row r="29" spans="1:8" s="3" customFormat="1" ht="15.75">
      <c r="A29" s="231">
        <v>5.5</v>
      </c>
      <c r="B29" s="233" t="s">
        <v>310</v>
      </c>
      <c r="C29" s="264"/>
      <c r="D29" s="264"/>
      <c r="E29" s="287">
        <f t="shared" si="1"/>
        <v>0</v>
      </c>
      <c r="F29" s="264"/>
      <c r="G29" s="264"/>
      <c r="H29" s="265">
        <f t="shared" si="0"/>
        <v>0</v>
      </c>
    </row>
    <row r="30" spans="1:8" s="3" customFormat="1" ht="15.75">
      <c r="A30" s="231">
        <v>5.6</v>
      </c>
      <c r="B30" s="233" t="s">
        <v>311</v>
      </c>
      <c r="C30" s="264"/>
      <c r="D30" s="264"/>
      <c r="E30" s="287">
        <f t="shared" si="1"/>
        <v>0</v>
      </c>
      <c r="F30" s="264"/>
      <c r="G30" s="264"/>
      <c r="H30" s="265">
        <f t="shared" si="0"/>
        <v>0</v>
      </c>
    </row>
    <row r="31" spans="1:8" s="3" customFormat="1" ht="15.75">
      <c r="A31" s="231">
        <v>5.7</v>
      </c>
      <c r="B31" s="233" t="s">
        <v>312</v>
      </c>
      <c r="C31" s="264"/>
      <c r="D31" s="264"/>
      <c r="E31" s="287">
        <f t="shared" si="1"/>
        <v>0</v>
      </c>
      <c r="F31" s="264"/>
      <c r="G31" s="264"/>
      <c r="H31" s="265">
        <f t="shared" si="0"/>
        <v>0</v>
      </c>
    </row>
    <row r="32" spans="1:8" s="3" customFormat="1" ht="15.75">
      <c r="A32" s="231">
        <v>6</v>
      </c>
      <c r="B32" s="232" t="s">
        <v>313</v>
      </c>
      <c r="C32" s="264"/>
      <c r="D32" s="264"/>
      <c r="E32" s="287">
        <f t="shared" si="1"/>
        <v>0</v>
      </c>
      <c r="F32" s="264"/>
      <c r="G32" s="264"/>
      <c r="H32" s="265">
        <f t="shared" si="0"/>
        <v>0</v>
      </c>
    </row>
    <row r="33" spans="1:12" s="3" customFormat="1" ht="25.5">
      <c r="A33" s="231">
        <v>6.1</v>
      </c>
      <c r="B33" s="233" t="s">
        <v>493</v>
      </c>
      <c r="C33" s="264"/>
      <c r="D33" s="264">
        <v>1684160</v>
      </c>
      <c r="E33" s="287">
        <f t="shared" si="1"/>
        <v>1684160</v>
      </c>
      <c r="F33" s="264">
        <v>21933281.199999999</v>
      </c>
      <c r="G33" s="264">
        <v>888701.33</v>
      </c>
      <c r="H33" s="265">
        <f t="shared" si="0"/>
        <v>22821982.529999997</v>
      </c>
    </row>
    <row r="34" spans="1:12" s="3" customFormat="1" ht="25.5">
      <c r="A34" s="231">
        <v>6.2</v>
      </c>
      <c r="B34" s="233" t="s">
        <v>314</v>
      </c>
      <c r="C34" s="264">
        <v>71604010</v>
      </c>
      <c r="D34" s="264">
        <v>1541257</v>
      </c>
      <c r="E34" s="287">
        <f t="shared" si="1"/>
        <v>73145267</v>
      </c>
      <c r="F34" s="264"/>
      <c r="G34" s="264">
        <v>23830926.23</v>
      </c>
      <c r="H34" s="265">
        <f t="shared" si="0"/>
        <v>23830926.23</v>
      </c>
    </row>
    <row r="35" spans="1:12" s="3" customFormat="1" ht="25.5">
      <c r="A35" s="231">
        <v>6.3</v>
      </c>
      <c r="B35" s="233" t="s">
        <v>315</v>
      </c>
      <c r="C35" s="264"/>
      <c r="D35" s="264"/>
      <c r="E35" s="287">
        <f t="shared" si="1"/>
        <v>0</v>
      </c>
      <c r="F35" s="264"/>
      <c r="G35" s="264"/>
      <c r="H35" s="265">
        <f t="shared" si="0"/>
        <v>0</v>
      </c>
    </row>
    <row r="36" spans="1:12" s="3" customFormat="1" ht="15.75">
      <c r="A36" s="231">
        <v>6.4</v>
      </c>
      <c r="B36" s="233" t="s">
        <v>316</v>
      </c>
      <c r="C36" s="264"/>
      <c r="D36" s="264"/>
      <c r="E36" s="287">
        <f t="shared" si="1"/>
        <v>0</v>
      </c>
      <c r="F36" s="264"/>
      <c r="G36" s="264"/>
      <c r="H36" s="265">
        <f t="shared" si="0"/>
        <v>0</v>
      </c>
      <c r="I36" s="492"/>
      <c r="J36" s="492"/>
    </row>
    <row r="37" spans="1:12" s="3" customFormat="1" ht="15.75">
      <c r="A37" s="231">
        <v>6.5</v>
      </c>
      <c r="B37" s="233" t="s">
        <v>317</v>
      </c>
      <c r="C37" s="264"/>
      <c r="D37" s="264"/>
      <c r="E37" s="287">
        <f t="shared" si="1"/>
        <v>0</v>
      </c>
      <c r="F37" s="264"/>
      <c r="G37" s="264"/>
      <c r="H37" s="265">
        <f t="shared" si="0"/>
        <v>0</v>
      </c>
      <c r="I37" s="492"/>
      <c r="J37" s="492"/>
      <c r="K37" s="494"/>
      <c r="L37" s="494"/>
    </row>
    <row r="38" spans="1:12" s="3" customFormat="1" ht="25.5">
      <c r="A38" s="231">
        <v>6.6</v>
      </c>
      <c r="B38" s="233" t="s">
        <v>318</v>
      </c>
      <c r="C38" s="264"/>
      <c r="D38" s="264"/>
      <c r="E38" s="287">
        <f t="shared" si="1"/>
        <v>0</v>
      </c>
      <c r="F38" s="264"/>
      <c r="G38" s="264"/>
      <c r="H38" s="265">
        <f t="shared" si="0"/>
        <v>0</v>
      </c>
      <c r="I38" s="492"/>
      <c r="J38" s="492"/>
      <c r="K38" s="494"/>
      <c r="L38" s="494"/>
    </row>
    <row r="39" spans="1:12" s="3" customFormat="1" ht="25.5">
      <c r="A39" s="231">
        <v>6.7</v>
      </c>
      <c r="B39" s="233" t="s">
        <v>319</v>
      </c>
      <c r="C39" s="264"/>
      <c r="D39" s="264"/>
      <c r="E39" s="287">
        <f t="shared" si="1"/>
        <v>0</v>
      </c>
      <c r="F39" s="264"/>
      <c r="G39" s="264"/>
      <c r="H39" s="265">
        <f t="shared" si="0"/>
        <v>0</v>
      </c>
      <c r="I39" s="492"/>
      <c r="J39" s="492"/>
      <c r="K39" s="494"/>
      <c r="L39" s="494"/>
    </row>
    <row r="40" spans="1:12" s="3" customFormat="1" ht="15.75">
      <c r="A40" s="231">
        <v>7</v>
      </c>
      <c r="B40" s="232" t="s">
        <v>320</v>
      </c>
      <c r="C40" s="264"/>
      <c r="D40" s="264"/>
      <c r="E40" s="287">
        <f t="shared" si="1"/>
        <v>0</v>
      </c>
      <c r="F40" s="264"/>
      <c r="G40" s="264"/>
      <c r="H40" s="265">
        <f t="shared" si="0"/>
        <v>0</v>
      </c>
      <c r="I40" s="492"/>
      <c r="J40" s="492"/>
      <c r="K40" s="494"/>
      <c r="L40" s="494"/>
    </row>
    <row r="41" spans="1:12" s="3" customFormat="1" ht="25.5">
      <c r="A41" s="231">
        <v>7.1</v>
      </c>
      <c r="B41" s="233" t="s">
        <v>321</v>
      </c>
      <c r="C41" s="264">
        <v>2986450.27</v>
      </c>
      <c r="D41" s="264">
        <v>223483</v>
      </c>
      <c r="E41" s="287">
        <f t="shared" si="1"/>
        <v>3209933.27</v>
      </c>
      <c r="F41" s="264">
        <v>2331991.4</v>
      </c>
      <c r="G41" s="264">
        <v>183904.65</v>
      </c>
      <c r="H41" s="265">
        <f t="shared" si="0"/>
        <v>2515896.0499999998</v>
      </c>
      <c r="I41" s="492"/>
      <c r="J41" s="492"/>
      <c r="K41" s="491"/>
      <c r="L41" s="491"/>
    </row>
    <row r="42" spans="1:12" s="3" customFormat="1" ht="25.5">
      <c r="A42" s="231">
        <v>7.2</v>
      </c>
      <c r="B42" s="233" t="s">
        <v>322</v>
      </c>
      <c r="C42" s="264">
        <v>851117.38000000012</v>
      </c>
      <c r="D42" s="264">
        <v>75963.215327999991</v>
      </c>
      <c r="E42" s="287">
        <f t="shared" si="1"/>
        <v>927080.59532800014</v>
      </c>
      <c r="F42" s="264">
        <v>859255</v>
      </c>
      <c r="G42" s="264">
        <v>97263</v>
      </c>
      <c r="H42" s="265">
        <f t="shared" si="0"/>
        <v>956518</v>
      </c>
      <c r="I42" s="492"/>
      <c r="J42" s="492"/>
      <c r="K42" s="494"/>
      <c r="L42" s="494"/>
    </row>
    <row r="43" spans="1:12" s="3" customFormat="1" ht="25.5">
      <c r="A43" s="231">
        <v>7.3</v>
      </c>
      <c r="B43" s="233" t="s">
        <v>323</v>
      </c>
      <c r="C43" s="264">
        <v>19361166.129999999</v>
      </c>
      <c r="D43" s="264">
        <v>16405355.68</v>
      </c>
      <c r="E43" s="287">
        <f t="shared" si="1"/>
        <v>35766521.810000002</v>
      </c>
      <c r="F43" s="264">
        <v>16374715.859999999</v>
      </c>
      <c r="G43" s="264">
        <v>16181872.68</v>
      </c>
      <c r="H43" s="265">
        <f t="shared" si="0"/>
        <v>32556588.539999999</v>
      </c>
      <c r="I43" s="492"/>
      <c r="J43" s="492"/>
      <c r="K43" s="494"/>
      <c r="L43" s="494"/>
    </row>
    <row r="44" spans="1:12" s="3" customFormat="1" ht="25.5">
      <c r="A44" s="231">
        <v>7.4</v>
      </c>
      <c r="B44" s="233" t="s">
        <v>324</v>
      </c>
      <c r="C44" s="264">
        <v>12426353.370000001</v>
      </c>
      <c r="D44" s="264">
        <v>7894820.0853279997</v>
      </c>
      <c r="E44" s="287">
        <f t="shared" si="1"/>
        <v>20321173.455328003</v>
      </c>
      <c r="F44" s="264">
        <v>11575235.99</v>
      </c>
      <c r="G44" s="264">
        <v>7818856.8700000001</v>
      </c>
      <c r="H44" s="265">
        <f t="shared" si="0"/>
        <v>19394092.859999999</v>
      </c>
      <c r="I44" s="492"/>
      <c r="J44" s="492"/>
      <c r="K44" s="494"/>
      <c r="L44" s="494"/>
    </row>
    <row r="45" spans="1:12" s="3" customFormat="1" ht="15.75">
      <c r="A45" s="231">
        <v>8</v>
      </c>
      <c r="B45" s="232" t="s">
        <v>325</v>
      </c>
      <c r="C45" s="264"/>
      <c r="D45" s="264"/>
      <c r="E45" s="287">
        <f t="shared" si="1"/>
        <v>0</v>
      </c>
      <c r="F45" s="264"/>
      <c r="G45" s="264"/>
      <c r="H45" s="265">
        <f t="shared" si="0"/>
        <v>0</v>
      </c>
      <c r="K45" s="493"/>
      <c r="L45" s="493"/>
    </row>
    <row r="46" spans="1:12" s="3" customFormat="1" ht="15.75">
      <c r="A46" s="231">
        <v>8.1</v>
      </c>
      <c r="B46" s="233" t="s">
        <v>326</v>
      </c>
      <c r="C46" s="264"/>
      <c r="D46" s="264"/>
      <c r="E46" s="287">
        <f t="shared" si="1"/>
        <v>0</v>
      </c>
      <c r="F46" s="264"/>
      <c r="G46" s="264"/>
      <c r="H46" s="265">
        <f t="shared" si="0"/>
        <v>0</v>
      </c>
    </row>
    <row r="47" spans="1:12" s="3" customFormat="1" ht="15.75">
      <c r="A47" s="231">
        <v>8.1999999999999993</v>
      </c>
      <c r="B47" s="233" t="s">
        <v>327</v>
      </c>
      <c r="C47" s="264"/>
      <c r="D47" s="264"/>
      <c r="E47" s="287">
        <f t="shared" si="1"/>
        <v>0</v>
      </c>
      <c r="F47" s="264"/>
      <c r="G47" s="264"/>
      <c r="H47" s="265">
        <f t="shared" si="0"/>
        <v>0</v>
      </c>
    </row>
    <row r="48" spans="1:12" s="3" customFormat="1" ht="15.75">
      <c r="A48" s="231">
        <v>8.3000000000000007</v>
      </c>
      <c r="B48" s="233" t="s">
        <v>328</v>
      </c>
      <c r="C48" s="264"/>
      <c r="D48" s="264"/>
      <c r="E48" s="287">
        <f t="shared" si="1"/>
        <v>0</v>
      </c>
      <c r="F48" s="264"/>
      <c r="G48" s="264"/>
      <c r="H48" s="265">
        <f t="shared" si="0"/>
        <v>0</v>
      </c>
    </row>
    <row r="49" spans="1:8" s="3" customFormat="1" ht="15.75">
      <c r="A49" s="231">
        <v>8.4</v>
      </c>
      <c r="B49" s="233" t="s">
        <v>329</v>
      </c>
      <c r="C49" s="264"/>
      <c r="D49" s="264"/>
      <c r="E49" s="287">
        <f t="shared" si="1"/>
        <v>0</v>
      </c>
      <c r="F49" s="264"/>
      <c r="G49" s="264"/>
      <c r="H49" s="265">
        <f t="shared" si="0"/>
        <v>0</v>
      </c>
    </row>
    <row r="50" spans="1:8" s="3" customFormat="1" ht="15.75">
      <c r="A50" s="231">
        <v>8.5</v>
      </c>
      <c r="B50" s="233" t="s">
        <v>330</v>
      </c>
      <c r="C50" s="264"/>
      <c r="D50" s="264"/>
      <c r="E50" s="287">
        <f t="shared" si="1"/>
        <v>0</v>
      </c>
      <c r="F50" s="264"/>
      <c r="G50" s="264"/>
      <c r="H50" s="265">
        <f t="shared" si="0"/>
        <v>0</v>
      </c>
    </row>
    <row r="51" spans="1:8" s="3" customFormat="1" ht="15.75">
      <c r="A51" s="231">
        <v>8.6</v>
      </c>
      <c r="B51" s="233" t="s">
        <v>331</v>
      </c>
      <c r="C51" s="264"/>
      <c r="D51" s="264"/>
      <c r="E51" s="287">
        <f t="shared" si="1"/>
        <v>0</v>
      </c>
      <c r="F51" s="264"/>
      <c r="G51" s="264"/>
      <c r="H51" s="265">
        <f t="shared" si="0"/>
        <v>0</v>
      </c>
    </row>
    <row r="52" spans="1:8" s="3" customFormat="1" ht="15.75">
      <c r="A52" s="231">
        <v>8.6999999999999993</v>
      </c>
      <c r="B52" s="233" t="s">
        <v>332</v>
      </c>
      <c r="C52" s="264"/>
      <c r="D52" s="264"/>
      <c r="E52" s="287">
        <f t="shared" si="1"/>
        <v>0</v>
      </c>
      <c r="F52" s="264"/>
      <c r="G52" s="264"/>
      <c r="H52" s="265">
        <f t="shared" si="0"/>
        <v>0</v>
      </c>
    </row>
    <row r="53" spans="1:8" s="3" customFormat="1" ht="26.25" thickBot="1">
      <c r="A53" s="236">
        <v>9</v>
      </c>
      <c r="B53" s="237" t="s">
        <v>333</v>
      </c>
      <c r="C53" s="288"/>
      <c r="D53" s="288"/>
      <c r="E53" s="289">
        <f t="shared" si="1"/>
        <v>0</v>
      </c>
      <c r="F53" s="288"/>
      <c r="G53" s="288"/>
      <c r="H53" s="271">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F22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3" sqref="C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"კრედობანკი"</v>
      </c>
      <c r="C1" s="16"/>
      <c r="D1" s="373"/>
    </row>
    <row r="2" spans="1:8" ht="15">
      <c r="A2" s="17" t="s">
        <v>197</v>
      </c>
      <c r="B2" s="373" t="str">
        <f>'1. key ratios'!B2</f>
        <v>30.06.2020</v>
      </c>
      <c r="C2" s="29"/>
      <c r="D2" s="18"/>
      <c r="E2" s="12"/>
      <c r="F2" s="12"/>
      <c r="G2" s="12"/>
      <c r="H2" s="12"/>
    </row>
    <row r="3" spans="1:8" ht="15">
      <c r="A3" s="17"/>
      <c r="B3" s="16"/>
      <c r="C3" s="29"/>
      <c r="D3" s="18"/>
      <c r="E3" s="12"/>
      <c r="F3" s="12"/>
      <c r="G3" s="12"/>
      <c r="H3" s="12"/>
    </row>
    <row r="4" spans="1:8" ht="15" customHeight="1" thickBot="1">
      <c r="A4" s="225" t="s">
        <v>417</v>
      </c>
      <c r="B4" s="226" t="s">
        <v>195</v>
      </c>
      <c r="C4" s="225"/>
      <c r="D4" s="227" t="s">
        <v>100</v>
      </c>
    </row>
    <row r="5" spans="1:8" ht="15" customHeight="1">
      <c r="A5" s="221" t="s">
        <v>32</v>
      </c>
      <c r="B5" s="222"/>
      <c r="C5" s="223" t="s">
        <v>5</v>
      </c>
      <c r="D5" s="224" t="s">
        <v>6</v>
      </c>
    </row>
    <row r="6" spans="1:8" ht="15" customHeight="1">
      <c r="A6" s="421">
        <v>1</v>
      </c>
      <c r="B6" s="422" t="s">
        <v>200</v>
      </c>
      <c r="C6" s="423">
        <f>C7+C9+C10</f>
        <v>854161415.48273814</v>
      </c>
      <c r="D6" s="424">
        <f>D7+D9+D10</f>
        <v>783575312.94352448</v>
      </c>
    </row>
    <row r="7" spans="1:8" ht="15" customHeight="1">
      <c r="A7" s="421">
        <v>1.1000000000000001</v>
      </c>
      <c r="B7" s="425" t="s">
        <v>614</v>
      </c>
      <c r="C7" s="426">
        <v>851467447.2677381</v>
      </c>
      <c r="D7" s="427">
        <v>780528902.91102445</v>
      </c>
    </row>
    <row r="8" spans="1:8" ht="25.5">
      <c r="A8" s="421" t="s">
        <v>260</v>
      </c>
      <c r="B8" s="428" t="s">
        <v>411</v>
      </c>
      <c r="C8" s="426"/>
      <c r="D8" s="427"/>
    </row>
    <row r="9" spans="1:8" ht="15" customHeight="1">
      <c r="A9" s="421">
        <v>1.2</v>
      </c>
      <c r="B9" s="425" t="s">
        <v>28</v>
      </c>
      <c r="C9" s="426">
        <v>1471888.2150000001</v>
      </c>
      <c r="D9" s="427">
        <v>1732610.0325</v>
      </c>
    </row>
    <row r="10" spans="1:8" ht="15" customHeight="1">
      <c r="A10" s="421">
        <v>1.3</v>
      </c>
      <c r="B10" s="430" t="s">
        <v>83</v>
      </c>
      <c r="C10" s="429">
        <v>1222080</v>
      </c>
      <c r="D10" s="427">
        <v>1313800</v>
      </c>
    </row>
    <row r="11" spans="1:8" ht="15" customHeight="1">
      <c r="A11" s="421">
        <v>2</v>
      </c>
      <c r="B11" s="422" t="s">
        <v>201</v>
      </c>
      <c r="C11" s="426">
        <v>3239721.4424999747</v>
      </c>
      <c r="D11" s="427">
        <v>5855938.6625000099</v>
      </c>
    </row>
    <row r="12" spans="1:8" ht="15" customHeight="1">
      <c r="A12" s="441">
        <v>3</v>
      </c>
      <c r="B12" s="442" t="s">
        <v>199</v>
      </c>
      <c r="C12" s="429">
        <v>225728197.60624999</v>
      </c>
      <c r="D12" s="443">
        <v>225728197.60624999</v>
      </c>
    </row>
    <row r="13" spans="1:8" ht="15" customHeight="1" thickBot="1">
      <c r="A13" s="141">
        <v>4</v>
      </c>
      <c r="B13" s="142" t="s">
        <v>261</v>
      </c>
      <c r="C13" s="290">
        <f>C6+C11+C12</f>
        <v>1083129334.5314882</v>
      </c>
      <c r="D13" s="290">
        <f>D6+D11+D12</f>
        <v>1015159449.2122746</v>
      </c>
    </row>
    <row r="14" spans="1:8">
      <c r="B14" s="23"/>
    </row>
    <row r="15" spans="1:8" ht="25.5">
      <c r="B15" s="110" t="s">
        <v>615</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zoomScaleNormal="100" workbookViewId="0">
      <pane xSplit="1" ySplit="4" topLeftCell="B25" activePane="bottomRight" state="frozen"/>
      <selection pane="topRight" activeCell="B1" sqref="B1"/>
      <selection pane="bottomLeft" activeCell="A4" sqref="A4"/>
      <selection pane="bottomRight" activeCell="C29" sqref="C29:C35"/>
    </sheetView>
  </sheetViews>
  <sheetFormatPr defaultRowHeight="15"/>
  <cols>
    <col min="1" max="1" width="9.5703125" style="2" bestFit="1" customWidth="1"/>
    <col min="2" max="2" width="90.42578125" style="2" bestFit="1" customWidth="1"/>
    <col min="3" max="3" width="9.140625" style="2"/>
  </cols>
  <sheetData>
    <row r="1" spans="1:3">
      <c r="A1" s="2" t="s">
        <v>196</v>
      </c>
      <c r="B1" s="373" t="str">
        <f>Info!C2</f>
        <v>სს "კრედობანკი"</v>
      </c>
    </row>
    <row r="2" spans="1:3">
      <c r="A2" s="2" t="s">
        <v>197</v>
      </c>
      <c r="B2" s="373" t="str">
        <f>'1. key ratios'!B2</f>
        <v>30.06.2020</v>
      </c>
    </row>
    <row r="4" spans="1:3" ht="16.5" customHeight="1" thickBot="1">
      <c r="A4" s="249" t="s">
        <v>418</v>
      </c>
      <c r="B4" s="65" t="s">
        <v>156</v>
      </c>
      <c r="C4" s="14"/>
    </row>
    <row r="5" spans="1:3" ht="15.75">
      <c r="A5" s="11"/>
      <c r="B5" s="543" t="s">
        <v>157</v>
      </c>
      <c r="C5" s="544"/>
    </row>
    <row r="6" spans="1:3">
      <c r="A6" s="15">
        <v>1</v>
      </c>
      <c r="B6" s="67" t="s">
        <v>643</v>
      </c>
      <c r="C6" s="68"/>
    </row>
    <row r="7" spans="1:3">
      <c r="A7" s="15">
        <v>2</v>
      </c>
      <c r="B7" s="67" t="s">
        <v>644</v>
      </c>
      <c r="C7" s="68"/>
    </row>
    <row r="8" spans="1:3">
      <c r="A8" s="15">
        <v>3</v>
      </c>
      <c r="B8" s="67" t="s">
        <v>645</v>
      </c>
      <c r="C8" s="68"/>
    </row>
    <row r="9" spans="1:3">
      <c r="A9" s="15">
        <v>4</v>
      </c>
      <c r="B9" s="67" t="s">
        <v>646</v>
      </c>
      <c r="C9" s="68"/>
    </row>
    <row r="10" spans="1:3">
      <c r="A10" s="15">
        <v>5</v>
      </c>
      <c r="B10" s="67" t="s">
        <v>647</v>
      </c>
      <c r="C10" s="68"/>
    </row>
    <row r="11" spans="1:3">
      <c r="A11" s="15">
        <v>6</v>
      </c>
      <c r="B11" s="67"/>
      <c r="C11" s="68"/>
    </row>
    <row r="12" spans="1:3">
      <c r="A12" s="15"/>
      <c r="B12" s="545"/>
      <c r="C12" s="546"/>
    </row>
    <row r="13" spans="1:3" ht="15.75">
      <c r="A13" s="15"/>
      <c r="B13" s="547" t="s">
        <v>158</v>
      </c>
      <c r="C13" s="548"/>
    </row>
    <row r="14" spans="1:3" ht="15.75">
      <c r="A14" s="15">
        <v>1</v>
      </c>
      <c r="B14" s="27" t="s">
        <v>623</v>
      </c>
      <c r="C14" s="66"/>
    </row>
    <row r="15" spans="1:3" ht="15.75">
      <c r="A15" s="15">
        <v>2</v>
      </c>
      <c r="B15" s="27" t="s">
        <v>648</v>
      </c>
      <c r="C15" s="66"/>
    </row>
    <row r="16" spans="1:3" ht="15.75">
      <c r="A16" s="15">
        <v>3</v>
      </c>
      <c r="B16" s="27" t="s">
        <v>649</v>
      </c>
      <c r="C16" s="66"/>
    </row>
    <row r="17" spans="1:3" ht="15.75">
      <c r="A17" s="15">
        <v>4</v>
      </c>
      <c r="B17" s="27"/>
      <c r="C17" s="66"/>
    </row>
    <row r="18" spans="1:3" ht="15.75">
      <c r="A18" s="15">
        <v>5</v>
      </c>
      <c r="B18" s="27"/>
      <c r="C18" s="66"/>
    </row>
    <row r="19" spans="1:3" ht="15.75" customHeight="1">
      <c r="A19" s="15"/>
      <c r="B19" s="27"/>
      <c r="C19" s="28"/>
    </row>
    <row r="20" spans="1:3" ht="30" customHeight="1">
      <c r="A20" s="15"/>
      <c r="B20" s="549" t="s">
        <v>159</v>
      </c>
      <c r="C20" s="550"/>
    </row>
    <row r="21" spans="1:3">
      <c r="A21" s="15">
        <v>1</v>
      </c>
      <c r="B21" s="67" t="s">
        <v>650</v>
      </c>
      <c r="C21" s="501">
        <v>0.60199999999999998</v>
      </c>
    </row>
    <row r="22" spans="1:3">
      <c r="A22" s="499">
        <v>2</v>
      </c>
      <c r="B22" s="500" t="s">
        <v>651</v>
      </c>
      <c r="C22" s="501">
        <v>9.9000000000000005E-2</v>
      </c>
    </row>
    <row r="23" spans="1:3">
      <c r="A23" s="15">
        <v>3</v>
      </c>
      <c r="B23" s="500" t="s">
        <v>652</v>
      </c>
      <c r="C23" s="501">
        <v>9.9000000000000005E-2</v>
      </c>
    </row>
    <row r="24" spans="1:3">
      <c r="A24" s="499">
        <v>4</v>
      </c>
      <c r="B24" s="500" t="s">
        <v>653</v>
      </c>
      <c r="C24" s="501">
        <v>9.3399999999999997E-2</v>
      </c>
    </row>
    <row r="25" spans="1:3" ht="27">
      <c r="A25" s="15">
        <v>5</v>
      </c>
      <c r="B25" s="500" t="s">
        <v>654</v>
      </c>
      <c r="C25" s="501">
        <v>8.7900000000000006E-2</v>
      </c>
    </row>
    <row r="26" spans="1:3" ht="27">
      <c r="A26" s="499">
        <v>6</v>
      </c>
      <c r="B26" s="500" t="s">
        <v>655</v>
      </c>
      <c r="C26" s="501">
        <v>1.8700000000000001E-2</v>
      </c>
    </row>
    <row r="27" spans="1:3" ht="15.75" customHeight="1">
      <c r="A27" s="15"/>
      <c r="B27" s="67"/>
      <c r="C27" s="68"/>
    </row>
    <row r="28" spans="1:3" ht="29.25" customHeight="1">
      <c r="A28" s="15"/>
      <c r="B28" s="549" t="s">
        <v>281</v>
      </c>
      <c r="C28" s="550"/>
    </row>
    <row r="29" spans="1:3">
      <c r="A29" s="15">
        <v>1</v>
      </c>
      <c r="B29" s="67" t="s">
        <v>656</v>
      </c>
      <c r="C29" s="501">
        <v>7.1156399999999995E-2</v>
      </c>
    </row>
    <row r="30" spans="1:3">
      <c r="A30" s="502">
        <v>2</v>
      </c>
      <c r="B30" s="503" t="s">
        <v>657</v>
      </c>
      <c r="C30" s="504">
        <v>7.1156399999999995E-2</v>
      </c>
    </row>
    <row r="31" spans="1:3">
      <c r="A31" s="15">
        <v>3</v>
      </c>
      <c r="B31" s="503" t="s">
        <v>658</v>
      </c>
      <c r="C31" s="504">
        <v>8.9577600000000007E-2</v>
      </c>
    </row>
    <row r="32" spans="1:3">
      <c r="A32" s="502">
        <v>4</v>
      </c>
      <c r="B32" s="503" t="s">
        <v>659</v>
      </c>
      <c r="C32" s="504">
        <v>7.6514200000000004E-2</v>
      </c>
    </row>
    <row r="33" spans="1:3">
      <c r="A33" s="15">
        <v>5</v>
      </c>
      <c r="B33" s="503" t="s">
        <v>660</v>
      </c>
      <c r="C33" s="504">
        <v>0.14309539999999998</v>
      </c>
    </row>
    <row r="34" spans="1:3">
      <c r="A34" s="502">
        <v>6</v>
      </c>
      <c r="B34" s="503" t="s">
        <v>661</v>
      </c>
      <c r="C34" s="504">
        <v>8.5857239999999987E-2</v>
      </c>
    </row>
    <row r="35" spans="1:3" ht="15.75" thickBot="1">
      <c r="A35" s="15">
        <v>7</v>
      </c>
      <c r="B35" s="69" t="s">
        <v>662</v>
      </c>
      <c r="C35" s="505">
        <v>6.7484200000000008E-2</v>
      </c>
    </row>
  </sheetData>
  <mergeCells count="5">
    <mergeCell ref="B5:C5"/>
    <mergeCell ref="B12:C12"/>
    <mergeCell ref="B13:C13"/>
    <mergeCell ref="B28:C28"/>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E14" sqref="E1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196</v>
      </c>
      <c r="B1" s="16" t="str">
        <f>Info!C2</f>
        <v>სს "კრედობანკი"</v>
      </c>
    </row>
    <row r="2" spans="1:7" s="21" customFormat="1" ht="15.75" customHeight="1">
      <c r="A2" s="21" t="s">
        <v>197</v>
      </c>
      <c r="B2" s="373" t="str">
        <f>'1. key ratios'!B2</f>
        <v>30.06.2020</v>
      </c>
    </row>
    <row r="3" spans="1:7" s="21" customFormat="1" ht="15.75" customHeight="1"/>
    <row r="4" spans="1:7" s="21" customFormat="1" ht="15.75" customHeight="1" thickBot="1">
      <c r="A4" s="250" t="s">
        <v>419</v>
      </c>
      <c r="B4" s="251" t="s">
        <v>271</v>
      </c>
      <c r="C4" s="200"/>
      <c r="D4" s="200"/>
      <c r="E4" s="201" t="s">
        <v>100</v>
      </c>
    </row>
    <row r="5" spans="1:7" s="125" customFormat="1" ht="17.45" customHeight="1">
      <c r="A5" s="390"/>
      <c r="B5" s="391"/>
      <c r="C5" s="199" t="s">
        <v>0</v>
      </c>
      <c r="D5" s="199" t="s">
        <v>1</v>
      </c>
      <c r="E5" s="392" t="s">
        <v>2</v>
      </c>
    </row>
    <row r="6" spans="1:7" s="165" customFormat="1" ht="14.45" customHeight="1">
      <c r="A6" s="393"/>
      <c r="B6" s="551" t="s">
        <v>239</v>
      </c>
      <c r="C6" s="551" t="s">
        <v>238</v>
      </c>
      <c r="D6" s="552" t="s">
        <v>237</v>
      </c>
      <c r="E6" s="553"/>
      <c r="G6"/>
    </row>
    <row r="7" spans="1:7" s="165" customFormat="1" ht="99.6" customHeight="1">
      <c r="A7" s="393"/>
      <c r="B7" s="551"/>
      <c r="C7" s="551"/>
      <c r="D7" s="386" t="s">
        <v>236</v>
      </c>
      <c r="E7" s="387" t="s">
        <v>531</v>
      </c>
      <c r="G7"/>
    </row>
    <row r="8" spans="1:7">
      <c r="A8" s="394">
        <v>1</v>
      </c>
      <c r="B8" s="395" t="s">
        <v>161</v>
      </c>
      <c r="C8" s="396">
        <v>35105522.649999999</v>
      </c>
      <c r="D8" s="396"/>
      <c r="E8" s="397">
        <f>C8-D8</f>
        <v>35105522.649999999</v>
      </c>
    </row>
    <row r="9" spans="1:7">
      <c r="A9" s="394">
        <v>2</v>
      </c>
      <c r="B9" s="395" t="s">
        <v>162</v>
      </c>
      <c r="C9" s="396">
        <v>60404161.680000007</v>
      </c>
      <c r="D9" s="396"/>
      <c r="E9" s="397">
        <f t="shared" ref="E9:E20" si="0">C9-D9</f>
        <v>60404161.680000007</v>
      </c>
    </row>
    <row r="10" spans="1:7">
      <c r="A10" s="394">
        <v>3</v>
      </c>
      <c r="B10" s="395" t="s">
        <v>235</v>
      </c>
      <c r="C10" s="396">
        <v>30474828.640000001</v>
      </c>
      <c r="D10" s="396"/>
      <c r="E10" s="397">
        <f t="shared" si="0"/>
        <v>30474828.640000001</v>
      </c>
    </row>
    <row r="11" spans="1:7" ht="25.5">
      <c r="A11" s="394">
        <v>4</v>
      </c>
      <c r="B11" s="395" t="s">
        <v>192</v>
      </c>
      <c r="C11" s="396">
        <v>0</v>
      </c>
      <c r="D11" s="396"/>
      <c r="E11" s="397">
        <f t="shared" si="0"/>
        <v>0</v>
      </c>
    </row>
    <row r="12" spans="1:7">
      <c r="A12" s="394">
        <v>5</v>
      </c>
      <c r="B12" s="395" t="s">
        <v>164</v>
      </c>
      <c r="C12" s="396">
        <v>37700646.350000001</v>
      </c>
      <c r="D12" s="396"/>
      <c r="E12" s="397">
        <f t="shared" si="0"/>
        <v>37700646.350000001</v>
      </c>
    </row>
    <row r="13" spans="1:7">
      <c r="A13" s="394">
        <v>6.1</v>
      </c>
      <c r="B13" s="395" t="s">
        <v>165</v>
      </c>
      <c r="C13" s="398">
        <v>941637793.58860004</v>
      </c>
      <c r="D13" s="396"/>
      <c r="E13" s="397">
        <f t="shared" si="0"/>
        <v>941637793.58860004</v>
      </c>
    </row>
    <row r="14" spans="1:7">
      <c r="A14" s="394">
        <v>6.2</v>
      </c>
      <c r="B14" s="399" t="s">
        <v>166</v>
      </c>
      <c r="C14" s="506">
        <v>-34779542.530088805</v>
      </c>
      <c r="D14" s="396"/>
      <c r="E14" s="506">
        <f t="shared" si="0"/>
        <v>-34779542.530088805</v>
      </c>
    </row>
    <row r="15" spans="1:7">
      <c r="A15" s="394">
        <v>6</v>
      </c>
      <c r="B15" s="395" t="s">
        <v>234</v>
      </c>
      <c r="C15" s="396">
        <f>C13+C14</f>
        <v>906858251.05851126</v>
      </c>
      <c r="D15" s="396"/>
      <c r="E15" s="397">
        <f t="shared" si="0"/>
        <v>906858251.05851126</v>
      </c>
    </row>
    <row r="16" spans="1:7" ht="25.5">
      <c r="A16" s="394">
        <v>7</v>
      </c>
      <c r="B16" s="395" t="s">
        <v>168</v>
      </c>
      <c r="C16" s="396">
        <v>38365912.370000005</v>
      </c>
      <c r="D16" s="396"/>
      <c r="E16" s="397">
        <f t="shared" si="0"/>
        <v>38365912.370000005</v>
      </c>
    </row>
    <row r="17" spans="1:7">
      <c r="A17" s="394">
        <v>8</v>
      </c>
      <c r="B17" s="395" t="s">
        <v>169</v>
      </c>
      <c r="C17" s="396">
        <v>1390991.5</v>
      </c>
      <c r="D17" s="396"/>
      <c r="E17" s="397">
        <f t="shared" si="0"/>
        <v>1390991.5</v>
      </c>
      <c r="F17" s="6"/>
      <c r="G17" s="6"/>
    </row>
    <row r="18" spans="1:7">
      <c r="A18" s="394">
        <v>9</v>
      </c>
      <c r="B18" s="395" t="s">
        <v>170</v>
      </c>
      <c r="C18" s="396">
        <v>0</v>
      </c>
      <c r="D18" s="396"/>
      <c r="E18" s="397">
        <f t="shared" si="0"/>
        <v>0</v>
      </c>
      <c r="G18" s="6"/>
    </row>
    <row r="19" spans="1:7" ht="25.5">
      <c r="A19" s="394">
        <v>10</v>
      </c>
      <c r="B19" s="395" t="s">
        <v>171</v>
      </c>
      <c r="C19" s="396">
        <v>30475812.120000001</v>
      </c>
      <c r="D19" s="396">
        <v>9174112.9499999993</v>
      </c>
      <c r="E19" s="397">
        <f t="shared" si="0"/>
        <v>21301699.170000002</v>
      </c>
      <c r="G19" s="6"/>
    </row>
    <row r="20" spans="1:7">
      <c r="A20" s="394">
        <v>11</v>
      </c>
      <c r="B20" s="395" t="s">
        <v>172</v>
      </c>
      <c r="C20" s="396">
        <v>32721984.600000005</v>
      </c>
      <c r="D20" s="396"/>
      <c r="E20" s="397">
        <f t="shared" si="0"/>
        <v>32721984.600000005</v>
      </c>
    </row>
    <row r="21" spans="1:7" ht="51.75" thickBot="1">
      <c r="A21" s="400"/>
      <c r="B21" s="401" t="s">
        <v>494</v>
      </c>
      <c r="C21" s="344">
        <f>SUM(C8:C12, C15:C20)</f>
        <v>1173498110.9685111</v>
      </c>
      <c r="D21" s="344">
        <f>SUM(D8:D12, D15:D20)</f>
        <v>9174112.9499999993</v>
      </c>
      <c r="E21" s="402">
        <f>SUM(E8:E12, E15:E20)</f>
        <v>1164323998.0185113</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7" activeCellId="1" sqref="C11 C7"/>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"კრედობანკი"</v>
      </c>
    </row>
    <row r="2" spans="1:6" s="21" customFormat="1" ht="15.75" customHeight="1">
      <c r="A2" s="21" t="s">
        <v>197</v>
      </c>
      <c r="B2" s="373" t="str">
        <f>'1. key ratios'!B2</f>
        <v>30.06.2020</v>
      </c>
      <c r="C2"/>
      <c r="D2"/>
      <c r="E2"/>
      <c r="F2"/>
    </row>
    <row r="3" spans="1:6" s="21" customFormat="1" ht="15.75" customHeight="1">
      <c r="C3"/>
      <c r="D3"/>
      <c r="E3"/>
      <c r="F3"/>
    </row>
    <row r="4" spans="1:6" s="21" customFormat="1" ht="26.25" thickBot="1">
      <c r="A4" s="21" t="s">
        <v>420</v>
      </c>
      <c r="B4" s="207" t="s">
        <v>274</v>
      </c>
      <c r="C4" s="201" t="s">
        <v>100</v>
      </c>
      <c r="D4"/>
      <c r="E4"/>
      <c r="F4"/>
    </row>
    <row r="5" spans="1:6" ht="26.25">
      <c r="A5" s="202">
        <v>1</v>
      </c>
      <c r="B5" s="203" t="s">
        <v>443</v>
      </c>
      <c r="C5" s="291">
        <f>'7. LI1'!E21</f>
        <v>1164323998.0185113</v>
      </c>
    </row>
    <row r="6" spans="1:6" s="192" customFormat="1">
      <c r="A6" s="124">
        <v>2.1</v>
      </c>
      <c r="B6" s="209" t="s">
        <v>275</v>
      </c>
      <c r="C6" s="292">
        <v>44933534.701000005</v>
      </c>
    </row>
    <row r="7" spans="1:6" s="4" customFormat="1" ht="25.5" outlineLevel="1">
      <c r="A7" s="208">
        <v>2.2000000000000002</v>
      </c>
      <c r="B7" s="204" t="s">
        <v>276</v>
      </c>
      <c r="C7" s="293">
        <v>15276000</v>
      </c>
    </row>
    <row r="8" spans="1:6" s="4" customFormat="1" ht="26.25">
      <c r="A8" s="208">
        <v>3</v>
      </c>
      <c r="B8" s="205" t="s">
        <v>444</v>
      </c>
      <c r="C8" s="294">
        <f>SUM(C5:C7)</f>
        <v>1224533532.7195113</v>
      </c>
    </row>
    <row r="9" spans="1:6" s="192" customFormat="1">
      <c r="A9" s="124">
        <v>4</v>
      </c>
      <c r="B9" s="212" t="s">
        <v>272</v>
      </c>
      <c r="C9" s="292">
        <v>18212487.947799999</v>
      </c>
    </row>
    <row r="10" spans="1:6" s="4" customFormat="1" ht="25.5" outlineLevel="1">
      <c r="A10" s="208">
        <v>5.0999999999999996</v>
      </c>
      <c r="B10" s="204" t="s">
        <v>282</v>
      </c>
      <c r="C10" s="293">
        <v>-42971017.081000008</v>
      </c>
    </row>
    <row r="11" spans="1:6" s="4" customFormat="1" ht="25.5" outlineLevel="1">
      <c r="A11" s="208">
        <v>5.2</v>
      </c>
      <c r="B11" s="204" t="s">
        <v>283</v>
      </c>
      <c r="C11" s="293">
        <v>-14053920</v>
      </c>
    </row>
    <row r="12" spans="1:6" s="4" customFormat="1">
      <c r="A12" s="208">
        <v>6</v>
      </c>
      <c r="B12" s="210" t="s">
        <v>616</v>
      </c>
      <c r="C12" s="403">
        <v>9416378</v>
      </c>
    </row>
    <row r="13" spans="1:6" s="4" customFormat="1" ht="15.75" thickBot="1">
      <c r="A13" s="211">
        <v>7</v>
      </c>
      <c r="B13" s="206" t="s">
        <v>273</v>
      </c>
      <c r="C13" s="295">
        <f>SUM(C8:C12)</f>
        <v>1195137461.5863111</v>
      </c>
    </row>
    <row r="15" spans="1:6" ht="26.25">
      <c r="B15" s="23" t="s">
        <v>617</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aXCH6v94PdQ+UJEmVbhc6xkXr9qMOvx0PjO5fyEbW+U=</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dr1F+czXrd8DBhA8SBWJk5+/gr+pDksPA3aJQe6dgMc=</DigestValue>
    </Reference>
  </SignedInfo>
  <SignatureValue>wzO3l8s+Jrx7O2D1WEhCS+rynOIkMTjMENJNPnLU+935NuUyx6a4oNK8vNOAwF3HSnLy1LyURAQL
fX578bd13rYBdpQJEg+S208gclb7lBrWXexcVeGqauZzum/ENEP+NOQMt5kVleCAQ2fs9//TMjxv
0owqGMJ5CA2ADbBMVEXnyXP2ucXvyJKfCyh2ScRHFzNE1bRlLUGT7mywZgQfIIw29v9RZqyvQDct
rGh3d5HWY5ILNWzjC5TPzrZPRZK06mtQ3kPUyJj/L1fLtuGK/qodCZVRFkko5NdRBRyQsErcElRG
7TPM50+jwGSv4gTlh/njB7qu46aKvTXrILC93A==</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9JOiRPrO/k+1FSBPYiuisCO0gloYWLDgjwhUyWqtO5o=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HH02/j1uN3vGvwXSwwCmcuuUHa89SvIHgcB1LNiujKU=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lcLoQD72M8Y+GFgo8aH1ptrkq5iAwYjSzuhWLSz1BGc=</DigestValue>
      </Reference>
      <Reference URI="/xl/styles.xml?ContentType=application/vnd.openxmlformats-officedocument.spreadsheetml.styles+xml">
        <DigestMethod Algorithm="http://www.w3.org/2001/04/xmlenc#sha256"/>
        <DigestValue>ppHiav8MfFDfPIiAhCHNJ3NGIBO1KnlyHv29CMFf+N8=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h+29fMbL+eGAFxvfci5/3Aws6eXNvZkb9j15Q4lNAvw=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xSURBrJt8IjuR/Poifo6QyBHq49TdCH6afGc6yGvZew=</DigestValue>
      </Reference>
      <Reference URI="/xl/worksheets/sheet10.xml?ContentType=application/vnd.openxmlformats-officedocument.spreadsheetml.worksheet+xml">
        <DigestMethod Algorithm="http://www.w3.org/2001/04/xmlenc#sha256"/>
        <DigestValue>pdPjyFqsqAMLnJUQ/6YotiiPhDRFdK1eDjtIcaT1E0E=</DigestValue>
      </Reference>
      <Reference URI="/xl/worksheets/sheet11.xml?ContentType=application/vnd.openxmlformats-officedocument.spreadsheetml.worksheet+xml">
        <DigestMethod Algorithm="http://www.w3.org/2001/04/xmlenc#sha256"/>
        <DigestValue>azm0ofla2iGNWYX4evJyPTpjU85jEJj40DcG2qGktsQ=</DigestValue>
      </Reference>
      <Reference URI="/xl/worksheets/sheet12.xml?ContentType=application/vnd.openxmlformats-officedocument.spreadsheetml.worksheet+xml">
        <DigestMethod Algorithm="http://www.w3.org/2001/04/xmlenc#sha256"/>
        <DigestValue>mQawqLyfY7xZ/GlayrBznCABAavCY67+R11CMUxITVw=</DigestValue>
      </Reference>
      <Reference URI="/xl/worksheets/sheet13.xml?ContentType=application/vnd.openxmlformats-officedocument.spreadsheetml.worksheet+xml">
        <DigestMethod Algorithm="http://www.w3.org/2001/04/xmlenc#sha256"/>
        <DigestValue>lY+jMz2OyL1BkjDLAD6D8EStE/jFPJD8BurHxhJ225o=</DigestValue>
      </Reference>
      <Reference URI="/xl/worksheets/sheet14.xml?ContentType=application/vnd.openxmlformats-officedocument.spreadsheetml.worksheet+xml">
        <DigestMethod Algorithm="http://www.w3.org/2001/04/xmlenc#sha256"/>
        <DigestValue>g0mmz0DATA7vLQh+kutmXpQYishs6vM/zChkKx9tBCo=</DigestValue>
      </Reference>
      <Reference URI="/xl/worksheets/sheet15.xml?ContentType=application/vnd.openxmlformats-officedocument.spreadsheetml.worksheet+xml">
        <DigestMethod Algorithm="http://www.w3.org/2001/04/xmlenc#sha256"/>
        <DigestValue>gd0/mMbFfI8wPkc7XjlByNQSnaWjREBZKd95h34ABkw=</DigestValue>
      </Reference>
      <Reference URI="/xl/worksheets/sheet16.xml?ContentType=application/vnd.openxmlformats-officedocument.spreadsheetml.worksheet+xml">
        <DigestMethod Algorithm="http://www.w3.org/2001/04/xmlenc#sha256"/>
        <DigestValue>cISRATSOAA/TQdDLxpTF/5REsXR8EFZodvRp5PSrHCw=</DigestValue>
      </Reference>
      <Reference URI="/xl/worksheets/sheet17.xml?ContentType=application/vnd.openxmlformats-officedocument.spreadsheetml.worksheet+xml">
        <DigestMethod Algorithm="http://www.w3.org/2001/04/xmlenc#sha256"/>
        <DigestValue>HIWRAyglwArjnW1/7Tn5QX7BVJSAqvB2G6mYWLruo+I=</DigestValue>
      </Reference>
      <Reference URI="/xl/worksheets/sheet18.xml?ContentType=application/vnd.openxmlformats-officedocument.spreadsheetml.worksheet+xml">
        <DigestMethod Algorithm="http://www.w3.org/2001/04/xmlenc#sha256"/>
        <DigestValue>Bm2m7mHG35tI8VsQi2LHDShulFLHgD1rdOX/yb24nfw=</DigestValue>
      </Reference>
      <Reference URI="/xl/worksheets/sheet19.xml?ContentType=application/vnd.openxmlformats-officedocument.spreadsheetml.worksheet+xml">
        <DigestMethod Algorithm="http://www.w3.org/2001/04/xmlenc#sha256"/>
        <DigestValue>JU16xLyrBA0EM0VC3F18Xsjx7IYKhdgfCuPzPHXlWRE=</DigestValue>
      </Reference>
      <Reference URI="/xl/worksheets/sheet2.xml?ContentType=application/vnd.openxmlformats-officedocument.spreadsheetml.worksheet+xml">
        <DigestMethod Algorithm="http://www.w3.org/2001/04/xmlenc#sha256"/>
        <DigestValue>SwwjJh87cnNGbNBa+LNiyAqztSJl+fAtFMfKHIOF1Nw=</DigestValue>
      </Reference>
      <Reference URI="/xl/worksheets/sheet3.xml?ContentType=application/vnd.openxmlformats-officedocument.spreadsheetml.worksheet+xml">
        <DigestMethod Algorithm="http://www.w3.org/2001/04/xmlenc#sha256"/>
        <DigestValue>NLrsOK+AzdZ5oGn4Civ9tereWWSPPpbSL8wQ7rGPaKM=</DigestValue>
      </Reference>
      <Reference URI="/xl/worksheets/sheet4.xml?ContentType=application/vnd.openxmlformats-officedocument.spreadsheetml.worksheet+xml">
        <DigestMethod Algorithm="http://www.w3.org/2001/04/xmlenc#sha256"/>
        <DigestValue>OQ5PQFUEtpINFPxcXqJE9mXIRuAT6AA3tAQ3YYcyzIQ=</DigestValue>
      </Reference>
      <Reference URI="/xl/worksheets/sheet5.xml?ContentType=application/vnd.openxmlformats-officedocument.spreadsheetml.worksheet+xml">
        <DigestMethod Algorithm="http://www.w3.org/2001/04/xmlenc#sha256"/>
        <DigestValue>8LfBsPl4az4Qr1yVxdBFVzy3Kr5ODgs7pD0VYnYlpv8=</DigestValue>
      </Reference>
      <Reference URI="/xl/worksheets/sheet6.xml?ContentType=application/vnd.openxmlformats-officedocument.spreadsheetml.worksheet+xml">
        <DigestMethod Algorithm="http://www.w3.org/2001/04/xmlenc#sha256"/>
        <DigestValue>G+tpiRIuL6GSmLUh4bneXEE7c6KiPQEoLl5GMctMjZE=</DigestValue>
      </Reference>
      <Reference URI="/xl/worksheets/sheet7.xml?ContentType=application/vnd.openxmlformats-officedocument.spreadsheetml.worksheet+xml">
        <DigestMethod Algorithm="http://www.w3.org/2001/04/xmlenc#sha256"/>
        <DigestValue>aRRFVhaJCvN+cPIeEpCbweqg7ETGEQOfxv3CMCh2goQ=</DigestValue>
      </Reference>
      <Reference URI="/xl/worksheets/sheet8.xml?ContentType=application/vnd.openxmlformats-officedocument.spreadsheetml.worksheet+xml">
        <DigestMethod Algorithm="http://www.w3.org/2001/04/xmlenc#sha256"/>
        <DigestValue>NFqqIOzvAgyfh50pdn4zAXUNqzqTshbKXXm/YreLtFU=</DigestValue>
      </Reference>
      <Reference URI="/xl/worksheets/sheet9.xml?ContentType=application/vnd.openxmlformats-officedocument.spreadsheetml.worksheet+xml">
        <DigestMethod Algorithm="http://www.w3.org/2001/04/xmlenc#sha256"/>
        <DigestValue>bRrKWxps8iOrdijmJ4saQBWz2q4DA3DKIpD2BDLGc6w=</DigestValue>
      </Reference>
    </Manifest>
    <SignatureProperties>
      <SignatureProperty Id="idSignatureTime" Target="#idPackageSignature">
        <mdssi:SignatureTime xmlns:mdssi="http://schemas.openxmlformats.org/package/2006/digital-signature">
          <mdssi:Format>YYYY-MM-DDThh:mm:ssTZD</mdssi:Format>
          <mdssi:Value>2020-07-15T09:55:14Z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2020-07-15T09:55:14Z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qDuebWZi1LnV/iiQC5IKzmAUcUy7+amw4otDYnr1lhk=</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4WaTYiVocX38fyOelQwp312dm86T778vE2A6HLYP8Cw=</DigestValue>
    </Reference>
  </SignedInfo>
  <SignatureValue>LrDG5nLu46t/jM9hktTgKkNnjsLeh8L+Umf6v5LTDaJ4yHj9DYx8S9YSJ4AXOdIxZ2HI9HiZqkO/
qcfSADqoxzNneWsdNw9qSl3nGQK3sR1LSo6JscI0+fDz1mwd9Jk/hvr2IlmcbwM6d+UAVtwG/F3a
5bookQpWB2DWcBLYXBeJxC4476YQxWHQNBNL88v8jow+DXHMSzgpvYgP5RfiuLxHS8eIuW0VwbVk
I1hwL8dshki9jXouJh5a9UKsqZh+zGzda/biBaiSX3Frq3NtSfsYFx3Jx3JbC+ALJ0gYD2WdYuVQ
Y1Ps/n/n4JplJvl8RFMkiahzJEoMHad9CmymHg==</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9JOiRPrO/k+1FSBPYiuisCO0gloYWLDgjwhUyWqtO5o=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HH02/j1uN3vGvwXSwwCmcuuUHa89SvIHgcB1LNiujKU=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lcLoQD72M8Y+GFgo8aH1ptrkq5iAwYjSzuhWLSz1BGc=</DigestValue>
      </Reference>
      <Reference URI="/xl/styles.xml?ContentType=application/vnd.openxmlformats-officedocument.spreadsheetml.styles+xml">
        <DigestMethod Algorithm="http://www.w3.org/2001/04/xmlenc#sha256"/>
        <DigestValue>ppHiav8MfFDfPIiAhCHNJ3NGIBO1KnlyHv29CMFf+N8=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h+29fMbL+eGAFxvfci5/3Aws6eXNvZkb9j15Q4lNAvw=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xSURBrJt8IjuR/Poifo6QyBHq49TdCH6afGc6yGvZew=</DigestValue>
      </Reference>
      <Reference URI="/xl/worksheets/sheet10.xml?ContentType=application/vnd.openxmlformats-officedocument.spreadsheetml.worksheet+xml">
        <DigestMethod Algorithm="http://www.w3.org/2001/04/xmlenc#sha256"/>
        <DigestValue>pdPjyFqsqAMLnJUQ/6YotiiPhDRFdK1eDjtIcaT1E0E=</DigestValue>
      </Reference>
      <Reference URI="/xl/worksheets/sheet11.xml?ContentType=application/vnd.openxmlformats-officedocument.spreadsheetml.worksheet+xml">
        <DigestMethod Algorithm="http://www.w3.org/2001/04/xmlenc#sha256"/>
        <DigestValue>azm0ofla2iGNWYX4evJyPTpjU85jEJj40DcG2qGktsQ=</DigestValue>
      </Reference>
      <Reference URI="/xl/worksheets/sheet12.xml?ContentType=application/vnd.openxmlformats-officedocument.spreadsheetml.worksheet+xml">
        <DigestMethod Algorithm="http://www.w3.org/2001/04/xmlenc#sha256"/>
        <DigestValue>mQawqLyfY7xZ/GlayrBznCABAavCY67+R11CMUxITVw=</DigestValue>
      </Reference>
      <Reference URI="/xl/worksheets/sheet13.xml?ContentType=application/vnd.openxmlformats-officedocument.spreadsheetml.worksheet+xml">
        <DigestMethod Algorithm="http://www.w3.org/2001/04/xmlenc#sha256"/>
        <DigestValue>lY+jMz2OyL1BkjDLAD6D8EStE/jFPJD8BurHxhJ225o=</DigestValue>
      </Reference>
      <Reference URI="/xl/worksheets/sheet14.xml?ContentType=application/vnd.openxmlformats-officedocument.spreadsheetml.worksheet+xml">
        <DigestMethod Algorithm="http://www.w3.org/2001/04/xmlenc#sha256"/>
        <DigestValue>g0mmz0DATA7vLQh+kutmXpQYishs6vM/zChkKx9tBCo=</DigestValue>
      </Reference>
      <Reference URI="/xl/worksheets/sheet15.xml?ContentType=application/vnd.openxmlformats-officedocument.spreadsheetml.worksheet+xml">
        <DigestMethod Algorithm="http://www.w3.org/2001/04/xmlenc#sha256"/>
        <DigestValue>gd0/mMbFfI8wPkc7XjlByNQSnaWjREBZKd95h34ABkw=</DigestValue>
      </Reference>
      <Reference URI="/xl/worksheets/sheet16.xml?ContentType=application/vnd.openxmlformats-officedocument.spreadsheetml.worksheet+xml">
        <DigestMethod Algorithm="http://www.w3.org/2001/04/xmlenc#sha256"/>
        <DigestValue>cISRATSOAA/TQdDLxpTF/5REsXR8EFZodvRp5PSrHCw=</DigestValue>
      </Reference>
      <Reference URI="/xl/worksheets/sheet17.xml?ContentType=application/vnd.openxmlformats-officedocument.spreadsheetml.worksheet+xml">
        <DigestMethod Algorithm="http://www.w3.org/2001/04/xmlenc#sha256"/>
        <DigestValue>HIWRAyglwArjnW1/7Tn5QX7BVJSAqvB2G6mYWLruo+I=</DigestValue>
      </Reference>
      <Reference URI="/xl/worksheets/sheet18.xml?ContentType=application/vnd.openxmlformats-officedocument.spreadsheetml.worksheet+xml">
        <DigestMethod Algorithm="http://www.w3.org/2001/04/xmlenc#sha256"/>
        <DigestValue>Bm2m7mHG35tI8VsQi2LHDShulFLHgD1rdOX/yb24nfw=</DigestValue>
      </Reference>
      <Reference URI="/xl/worksheets/sheet19.xml?ContentType=application/vnd.openxmlformats-officedocument.spreadsheetml.worksheet+xml">
        <DigestMethod Algorithm="http://www.w3.org/2001/04/xmlenc#sha256"/>
        <DigestValue>JU16xLyrBA0EM0VC3F18Xsjx7IYKhdgfCuPzPHXlWRE=</DigestValue>
      </Reference>
      <Reference URI="/xl/worksheets/sheet2.xml?ContentType=application/vnd.openxmlformats-officedocument.spreadsheetml.worksheet+xml">
        <DigestMethod Algorithm="http://www.w3.org/2001/04/xmlenc#sha256"/>
        <DigestValue>SwwjJh87cnNGbNBa+LNiyAqztSJl+fAtFMfKHIOF1Nw=</DigestValue>
      </Reference>
      <Reference URI="/xl/worksheets/sheet3.xml?ContentType=application/vnd.openxmlformats-officedocument.spreadsheetml.worksheet+xml">
        <DigestMethod Algorithm="http://www.w3.org/2001/04/xmlenc#sha256"/>
        <DigestValue>NLrsOK+AzdZ5oGn4Civ9tereWWSPPpbSL8wQ7rGPaKM=</DigestValue>
      </Reference>
      <Reference URI="/xl/worksheets/sheet4.xml?ContentType=application/vnd.openxmlformats-officedocument.spreadsheetml.worksheet+xml">
        <DigestMethod Algorithm="http://www.w3.org/2001/04/xmlenc#sha256"/>
        <DigestValue>OQ5PQFUEtpINFPxcXqJE9mXIRuAT6AA3tAQ3YYcyzIQ=</DigestValue>
      </Reference>
      <Reference URI="/xl/worksheets/sheet5.xml?ContentType=application/vnd.openxmlformats-officedocument.spreadsheetml.worksheet+xml">
        <DigestMethod Algorithm="http://www.w3.org/2001/04/xmlenc#sha256"/>
        <DigestValue>8LfBsPl4az4Qr1yVxdBFVzy3Kr5ODgs7pD0VYnYlpv8=</DigestValue>
      </Reference>
      <Reference URI="/xl/worksheets/sheet6.xml?ContentType=application/vnd.openxmlformats-officedocument.spreadsheetml.worksheet+xml">
        <DigestMethod Algorithm="http://www.w3.org/2001/04/xmlenc#sha256"/>
        <DigestValue>G+tpiRIuL6GSmLUh4bneXEE7c6KiPQEoLl5GMctMjZE=</DigestValue>
      </Reference>
      <Reference URI="/xl/worksheets/sheet7.xml?ContentType=application/vnd.openxmlformats-officedocument.spreadsheetml.worksheet+xml">
        <DigestMethod Algorithm="http://www.w3.org/2001/04/xmlenc#sha256"/>
        <DigestValue>aRRFVhaJCvN+cPIeEpCbweqg7ETGEQOfxv3CMCh2goQ=</DigestValue>
      </Reference>
      <Reference URI="/xl/worksheets/sheet8.xml?ContentType=application/vnd.openxmlformats-officedocument.spreadsheetml.worksheet+xml">
        <DigestMethod Algorithm="http://www.w3.org/2001/04/xmlenc#sha256"/>
        <DigestValue>NFqqIOzvAgyfh50pdn4zAXUNqzqTshbKXXm/YreLtFU=</DigestValue>
      </Reference>
      <Reference URI="/xl/worksheets/sheet9.xml?ContentType=application/vnd.openxmlformats-officedocument.spreadsheetml.worksheet+xml">
        <DigestMethod Algorithm="http://www.w3.org/2001/04/xmlenc#sha256"/>
        <DigestValue>bRrKWxps8iOrdijmJ4saQBWz2q4DA3DKIpD2BDLGc6w=</DigestValue>
      </Reference>
    </Manifest>
    <SignatureProperties>
      <SignatureProperty Id="idSignatureTime" Target="#idPackageSignature">
        <mdssi:SignatureTime xmlns:mdssi="http://schemas.openxmlformats.org/package/2006/digital-signature">
          <mdssi:Format>YYYY-MM-DDThh:mm:ssTZD</mdssi:Format>
          <mdssi:Value>2020-07-15T10:24:08Z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2020-07-15T10:24:08Z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2020-07-15T09:54:58Z</dcterms:modified>
</cp:coreProperties>
</file>