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896"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77" l="1"/>
  <c r="C21" i="77"/>
  <c r="C19" i="77"/>
  <c r="G40" i="62" l="1"/>
  <c r="D40" i="62"/>
  <c r="F40" i="62"/>
  <c r="C40" i="62" l="1"/>
  <c r="U21" i="6" l="1"/>
  <c r="V21" i="6"/>
  <c r="W21" i="6"/>
  <c r="U18" i="6"/>
  <c r="V18" i="6"/>
  <c r="W18" i="6"/>
  <c r="H11" i="74" l="1"/>
  <c r="C22" i="35" l="1"/>
  <c r="C15" i="72" l="1"/>
  <c r="R21" i="6" l="1"/>
  <c r="S21" i="6"/>
  <c r="T21" i="6"/>
  <c r="R18" i="6"/>
  <c r="S18" i="6"/>
  <c r="T18" i="6"/>
  <c r="C53" i="53" l="1"/>
  <c r="D53" i="53"/>
  <c r="S8" i="35" l="1"/>
  <c r="S9" i="35"/>
  <c r="S10" i="35"/>
  <c r="S11" i="35"/>
  <c r="S12" i="35"/>
  <c r="S13" i="35"/>
  <c r="S14" i="35"/>
  <c r="S15" i="35"/>
  <c r="S16" i="35"/>
  <c r="S17" i="35"/>
  <c r="S18" i="35"/>
  <c r="S19" i="35"/>
  <c r="S20" i="35"/>
  <c r="S21" i="35"/>
  <c r="E22" i="35"/>
  <c r="I22" i="35"/>
  <c r="F22" i="75" l="1"/>
  <c r="M21" i="6" l="1"/>
  <c r="N21" i="6"/>
  <c r="O21" i="6"/>
  <c r="P21" i="6"/>
  <c r="Q21" i="6"/>
  <c r="L21" i="6"/>
  <c r="M18" i="6"/>
  <c r="N18" i="6"/>
  <c r="O18" i="6"/>
  <c r="P18" i="6"/>
  <c r="Q18" i="6"/>
  <c r="L18" i="6"/>
  <c r="C12" i="79" l="1"/>
  <c r="C36" i="69"/>
  <c r="C14"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4" i="36"/>
  <c r="H14" i="36"/>
  <c r="E14" i="36"/>
  <c r="K13" i="36"/>
  <c r="H13" i="36"/>
  <c r="E13" i="36"/>
  <c r="K12" i="36"/>
  <c r="H12" i="36"/>
  <c r="E12" i="36"/>
  <c r="K11" i="36"/>
  <c r="H11" i="36"/>
  <c r="E11" i="36"/>
  <c r="K10" i="36"/>
  <c r="H10" i="36"/>
  <c r="E10" i="36"/>
  <c r="K8" i="36"/>
  <c r="H8" i="36"/>
  <c r="E22" i="74"/>
  <c r="D22" i="74"/>
  <c r="C22" i="74"/>
  <c r="G24" i="36" l="1"/>
  <c r="G25" i="36" s="1"/>
  <c r="F24" i="36"/>
  <c r="E21" i="36"/>
  <c r="E16" i="36"/>
  <c r="J24" i="36"/>
  <c r="J25" i="36" s="1"/>
  <c r="H21" i="36"/>
  <c r="K16" i="36"/>
  <c r="I24" i="36"/>
  <c r="H16" i="36"/>
  <c r="K23" i="36"/>
  <c r="H24" i="36" l="1"/>
  <c r="H25" i="36" s="1"/>
  <c r="F25" i="36"/>
  <c r="K24" i="36"/>
  <c r="K25" i="36" s="1"/>
  <c r="I25" i="36"/>
  <c r="E20" i="72"/>
  <c r="E19" i="72"/>
  <c r="E18" i="72"/>
  <c r="E17" i="72"/>
  <c r="E16" i="72"/>
  <c r="E15" i="72"/>
  <c r="E14" i="72"/>
  <c r="E13" i="72"/>
  <c r="E12" i="72"/>
  <c r="E11" i="72"/>
  <c r="E10" i="72"/>
  <c r="E9" i="72"/>
  <c r="E8" i="72"/>
  <c r="F19" i="75" l="1"/>
  <c r="C22" i="75"/>
  <c r="C19" i="75" s="1"/>
  <c r="G14" i="62" l="1"/>
  <c r="H18" i="62"/>
  <c r="H16" i="62"/>
  <c r="F14" i="62"/>
  <c r="D14" i="62"/>
  <c r="D20" i="62" s="1"/>
  <c r="C14" i="62"/>
  <c r="C20" i="62" s="1"/>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D21" i="77" l="1"/>
  <c r="D16" i="77"/>
  <c r="D11" i="77"/>
  <c r="D8" i="77"/>
  <c r="D12" i="77"/>
  <c r="D20" i="77"/>
  <c r="D15" i="77"/>
  <c r="D7" i="77"/>
  <c r="D19" i="77"/>
  <c r="D13" i="77"/>
  <c r="D9" i="77"/>
  <c r="D17"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2" i="35" l="1"/>
  <c r="D21" i="72" l="1"/>
  <c r="D22" i="35" l="1"/>
  <c r="F22" i="35"/>
  <c r="G22" i="35"/>
  <c r="H22" i="35"/>
  <c r="J22" i="35"/>
  <c r="K22" i="35"/>
  <c r="L22" i="35"/>
  <c r="M22" i="35"/>
  <c r="N22" i="35"/>
  <c r="O22" i="35"/>
  <c r="P22" i="35"/>
  <c r="Q22" i="35"/>
  <c r="R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G31" i="53" l="1"/>
  <c r="G56" i="53" s="1"/>
  <c r="G63" i="53" s="1"/>
  <c r="G65" i="53" s="1"/>
  <c r="G67" i="53" s="1"/>
  <c r="D31" i="53"/>
  <c r="C31" i="53"/>
  <c r="E22" i="53"/>
  <c r="F31" i="53"/>
  <c r="F56" i="53" s="1"/>
  <c r="F63" i="53" s="1"/>
  <c r="F65" i="53" s="1"/>
  <c r="F67" i="53" s="1"/>
  <c r="H22" i="53"/>
  <c r="G31" i="62"/>
  <c r="G41" i="62" s="1"/>
  <c r="F31" i="62"/>
  <c r="F41" i="62" s="1"/>
  <c r="F20" i="62"/>
  <c r="G20" i="62"/>
  <c r="C56" i="53" l="1"/>
  <c r="C63" i="53" s="1"/>
  <c r="C65" i="53" s="1"/>
  <c r="C67" i="53" s="1"/>
  <c r="D56" i="53"/>
  <c r="D63" i="53" s="1"/>
  <c r="D65" i="53" s="1"/>
  <c r="D67" i="53" s="1"/>
  <c r="E41" i="62"/>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<sst xmlns="http://schemas.openxmlformats.org/spreadsheetml/2006/main" count="1254" uniqueCount="967">
  <si>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</si>
  <si>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</si>
  <si>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</si>
  <si>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</si>
  <si>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</si>
  <si>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</si>
  <si>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</si>
  <si>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</si>
  <si>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</si>
  <si>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</si>
  <si>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</si>
  <si>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</si>
  <si>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</si>
  <si>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</si>
  <si>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</si>
  <si>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</si>
  <si>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</si>
  <si>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</si>
  <si>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</si>
  <si>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</si>
  <si>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</si>
  <si>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</si>
  <si>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</si>
  <si>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</si>
  <si>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</si>
  <si>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</si>
  <si>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</si>
  <si>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</si>
  <si>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</si>
  <si>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</si>
  <si>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</si>
  <si>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</si>
  <si>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</si>
  <si>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</si>
  <si>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</si>
  <si>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</si>
  <si>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</si>
  <si>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</si>
  <si>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</si>
  <si>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</si>
  <si>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</si>
  <si>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</si>
  <si>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</si>
  <si>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</si>
  <si>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</si>
  <si>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</si>
  <si>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</si>
  <si>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</si>
  <si>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</si>
  <si>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</si>
  <si>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</si>
  <si>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</si>
  <si>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</si>
  <si>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</si>
  <si>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</si>
  <si>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</si>
  <si>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</si>
  <si>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</si>
  <si>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</si>
  <si>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</si>
  <si>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</si>
  <si>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</si>
  <si>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</si>
  <si>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</si>
  <si>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</si>
  <si>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</si>
  <si>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</si>
  <si>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</si>
  <si>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</si>
  <si>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</si>
  <si>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</si>
  <si>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</si>
  <si>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</si>
  <si>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</si>
  <si>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</si>
  <si>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</si>
  <si>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</si>
  <si>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</si>
  <si>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</si>
  <si>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</si>
  <si>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</si>
  <si>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</si>
  <si>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</si>
  <si>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</si>
  <si>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</si>
  <si>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</si>
  <si>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</si>
  <si>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</si>
  <si>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</si>
  <si>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</si>
  <si>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</si>
  <si>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</si>
  <si>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</si>
  <si>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</si>
  <si>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</si>
  <si>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</si>
  <si>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</si>
  <si>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</si>
  <si>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</si>
  <si>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</si>
  <si>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</si>
  <si>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</si>
  <si>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</si>
  <si>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</si>
  <si>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</si>
  <si>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</si>
  <si>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</si>
  <si>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</si>
  <si>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</si>
  <si>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</si>
  <si>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</si>
  <si>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</si>
  <si>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</si>
  <si>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</si>
  <si>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</si>
  <si>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</si>
  <si>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</si>
  <si>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</si>
  <si>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</si>
  <si>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</si>
  <si>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</si>
  <si>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</si>
  <si>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</si>
  <si>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</si>
  <si>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</si>
  <si>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</si>
  <si>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</si>
  <si>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</si>
  <si>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</si>
  <si>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</si>
  <si>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</si>
  <si>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</si>
  <si>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</si>
  <si>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</si>
  <si>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</si>
  <si>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</si>
  <si>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</si>
  <si>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</si>
  <si>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</si>
  <si>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</si>
  <si>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</si>
  <si>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</si>
  <si>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</si>
  <si>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</si>
  <si>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</si>
  <si>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</si>
  <si>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</si>
  <si>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</si>
  <si>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</si>
  <si>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</si>
  <si>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</si>
  <si>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</si>
  <si>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</si>
  <si>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</si>
  <si>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</si>
  <si>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</si>
  <si>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</si>
  <si>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</si>
  <si>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</si>
  <si>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</si>
  <si>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</si>
  <si>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</si>
  <si>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</si>
  <si>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</si>
  <si>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</si>
  <si>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</si>
  <si>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</si>
  <si>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</si>
  <si>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</si>
  <si>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</si>
  <si>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</si>
  <si>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</si>
  <si>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</si>
  <si>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</si>
  <si>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</si>
  <si>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</si>
  <si>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</si>
  <si>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</si>
  <si>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</si>
  <si>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</si>
  <si>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</si>
  <si>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</si>
  <si>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</si>
  <si>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</si>
  <si>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</si>
  <si>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</si>
  <si>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</si>
  <si>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</si>
  <si>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</si>
  <si>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</si>
  <si>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</si>
  <si>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</si>
  <si>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</si>
  <si>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</si>
  <si>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</si>
  <si>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</si>
  <si>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</si>
  <si>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</si>
  <si>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</si>
  <si>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</si>
  <si>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</si>
  <si>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</si>
  <si>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</si>
  <si>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</si>
  <si>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</si>
  <si>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</si>
  <si>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</si>
  <si>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</si>
  <si>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</si>
  <si>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</si>
  <si>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</si>
  <si>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</si>
  <si>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</si>
  <si>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</si>
  <si>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</si>
  <si>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</si>
  <si>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</si>
  <si>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</si>
  <si>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</si>
  <si>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</si>
  <si>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</si>
  <si>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</si>
  <si>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</si>
  <si>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</si>
  <si>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</si>
  <si>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</si>
  <si>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</si>
  <si>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</si>
  <si>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</si>
  <si>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</si>
  <si>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</si>
  <si>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</si>
  <si>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</si>
  <si>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</si>
  <si>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</si>
  <si>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</si>
  <si>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</si>
  <si>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</si>
  <si>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</si>
  <si>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</si>
  <si>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</si>
  <si>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</si>
  <si>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</si>
  <si>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</si>
  <si>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</si>
  <si>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</si>
  <si>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</si>
  <si>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</si>
  <si>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</si>
  <si>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</si>
  <si>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</si>
  <si>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</si>
  <si>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</si>
  <si>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</si>
  <si>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</si>
  <si>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</si>
  <si>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</si>
  <si>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</si>
  <si>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</si>
  <si>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</si>
  <si>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</si>
  <si>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</si>
  <si>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</si>
  <si>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</si>
  <si>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</si>
  <si>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</si>
  <si>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</si>
  <si>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</si>
  <si>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</si>
  <si>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</si>
  <si>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</si>
  <si>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</si>
  <si>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</si>
  <si>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</si>
  <si>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</si>
  <si>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</si>
  <si>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</si>
  <si>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</si>
  <si>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</si>
  <si>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</si>
  <si>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</si>
  <si>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</si>
  <si>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</si>
  <si>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</si>
  <si>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</si>
  <si>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</si>
  <si>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</si>
  <si>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</si>
  <si>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</si>
  <si>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</si>
  <si>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</si>
  <si>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</si>
  <si>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</si>
  <si>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</si>
  <si>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</si>
  <si>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</si>
  <si>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</si>
  <si>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</si>
  <si>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</si>
  <si>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</si>
  <si>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</si>
  <si>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</si>
  <si>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</si>
  <si>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</si>
  <si>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</si>
  <si>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</si>
  <si>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</si>
  <si>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</si>
  <si>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</si>
  <si>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</si>
  <si>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</si>
  <si>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</si>
  <si>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</si>
  <si>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</si>
  <si>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</si>
  <si>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</si>
  <si>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</si>
  <si>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</si>
  <si>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</si>
  <si>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</si>
  <si>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</si>
  <si>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</si>
  <si>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</si>
  <si>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</si>
  <si>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</si>
  <si>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</si>
  <si>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</si>
  <si>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</si>
  <si>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</si>
  <si>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</si>
  <si>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</si>
  <si>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</si>
  <si>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</si>
  <si>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</si>
  <si>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</si>
  <si>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</si>
  <si>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</si>
  <si>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</si>
  <si>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</si>
  <si>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</si>
  <si>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</si>
  <si>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</si>
  <si>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</si>
  <si>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</si>
  <si>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</si>
  <si>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</si>
  <si>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</si>
  <si>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</si>
  <si>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</si>
  <si>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</si>
  <si>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</si>
  <si>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</si>
  <si>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</si>
  <si>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</si>
  <si>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</si>
  <si>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</si>
  <si>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</si>
  <si>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</si>
  <si>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</si>
  <si>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</si>
  <si>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</si>
  <si>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</si>
  <si>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</si>
  <si>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</si>
  <si>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</si>
  <si>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</si>
  <si>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</si>
  <si>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</si>
  <si>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</si>
  <si>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</si>
  <si>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</si>
  <si>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</si>
  <si>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</si>
  <si>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</si>
  <si>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</si>
  <si>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</si>
  <si>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</si>
  <si>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</si>
  <si>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</si>
  <si>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</si>
  <si>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</si>
  <si>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</si>
  <si>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</si>
  <si>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</si>
  <si>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</si>
  <si>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</si>
  <si>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</si>
  <si>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</si>
  <si>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</si>
  <si>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</si>
  <si>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</si>
  <si>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</si>
  <si>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</si>
  <si>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</si>
  <si>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</si>
  <si>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</si>
  <si>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</si>
  <si>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</si>
  <si>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</si>
  <si>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</si>
  <si>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</si>
  <si>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</si>
  <si>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</si>
  <si>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</si>
  <si>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</si>
  <si>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</si>
  <si>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</si>
  <si>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</si>
  <si>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</si>
  <si>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</si>
  <si>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</si>
  <si>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</si>
  <si>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</si>
  <si>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</si>
  <si>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</si>
  <si>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</si>
  <si>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</si>
  <si>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</si>
  <si>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</si>
  <si>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</si>
  <si>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</si>
  <si>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</si>
  <si>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</si>
  <si>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</si>
  <si>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</si>
  <si>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</si>
  <si>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</si>
  <si>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</si>
  <si>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</si>
  <si>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</si>
  <si>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</si>
  <si>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</si>
  <si>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</si>
  <si>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</si>
  <si>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</si>
  <si>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</si>
  <si>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</si>
  <si>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</si>
  <si>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</si>
  <si>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</si>
  <si>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</si>
  <si>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</si>
  <si>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</si>
  <si>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</si>
  <si>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</si>
  <si>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</si>
  <si>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</si>
  <si>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</si>
  <si>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</si>
  <si>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</si>
  <si>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</si>
  <si>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</si>
  <si>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</si>
  <si>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</si>
  <si>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</si>
  <si>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</si>
  <si>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</si>
  <si>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</si>
  <si>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</si>
  <si>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</si>
  <si>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</si>
  <si>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</si>
  <si>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</si>
  <si>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</si>
  <si>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</si>
  <si>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</si>
  <si>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</si>
  <si>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</si>
  <si>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</si>
  <si>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</si>
  <si>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</si>
  <si>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</si>
  <si>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</si>
  <si>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</si>
  <si>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</si>
  <si>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</si>
  <si>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</si>
  <si>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</si>
  <si>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</si>
  <si>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</si>
  <si>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</si>
  <si>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</si>
  <si>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</si>
  <si>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</si>
  <si>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</si>
  <si>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</si>
  <si>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</si>
  <si>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</si>
  <si>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</si>
  <si>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</si>
  <si>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</si>
  <si>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</si>
  <si>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</si>
  <si>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</si>
  <si>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</si>
  <si>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</si>
  <si>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</si>
  <si>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</si>
  <si>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</si>
  <si>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</si>
  <si>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</si>
  <si>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</si>
  <si>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</si>
  <si>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</si>
  <si>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</si>
  <si>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</si>
  <si>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</si>
  <si>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</si>
  <si>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</si>
  <si>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</si>
  <si>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</si>
  <si>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</si>
  <si>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</si>
  <si>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</si>
  <si>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</si>
  <si>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</si>
  <si>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</si>
  <si>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</si>
  <si>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</si>
  <si>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</si>
  <si>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</si>
  <si>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</si>
  <si>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</si>
  <si>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</si>
  <si>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</si>
  <si>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</si>
  <si>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</si>
  <si>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</si>
  <si>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</si>
  <si>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</si>
  <si>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</si>
  <si>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</si>
  <si>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</si>
  <si>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</si>
  <si>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</si>
  <si>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</si>
  <si>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</si>
  <si>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</si>
  <si>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</si>
  <si>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</si>
  <si>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</si>
  <si>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</si>
  <si>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</si>
  <si>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</si>
  <si>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</si>
  <si>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</si>
  <si>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</si>
  <si>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</si>
  <si>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</si>
  <si>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</si>
  <si>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</si>
  <si>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</si>
  <si>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</si>
  <si>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</si>
  <si>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</si>
  <si>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</si>
  <si>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</si>
  <si>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</si>
  <si>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</si>
  <si>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</si>
  <si>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</si>
  <si>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</si>
  <si>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</si>
  <si>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</si>
  <si>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</si>
  <si>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</si>
  <si>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</si>
  <si>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</si>
  <si>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</si>
  <si>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</si>
  <si>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</si>
  <si>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</si>
  <si>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</si>
  <si>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</si>
  <si>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</si>
  <si>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</si>
  <si>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</si>
  <si>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</si>
  <si>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</si>
  <si>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</si>
  <si>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</si>
  <si>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</si>
  <si>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</si>
  <si>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</si>
  <si>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</si>
  <si>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</si>
  <si>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</si>
  <si>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</si>
  <si>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</si>
  <si>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</si>
  <si>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</si>
  <si>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</si>
  <si>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</si>
  <si>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</si>
  <si>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</si>
  <si>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</si>
  <si>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</si>
  <si>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</si>
  <si>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</si>
  <si>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</si>
  <si>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</si>
  <si>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</si>
  <si>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</si>
  <si>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</si>
  <si>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</si>
  <si>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</si>
  <si>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</si>
  <si>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</si>
  <si>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</si>
  <si>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</si>
  <si>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</si>
  <si>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</si>
  <si>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</si>
  <si>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</si>
  <si>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</si>
  <si>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</si>
  <si>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</si>
  <si>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</si>
  <si>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</si>
  <si>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</si>
  <si>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</si>
  <si>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</si>
  <si>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</si>
  <si>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</si>
  <si>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</si>
  <si>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</si>
  <si>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</si>
  <si>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</si>
  <si>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</si>
  <si>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</si>
  <si>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</si>
  <si>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</si>
  <si>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</si>
  <si>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</si>
  <si>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</si>
  <si>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</si>
  <si>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</si>
  <si>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</si>
  <si>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</si>
  <si>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</si>
  <si>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</si>
  <si>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</si>
  <si>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</si>
  <si>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</si>
  <si>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</si>
  <si>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</si>
  <si>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</si>
  <si>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</si>
  <si>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</si>
  <si>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</si>
  <si>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</si>
  <si>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</si>
  <si>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</si>
  <si>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</si>
  <si>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</si>
  <si>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</si>
  <si>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</si>
  <si>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</si>
  <si>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</si>
  <si>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</si>
  <si>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</si>
  <si>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</si>
  <si>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</si>
  <si>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</si>
  <si>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</si>
  <si>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</si>
  <si>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</si>
  <si>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</si>
  <si>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</si>
  <si>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</si>
  <si>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</si>
  <si>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</si>
  <si>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</si>
  <si>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</si>
  <si>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</si>
  <si>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</si>
  <si>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</si>
  <si>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</si>
  <si>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</si>
  <si>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</si>
  <si>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</si>
  <si>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</si>
  <si>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</si>
  <si>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</si>
  <si>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</si>
  <si>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</si>
  <si>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</si>
  <si>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</si>
  <si>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</si>
  <si>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</si>
  <si>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</si>
  <si>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</si>
  <si>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</si>
  <si>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</si>
  <si>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</si>
  <si>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</si>
  <si>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</si>
  <si>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</si>
  <si>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</si>
  <si>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</si>
  <si>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</si>
  <si>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</si>
  <si>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</si>
  <si>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</si>
  <si>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</si>
  <si>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</si>
  <si>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</si>
  <si>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</si>
  <si>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</si>
  <si>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</si>
  <si>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</si>
  <si>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</si>
  <si>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</si>
  <si>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</si>
  <si>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</si>
  <si>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</si>
  <si>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</si>
  <si>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</si>
  <si>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</si>
  <si>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</si>
  <si>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</si>
  <si>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</si>
  <si>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</si>
  <si>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</si>
  <si>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</si>
  <si>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</si>
  <si>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</si>
  <si>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</si>
  <si>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</si>
  <si>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</si>
  <si>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</si>
  <si>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</si>
  <si>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</si>
  <si>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</si>
  <si>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</si>
  <si>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</si>
  <si>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</si>
  <si>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</si>
  <si>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</si>
  <si>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</si>
  <si>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</si>
  <si>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</si>
  <si>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</si>
  <si>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</si>
  <si>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</si>
  <si>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</si>
  <si>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</si>
  <si>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</si>
  <si>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</si>
  <si>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</si>
  <si>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</si>
  <si>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</si>
  <si>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</si>
  <si>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</si>
  <si>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</si>
  <si>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</si>
  <si>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</si>
  <si>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</si>
  <si>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</si>
  <si>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</si>
  <si>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</si>
  <si>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</si>
  <si>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</si>
  <si>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</si>
  <si>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</si>
  <si>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</si>
  <si>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</si>
  <si>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</si>
  <si>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</si>
  <si>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</si>
  <si>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</si>
  <si>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</si>
  <si>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</si>
  <si>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</si>
  <si>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</si>
  <si>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</si>
  <si>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</si>
  <si>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</si>
  <si>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</si>
  <si>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</si>
  <si>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</si>
  <si>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</si>
  <si>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</si>
  <si>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</si>
  <si>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</si>
  <si>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</si>
  <si>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</si>
  <si>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</si>
  <si>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</si>
  <si>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</si>
  <si>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</si>
  <si>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</si>
  <si>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</si>
  <si>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</si>
  <si>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</si>
  <si>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</si>
  <si>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</si>
  <si>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</si>
  <si>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</si>
  <si>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</si>
  <si>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</si>
  <si>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</si>
  <si>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</si>
  <si>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</si>
  <si>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</si>
  <si>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</si>
  <si>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</si>
  <si>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</si>
  <si>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</si>
  <si>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</si>
  <si>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</si>
  <si>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</si>
  <si>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</si>
  <si>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</si>
  <si>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</si>
  <si>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</si>
  <si>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</si>
  <si>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</si>
  <si>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</si>
  <si>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</si>
  <si>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</si>
  <si>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</si>
  <si>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</si>
  <si>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</si>
  <si>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</si>
  <si>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</si>
  <si>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</si>
  <si>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</si>
  <si>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</si>
  <si>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</si>
  <si>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</si>
  <si>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</si>
  <si>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</si>
  <si>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</si>
  <si>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</si>
  <si>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</si>
  <si>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</si>
  <si>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</si>
  <si>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</si>
  <si>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</si>
  <si>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</si>
  <si>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</si>
  <si>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</si>
  <si>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</si>
  <si>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</si>
  <si>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</si>
  <si>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</si>
  <si>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</si>
  <si>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</si>
  <si>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</si>
  <si>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</si>
  <si>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</si>
  <si>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</si>
  <si>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</si>
  <si>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</si>
  <si>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</si>
  <si>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</si>
  <si>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</si>
  <si>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</si>
  <si>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</si>
  <si>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</si>
  <si>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</si>
  <si>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</si>
  <si>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</si>
  <si>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</si>
  <si>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</si>
  <si>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</si>
  <si>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</si>
  <si>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</si>
  <si>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</si>
  <si>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</si>
  <si>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</si>
  <si>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</si>
  <si>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</si>
  <si>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</si>
  <si>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</si>
  <si>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</si>
  <si>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</si>
  <si>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</si>
  <si>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</si>
  <si>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</si>
  <si>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</si>
  <si>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</si>
  <si>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</si>
  <si>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</si>
  <si>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</si>
  <si>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</si>
  <si>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</si>
  <si>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</si>
  <si>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</si>
  <si>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</si>
  <si>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</si>
  <si>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</si>
  <si>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</si>
  <si>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</si>
  <si>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</si>
  <si>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</si>
  <si>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</si>
  <si>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</si>
  <si>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</si>
  <si>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</si>
  <si>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</si>
  <si>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</si>
  <si>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</si>
  <si>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</si>
  <si>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</si>
  <si>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</si>
  <si>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</si>
  <si>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</si>
  <si>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</si>
  <si>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</si>
  <si>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</si>
  <si>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</si>
  <si>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</si>
  <si>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</si>
  <si>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</si>
  <si>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</si>
  <si>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</si>
  <si>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</si>
  <si>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</si>
  <si>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</si>
  <si>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</si>
  <si>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</si>
  <si>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</si>
  <si>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</si>
  <si>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</si>
  <si>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</si>
  <si>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</si>
  <si>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</si>
  <si>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</si>
  <si>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</si>
  <si>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</si>
  <si>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</si>
  <si>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</si>
  <si>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</si>
  <si>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</si>
  <si>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</si>
  <si>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</si>
  <si>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</si>
  <si>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</si>
  <si>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</si>
  <si>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</si>
  <si>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</si>
  <si>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</si>
  <si>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</si>
  <si>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Ave ass</t>
  </si>
  <si>
    <t>Ave Equity</t>
  </si>
  <si>
    <t>JAN</t>
  </si>
  <si>
    <t>FEB</t>
  </si>
  <si>
    <t>MAR</t>
  </si>
  <si>
    <t>APR</t>
  </si>
  <si>
    <t>MAY</t>
  </si>
  <si>
    <t>JUN</t>
  </si>
  <si>
    <t>Assets</t>
  </si>
  <si>
    <t>Equity</t>
  </si>
  <si>
    <t>DEC</t>
  </si>
  <si>
    <t xml:space="preserve">LFS Advisory GmbH (Germany) </t>
  </si>
  <si>
    <t>Andrew Pospielovsky (Great Britain)</t>
  </si>
  <si>
    <t>JUL</t>
  </si>
  <si>
    <t>AUG</t>
  </si>
  <si>
    <t>SEP</t>
  </si>
  <si>
    <t>Omidyar Tufts Microfinance Fund (USA)</t>
  </si>
  <si>
    <t>31.12.2019</t>
  </si>
  <si>
    <t>Oct</t>
  </si>
  <si>
    <t>Nov</t>
  </si>
  <si>
    <t>Dec</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</si>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</sst>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78">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169" fontId="28" fillId="37" borderId="34" xfId="20" applyBorder="1"/>
    <xf numFmtId="169" fontId="28" fillId="37" borderId="127"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5"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5" xfId="0" applyFont="1" applyFill="1" applyBorder="1" applyAlignment="1">
      <alignment horizontal="center" vertical="center" wrapText="1"/>
    </xf>
    <xf numFmtId="0" fontId="22" fillId="0" borderId="117"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3" xfId="0" applyNumberFormat="1" applyFont="1" applyFill="1" applyBorder="1" applyAlignment="1">
      <alignment horizontal="right" vertical="center" wrapText="1"/>
    </xf>
    <xf numFmtId="1" fontId="6" fillId="36" borderId="133"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43" fontId="7" fillId="0" borderId="0" xfId="7" applyFont="1"/>
    <xf numFmtId="164" fontId="4" fillId="0" borderId="133" xfId="7" applyNumberFormat="1" applyFont="1" applyFill="1" applyBorder="1" applyAlignment="1">
      <alignment horizontal="right" vertical="center" wrapText="1"/>
    </xf>
    <xf numFmtId="0" fontId="104" fillId="0" borderId="117"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7" xfId="0" applyNumberFormat="1" applyFont="1" applyFill="1" applyBorder="1" applyAlignment="1" applyProtection="1">
      <alignment horizontal="right"/>
    </xf>
    <xf numFmtId="0" fontId="9" fillId="0" borderId="135" xfId="0" applyFont="1" applyBorder="1" applyAlignment="1">
      <alignment vertical="center"/>
    </xf>
    <xf numFmtId="0" fontId="13" fillId="0" borderId="118" xfId="0" applyFont="1" applyBorder="1" applyAlignment="1">
      <alignment wrapText="1"/>
    </xf>
    <xf numFmtId="10" fontId="4" fillId="0" borderId="24" xfId="0" applyNumberFormat="1" applyFont="1" applyBorder="1" applyAlignment="1"/>
    <xf numFmtId="0" fontId="13" fillId="0" borderId="113" xfId="0" applyFont="1" applyBorder="1" applyAlignment="1">
      <alignment wrapText="1"/>
    </xf>
    <xf numFmtId="167" fontId="119" fillId="0" borderId="117" xfId="0" applyNumberFormat="1" applyFont="1" applyBorder="1" applyAlignment="1">
      <alignment horizontal="center" vertical="center"/>
    </xf>
    <xf numFmtId="167" fontId="26" fillId="0" borderId="133" xfId="0"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8" xfId="0" applyNumberFormat="1" applyFont="1" applyFill="1" applyBorder="1" applyAlignment="1">
      <alignment vertical="center"/>
    </xf>
    <xf numFmtId="164" fontId="4" fillId="0" borderId="71" xfId="0"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18" xfId="0" applyNumberFormat="1" applyFont="1" applyFill="1" applyBorder="1" applyAlignment="1">
      <alignment vertical="center"/>
    </xf>
    <xf numFmtId="164" fontId="4" fillId="0" borderId="133" xfId="0" applyNumberFormat="1" applyFont="1" applyFill="1" applyBorder="1" applyAlignment="1">
      <alignment vertical="center"/>
    </xf>
    <xf numFmtId="164" fontId="6" fillId="0" borderId="117" xfId="7" applyNumberFormat="1" applyFont="1" applyFill="1" applyBorder="1" applyAlignment="1">
      <alignment vertical="center"/>
    </xf>
    <xf numFmtId="164" fontId="6" fillId="0" borderId="118" xfId="0" applyNumberFormat="1" applyFont="1" applyFill="1" applyBorder="1" applyAlignment="1">
      <alignment vertical="center"/>
    </xf>
    <xf numFmtId="164" fontId="6" fillId="0" borderId="133" xfId="0" applyNumberFormat="1" applyFont="1" applyFill="1" applyBorder="1" applyAlignment="1">
      <alignment vertical="center"/>
    </xf>
    <xf numFmtId="164" fontId="4" fillId="3" borderId="115" xfId="7" applyNumberFormat="1" applyFont="1" applyFill="1" applyBorder="1" applyAlignment="1">
      <alignment vertical="center"/>
    </xf>
    <xf numFmtId="164" fontId="4" fillId="0" borderId="117"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9" fontId="4" fillId="0" borderId="111" xfId="20961" applyFont="1" applyFill="1" applyBorder="1" applyAlignment="1">
      <alignment vertical="center"/>
    </xf>
    <xf numFmtId="9" fontId="4" fillId="0" borderId="139" xfId="20961" applyFont="1" applyFill="1" applyBorder="1" applyAlignment="1">
      <alignment vertical="center"/>
    </xf>
    <xf numFmtId="10" fontId="116" fillId="80" borderId="117" xfId="20961" applyNumberFormat="1" applyFont="1" applyFill="1" applyBorder="1" applyAlignment="1" applyProtection="1">
      <alignment horizontal="right" vertical="center"/>
    </xf>
    <xf numFmtId="10" fontId="9" fillId="2" borderId="3" xfId="20961" applyNumberFormat="1" applyFont="1" applyFill="1" applyBorder="1" applyAlignment="1" applyProtection="1">
      <alignment vertical="center"/>
    </xf>
    <xf numFmtId="43" fontId="4" fillId="0" borderId="0" xfId="0" applyNumberFormat="1" applyFont="1"/>
    <xf numFmtId="43" fontId="4" fillId="0" borderId="0" xfId="0" applyNumberFormat="1" applyFont="1" applyBorder="1"/>
    <xf numFmtId="3" fontId="121" fillId="0" borderId="0" xfId="5" applyNumberFormat="1" applyFont="1" applyFill="1" applyBorder="1" applyProtection="1"/>
    <xf numFmtId="3" fontId="1" fillId="0" borderId="0" xfId="5" applyNumberFormat="1" applyFont="1" applyFill="1" applyBorder="1" applyProtection="1">
      <protection locked="0"/>
    </xf>
    <xf numFmtId="193" fontId="7" fillId="0" borderId="23" xfId="2" applyNumberFormat="1" applyFont="1" applyFill="1" applyBorder="1" applyAlignment="1" applyProtection="1">
      <alignment vertical="top" wrapText="1"/>
      <protection locked="0"/>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9" fillId="0" borderId="0" xfId="0" applyFont="1" applyBorder="1" applyAlignment="1">
      <alignment vertical="center"/>
    </xf>
    <xf numFmtId="0" fontId="13" fillId="0" borderId="0" xfId="0" applyFont="1" applyBorder="1" applyAlignment="1">
      <alignment wrapText="1"/>
    </xf>
    <xf numFmtId="10" fontId="4" fillId="0" borderId="0" xfId="0" applyNumberFormat="1" applyFont="1" applyBorder="1" applyAlignment="1"/>
    <xf numFmtId="10" fontId="4" fillId="0" borderId="140" xfId="20961" applyNumberFormat="1" applyFont="1" applyBorder="1"/>
    <xf numFmtId="0" fontId="13" fillId="0" borderId="58" xfId="0" applyFont="1" applyBorder="1" applyAlignment="1">
      <alignment wrapText="1"/>
    </xf>
    <xf numFmtId="0" fontId="9" fillId="0" borderId="76" xfId="0" applyFont="1" applyBorder="1" applyAlignment="1">
      <alignment vertical="center"/>
    </xf>
    <xf numFmtId="10" fontId="4" fillId="0" borderId="141" xfId="0" applyNumberFormat="1" applyFont="1" applyBorder="1" applyAlignment="1"/>
    <xf numFmtId="0" fontId="9" fillId="0" borderId="134" xfId="0" applyFont="1" applyBorder="1" applyAlignment="1">
      <alignment vertical="center"/>
    </xf>
    <xf numFmtId="0" fontId="9" fillId="0" borderId="128" xfId="0" applyFont="1" applyBorder="1" applyAlignment="1">
      <alignment vertical="center"/>
    </xf>
    <xf numFmtId="0" fontId="9" fillId="0" borderId="142" xfId="0" applyFont="1" applyBorder="1" applyAlignment="1">
      <alignment vertical="center"/>
    </xf>
    <xf numFmtId="0" fontId="4" fillId="0" borderId="138" xfId="0" applyFont="1" applyBorder="1" applyAlignment="1"/>
    <xf numFmtId="0" fontId="13" fillId="0" borderId="134" xfId="0" applyFont="1" applyBorder="1" applyAlignment="1">
      <alignment wrapText="1"/>
    </xf>
    <xf numFmtId="0" fontId="13" fillId="0" borderId="128" xfId="0" applyFont="1" applyBorder="1" applyAlignment="1">
      <alignment wrapText="1"/>
    </xf>
    <xf numFmtId="0" fontId="13" fillId="0" borderId="143" xfId="0" applyFont="1" applyBorder="1" applyAlignment="1">
      <alignment wrapText="1"/>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1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9" fillId="0" borderId="0" xfId="0" applyFont="1"/>
    <xf numFmtId="164" fontId="109" fillId="0" borderId="0" xfId="7" applyNumberFormat="1" applyFont="1"/>
    <xf numFmtId="167" fontId="4" fillId="0" borderId="117" xfId="0" applyNumberFormat="1" applyFont="1" applyFill="1" applyBorder="1" applyAlignment="1">
      <alignment horizontal="center" vertical="center"/>
    </xf>
    <xf numFmtId="43" fontId="0" fillId="0" borderId="0" xfId="7" applyFont="1" applyAlignment="1">
      <alignment wrapText="1"/>
    </xf>
    <xf numFmtId="193" fontId="7" fillId="0" borderId="23" xfId="2" applyNumberFormat="1" applyFont="1" applyFill="1" applyBorder="1" applyAlignment="1" applyProtection="1">
      <alignment vertical="top"/>
      <protection locked="0"/>
    </xf>
    <xf numFmtId="193" fontId="26" fillId="0" borderId="23" xfId="2" applyNumberFormat="1" applyFont="1" applyFill="1" applyBorder="1" applyAlignment="1" applyProtection="1">
      <alignment vertical="top" wrapText="1"/>
      <protection locked="0"/>
    </xf>
    <xf numFmtId="193" fontId="19" fillId="0" borderId="14" xfId="0" applyNumberFormat="1" applyFont="1" applyFill="1" applyBorder="1" applyAlignment="1">
      <alignment vertical="center"/>
    </xf>
    <xf numFmtId="193" fontId="120" fillId="0" borderId="14" xfId="0" applyNumberFormat="1" applyFont="1" applyFill="1" applyBorder="1" applyAlignment="1">
      <alignment vertical="center"/>
    </xf>
    <xf numFmtId="193" fontId="9" fillId="0" borderId="14" xfId="0" applyNumberFormat="1" applyFont="1" applyFill="1" applyBorder="1" applyAlignment="1">
      <alignment vertical="center"/>
    </xf>
    <xf numFmtId="164" fontId="4" fillId="0" borderId="3" xfId="7" applyNumberFormat="1" applyFont="1" applyFill="1" applyBorder="1" applyAlignment="1"/>
    <xf numFmtId="193" fontId="9" fillId="0" borderId="3" xfId="5" applyNumberFormat="1" applyFont="1" applyFill="1" applyBorder="1" applyProtection="1">
      <protection locked="0"/>
    </xf>
    <xf numFmtId="164" fontId="4" fillId="0" borderId="58"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113" xfId="7" applyNumberFormat="1" applyFont="1" applyFill="1" applyBorder="1" applyAlignment="1">
      <alignmen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3" t="s">
        <v>297</v>
      </c>
      <c r="C1" s="96"/>
    </row>
    <row r="2" spans="1:3" s="190" customFormat="1" ht="15.75">
      <c r="A2" s="261">
        <v>1</v>
      </c>
      <c r="B2" s="191" t="s">
        <v>298</v>
      </c>
      <c r="C2" s="494" t="s">
        <v>917</v>
      </c>
    </row>
    <row r="3" spans="1:3" s="190" customFormat="1" ht="15.75">
      <c r="A3" s="261">
        <v>2</v>
      </c>
      <c r="B3" s="192" t="s">
        <v>299</v>
      </c>
      <c r="C3" s="494" t="s">
        <v>918</v>
      </c>
    </row>
    <row r="4" spans="1:3" s="190" customFormat="1" ht="15.75">
      <c r="A4" s="261">
        <v>3</v>
      </c>
      <c r="B4" s="192" t="s">
        <v>300</v>
      </c>
      <c r="C4" s="494" t="s">
        <v>919</v>
      </c>
    </row>
    <row r="5" spans="1:3" s="190" customFormat="1" ht="15.75">
      <c r="A5" s="262">
        <v>4</v>
      </c>
      <c r="B5" s="195" t="s">
        <v>301</v>
      </c>
      <c r="C5" s="454" t="s">
        <v>920</v>
      </c>
    </row>
    <row r="6" spans="1:3" s="194" customFormat="1" ht="65.25" customHeight="1">
      <c r="A6" s="551" t="s">
        <v>802</v>
      </c>
      <c r="B6" s="552"/>
      <c r="C6" s="552"/>
    </row>
    <row r="7" spans="1:3">
      <c r="A7" s="448" t="s">
        <v>652</v>
      </c>
      <c r="B7" s="449" t="s">
        <v>302</v>
      </c>
    </row>
    <row r="8" spans="1:3">
      <c r="A8" s="450">
        <v>1</v>
      </c>
      <c r="B8" s="446" t="s">
        <v>266</v>
      </c>
    </row>
    <row r="9" spans="1:3">
      <c r="A9" s="450">
        <v>2</v>
      </c>
      <c r="B9" s="446" t="s">
        <v>303</v>
      </c>
    </row>
    <row r="10" spans="1:3">
      <c r="A10" s="450">
        <v>3</v>
      </c>
      <c r="B10" s="446" t="s">
        <v>304</v>
      </c>
    </row>
    <row r="11" spans="1:3">
      <c r="A11" s="450">
        <v>4</v>
      </c>
      <c r="B11" s="446" t="s">
        <v>305</v>
      </c>
      <c r="C11" s="189"/>
    </row>
    <row r="12" spans="1:3">
      <c r="A12" s="450">
        <v>5</v>
      </c>
      <c r="B12" s="446" t="s">
        <v>230</v>
      </c>
    </row>
    <row r="13" spans="1:3">
      <c r="A13" s="450">
        <v>6</v>
      </c>
      <c r="B13" s="451" t="s">
        <v>191</v>
      </c>
    </row>
    <row r="14" spans="1:3">
      <c r="A14" s="450">
        <v>7</v>
      </c>
      <c r="B14" s="446" t="s">
        <v>306</v>
      </c>
    </row>
    <row r="15" spans="1:3">
      <c r="A15" s="450">
        <v>8</v>
      </c>
      <c r="B15" s="446" t="s">
        <v>310</v>
      </c>
    </row>
    <row r="16" spans="1:3">
      <c r="A16" s="450">
        <v>9</v>
      </c>
      <c r="B16" s="446" t="s">
        <v>94</v>
      </c>
    </row>
    <row r="17" spans="1:2">
      <c r="A17" s="452" t="s">
        <v>862</v>
      </c>
      <c r="B17" s="446" t="s">
        <v>841</v>
      </c>
    </row>
    <row r="18" spans="1:2">
      <c r="A18" s="450">
        <v>10</v>
      </c>
      <c r="B18" s="446" t="s">
        <v>313</v>
      </c>
    </row>
    <row r="19" spans="1:2">
      <c r="A19" s="450">
        <v>11</v>
      </c>
      <c r="B19" s="451" t="s">
        <v>293</v>
      </c>
    </row>
    <row r="20" spans="1:2">
      <c r="A20" s="450">
        <v>12</v>
      </c>
      <c r="B20" s="451" t="s">
        <v>290</v>
      </c>
    </row>
    <row r="21" spans="1:2">
      <c r="A21" s="450">
        <v>13</v>
      </c>
      <c r="B21" s="453" t="s">
        <v>772</v>
      </c>
    </row>
    <row r="22" spans="1:2">
      <c r="A22" s="450">
        <v>14</v>
      </c>
      <c r="B22" s="454" t="s">
        <v>832</v>
      </c>
    </row>
    <row r="23" spans="1:2">
      <c r="A23" s="455">
        <v>15</v>
      </c>
      <c r="B23" s="451" t="s">
        <v>83</v>
      </c>
    </row>
    <row r="24" spans="1:2">
      <c r="A24" s="455">
        <v>15.1</v>
      </c>
      <c r="B24" s="446" t="s">
        <v>871</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19" activePane="bottomRight" state="frozen"/>
      <selection pane="topRight" activeCell="B1" sqref="B1"/>
      <selection pane="bottomLeft" activeCell="A5" sqref="A5"/>
      <selection pane="bottomRight" activeCell="C52" activeCellId="1" sqref="C6 C52"/>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31.12.2019</v>
      </c>
    </row>
    <row r="3" spans="1:6" s="20" customFormat="1" ht="15.75" customHeight="1"/>
    <row r="4" spans="1:6" ht="15.75" thickBot="1">
      <c r="A4" s="4" t="s">
        <v>661</v>
      </c>
      <c r="B4" s="63" t="s">
        <v>94</v>
      </c>
    </row>
    <row r="5" spans="1:6">
      <c r="A5" s="142" t="s">
        <v>32</v>
      </c>
      <c r="B5" s="143"/>
      <c r="C5" s="144" t="s">
        <v>33</v>
      </c>
    </row>
    <row r="6" spans="1:6">
      <c r="A6" s="145">
        <v>1</v>
      </c>
      <c r="B6" s="85" t="s">
        <v>34</v>
      </c>
      <c r="C6" s="314">
        <f>SUM(C7:C11)</f>
        <v>139080890.59000006</v>
      </c>
    </row>
    <row r="7" spans="1:6">
      <c r="A7" s="145">
        <v>2</v>
      </c>
      <c r="B7" s="82" t="s">
        <v>35</v>
      </c>
      <c r="C7" s="315">
        <v>4400000</v>
      </c>
    </row>
    <row r="8" spans="1:6">
      <c r="A8" s="145">
        <v>3</v>
      </c>
      <c r="B8" s="76" t="s">
        <v>36</v>
      </c>
      <c r="C8" s="315"/>
    </row>
    <row r="9" spans="1:6">
      <c r="A9" s="145">
        <v>4</v>
      </c>
      <c r="B9" s="76" t="s">
        <v>37</v>
      </c>
      <c r="C9" s="315">
        <v>396459</v>
      </c>
    </row>
    <row r="10" spans="1:6">
      <c r="A10" s="145">
        <v>5</v>
      </c>
      <c r="B10" s="76" t="s">
        <v>38</v>
      </c>
      <c r="C10" s="315"/>
    </row>
    <row r="11" spans="1:6">
      <c r="A11" s="145">
        <v>6</v>
      </c>
      <c r="B11" s="83" t="s">
        <v>39</v>
      </c>
      <c r="C11" s="668">
        <v>134284431.59000006</v>
      </c>
    </row>
    <row r="12" spans="1:6" s="3" customFormat="1">
      <c r="A12" s="145">
        <v>7</v>
      </c>
      <c r="B12" s="85" t="s">
        <v>40</v>
      </c>
      <c r="C12" s="316">
        <f>SUM(C13:C27)</f>
        <v>7573975</v>
      </c>
    </row>
    <row r="13" spans="1:6" s="3" customFormat="1">
      <c r="A13" s="145">
        <v>8</v>
      </c>
      <c r="B13" s="84" t="s">
        <v>41</v>
      </c>
      <c r="C13" s="317">
        <v>396459</v>
      </c>
    </row>
    <row r="14" spans="1:6" s="3" customFormat="1" ht="25.5">
      <c r="A14" s="145">
        <v>9</v>
      </c>
      <c r="B14" s="77" t="s">
        <v>42</v>
      </c>
      <c r="C14" s="317"/>
    </row>
    <row r="15" spans="1:6" s="3" customFormat="1">
      <c r="A15" s="145">
        <v>10</v>
      </c>
      <c r="B15" s="78" t="s">
        <v>43</v>
      </c>
      <c r="C15" s="669">
        <v>7177516</v>
      </c>
    </row>
    <row r="16" spans="1:6" s="3" customFormat="1">
      <c r="A16" s="145">
        <v>11</v>
      </c>
      <c r="B16" s="79" t="s">
        <v>44</v>
      </c>
      <c r="C16" s="317"/>
    </row>
    <row r="17" spans="1:3" s="3" customFormat="1">
      <c r="A17" s="145">
        <v>12</v>
      </c>
      <c r="B17" s="78" t="s">
        <v>45</v>
      </c>
      <c r="C17" s="317"/>
    </row>
    <row r="18" spans="1:3" s="3" customFormat="1">
      <c r="A18" s="145">
        <v>13</v>
      </c>
      <c r="B18" s="78" t="s">
        <v>46</v>
      </c>
      <c r="C18" s="317"/>
    </row>
    <row r="19" spans="1:3" s="3" customFormat="1">
      <c r="A19" s="145">
        <v>14</v>
      </c>
      <c r="B19" s="78" t="s">
        <v>47</v>
      </c>
      <c r="C19" s="317"/>
    </row>
    <row r="20" spans="1:3" s="3" customFormat="1" ht="25.5">
      <c r="A20" s="145">
        <v>15</v>
      </c>
      <c r="B20" s="78" t="s">
        <v>48</v>
      </c>
      <c r="C20" s="317"/>
    </row>
    <row r="21" spans="1:3" s="3" customFormat="1" ht="25.5">
      <c r="A21" s="145">
        <v>16</v>
      </c>
      <c r="B21" s="77" t="s">
        <v>49</v>
      </c>
      <c r="C21" s="317"/>
    </row>
    <row r="22" spans="1:3" s="3" customFormat="1">
      <c r="A22" s="145">
        <v>17</v>
      </c>
      <c r="B22" s="146" t="s">
        <v>50</v>
      </c>
      <c r="C22" s="317"/>
    </row>
    <row r="23" spans="1:3" s="3" customFormat="1" ht="25.5">
      <c r="A23" s="145">
        <v>18</v>
      </c>
      <c r="B23" s="77" t="s">
        <v>51</v>
      </c>
      <c r="C23" s="317"/>
    </row>
    <row r="24" spans="1:3" s="3" customFormat="1" ht="25.5">
      <c r="A24" s="145">
        <v>19</v>
      </c>
      <c r="B24" s="77" t="s">
        <v>52</v>
      </c>
      <c r="C24" s="317"/>
    </row>
    <row r="25" spans="1:3" s="3" customFormat="1" ht="25.5">
      <c r="A25" s="145">
        <v>20</v>
      </c>
      <c r="B25" s="80" t="s">
        <v>53</v>
      </c>
      <c r="C25" s="317"/>
    </row>
    <row r="26" spans="1:3" s="3" customFormat="1">
      <c r="A26" s="145">
        <v>21</v>
      </c>
      <c r="B26" s="80" t="s">
        <v>54</v>
      </c>
      <c r="C26" s="317"/>
    </row>
    <row r="27" spans="1:3" s="3" customFormat="1" ht="25.5">
      <c r="A27" s="145">
        <v>22</v>
      </c>
      <c r="B27" s="80" t="s">
        <v>55</v>
      </c>
      <c r="C27" s="317"/>
    </row>
    <row r="28" spans="1:3" s="3" customFormat="1">
      <c r="A28" s="145">
        <v>23</v>
      </c>
      <c r="B28" s="86" t="s">
        <v>29</v>
      </c>
      <c r="C28" s="316">
        <f>C6-C12</f>
        <v>131506915.59000006</v>
      </c>
    </row>
    <row r="29" spans="1:3" s="3" customFormat="1">
      <c r="A29" s="147"/>
      <c r="B29" s="81"/>
      <c r="C29" s="317"/>
    </row>
    <row r="30" spans="1:3" s="3" customFormat="1">
      <c r="A30" s="147">
        <v>24</v>
      </c>
      <c r="B30" s="86" t="s">
        <v>56</v>
      </c>
      <c r="C30" s="316">
        <f>C31+C34</f>
        <v>0</v>
      </c>
    </row>
    <row r="31" spans="1:3" s="3" customFormat="1">
      <c r="A31" s="147">
        <v>25</v>
      </c>
      <c r="B31" s="76" t="s">
        <v>57</v>
      </c>
      <c r="C31" s="318">
        <f>C32+C33</f>
        <v>0</v>
      </c>
    </row>
    <row r="32" spans="1:3" s="3" customFormat="1">
      <c r="A32" s="147">
        <v>26</v>
      </c>
      <c r="B32" s="187" t="s">
        <v>58</v>
      </c>
      <c r="C32" s="317"/>
    </row>
    <row r="33" spans="1:3" s="3" customFormat="1">
      <c r="A33" s="147">
        <v>27</v>
      </c>
      <c r="B33" s="187" t="s">
        <v>59</v>
      </c>
      <c r="C33" s="317"/>
    </row>
    <row r="34" spans="1:3" s="3" customFormat="1">
      <c r="A34" s="147">
        <v>28</v>
      </c>
      <c r="B34" s="76" t="s">
        <v>60</v>
      </c>
      <c r="C34" s="317"/>
    </row>
    <row r="35" spans="1:3" s="3" customFormat="1">
      <c r="A35" s="147">
        <v>29</v>
      </c>
      <c r="B35" s="86" t="s">
        <v>61</v>
      </c>
      <c r="C35" s="316">
        <f>SUM(C36:C40)</f>
        <v>0</v>
      </c>
    </row>
    <row r="36" spans="1:3" s="3" customFormat="1">
      <c r="A36" s="147">
        <v>30</v>
      </c>
      <c r="B36" s="77" t="s">
        <v>62</v>
      </c>
      <c r="C36" s="317"/>
    </row>
    <row r="37" spans="1:3" s="3" customFormat="1">
      <c r="A37" s="147">
        <v>31</v>
      </c>
      <c r="B37" s="78" t="s">
        <v>63</v>
      </c>
      <c r="C37" s="317"/>
    </row>
    <row r="38" spans="1:3" s="3" customFormat="1" ht="25.5">
      <c r="A38" s="147">
        <v>32</v>
      </c>
      <c r="B38" s="77" t="s">
        <v>64</v>
      </c>
      <c r="C38" s="317"/>
    </row>
    <row r="39" spans="1:3" s="3" customFormat="1" ht="25.5">
      <c r="A39" s="147">
        <v>33</v>
      </c>
      <c r="B39" s="77" t="s">
        <v>52</v>
      </c>
      <c r="C39" s="317"/>
    </row>
    <row r="40" spans="1:3" s="3" customFormat="1" ht="25.5">
      <c r="A40" s="147">
        <v>34</v>
      </c>
      <c r="B40" s="80" t="s">
        <v>65</v>
      </c>
      <c r="C40" s="317"/>
    </row>
    <row r="41" spans="1:3" s="3" customFormat="1">
      <c r="A41" s="147">
        <v>35</v>
      </c>
      <c r="B41" s="86" t="s">
        <v>30</v>
      </c>
      <c r="C41" s="316">
        <f>C30-C35</f>
        <v>0</v>
      </c>
    </row>
    <row r="42" spans="1:3" s="3" customFormat="1">
      <c r="A42" s="147"/>
      <c r="B42" s="81"/>
      <c r="C42" s="317"/>
    </row>
    <row r="43" spans="1:3" s="3" customFormat="1">
      <c r="A43" s="147">
        <v>36</v>
      </c>
      <c r="B43" s="87" t="s">
        <v>66</v>
      </c>
      <c r="C43" s="316">
        <f>SUM(C44:C46)</f>
        <v>31101373.557656989</v>
      </c>
    </row>
    <row r="44" spans="1:3" s="3" customFormat="1">
      <c r="A44" s="147">
        <v>37</v>
      </c>
      <c r="B44" s="76" t="s">
        <v>67</v>
      </c>
      <c r="C44" s="534">
        <v>21535980</v>
      </c>
    </row>
    <row r="45" spans="1:3" s="3" customFormat="1">
      <c r="A45" s="147">
        <v>38</v>
      </c>
      <c r="B45" s="76" t="s">
        <v>68</v>
      </c>
      <c r="C45" s="534"/>
    </row>
    <row r="46" spans="1:3" s="3" customFormat="1">
      <c r="A46" s="147">
        <v>39</v>
      </c>
      <c r="B46" s="76" t="s">
        <v>69</v>
      </c>
      <c r="C46" s="534">
        <v>9565393.5576569904</v>
      </c>
    </row>
    <row r="47" spans="1:3" s="3" customFormat="1">
      <c r="A47" s="147">
        <v>40</v>
      </c>
      <c r="B47" s="87" t="s">
        <v>70</v>
      </c>
      <c r="C47" s="316">
        <f>SUM(C48:C51)</f>
        <v>0</v>
      </c>
    </row>
    <row r="48" spans="1:3" s="3" customFormat="1">
      <c r="A48" s="147">
        <v>41</v>
      </c>
      <c r="B48" s="77" t="s">
        <v>71</v>
      </c>
      <c r="C48" s="317"/>
    </row>
    <row r="49" spans="1:3" s="3" customFormat="1">
      <c r="A49" s="147">
        <v>42</v>
      </c>
      <c r="B49" s="78" t="s">
        <v>72</v>
      </c>
      <c r="C49" s="317"/>
    </row>
    <row r="50" spans="1:3" s="3" customFormat="1" ht="25.5">
      <c r="A50" s="147">
        <v>43</v>
      </c>
      <c r="B50" s="77" t="s">
        <v>73</v>
      </c>
      <c r="C50" s="317"/>
    </row>
    <row r="51" spans="1:3" s="3" customFormat="1" ht="25.5">
      <c r="A51" s="147">
        <v>44</v>
      </c>
      <c r="B51" s="77" t="s">
        <v>52</v>
      </c>
      <c r="C51" s="317"/>
    </row>
    <row r="52" spans="1:3" s="3" customFormat="1" ht="15.75" thickBot="1">
      <c r="A52" s="148">
        <v>45</v>
      </c>
      <c r="B52" s="149" t="s">
        <v>31</v>
      </c>
      <c r="C52" s="319">
        <f>C43-C47</f>
        <v>31101373.557656989</v>
      </c>
    </row>
    <row r="55" spans="1:3">
      <c r="B55" s="1"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24" sqref="D24"/>
    </sheetView>
  </sheetViews>
  <sheetFormatPr defaultColWidth="9.140625" defaultRowHeight="12.75"/>
  <cols>
    <col min="1" max="1" width="10.85546875" style="388" bestFit="1" customWidth="1"/>
    <col min="2" max="2" width="59" style="388" customWidth="1"/>
    <col min="3" max="3" width="16.7109375" style="388" bestFit="1" customWidth="1"/>
    <col min="4" max="4" width="22.140625" style="388" customWidth="1"/>
    <col min="5" max="16384" width="9.140625" style="388"/>
  </cols>
  <sheetData>
    <row r="1" spans="1:4" ht="15">
      <c r="A1" s="16" t="s">
        <v>231</v>
      </c>
      <c r="B1" s="15" t="str">
        <f>Info!C2</f>
        <v>სს" კრედო ბანკი"</v>
      </c>
    </row>
    <row r="2" spans="1:4" s="20" customFormat="1" ht="15.75" customHeight="1">
      <c r="A2" s="20" t="s">
        <v>232</v>
      </c>
      <c r="B2" s="15" t="str">
        <f>'1. key ratios'!B2</f>
        <v>31.12.2019</v>
      </c>
    </row>
    <row r="3" spans="1:4" s="20" customFormat="1" ht="15.75" customHeight="1"/>
    <row r="4" spans="1:4" ht="13.5" thickBot="1">
      <c r="A4" s="389" t="s">
        <v>840</v>
      </c>
      <c r="B4" s="430" t="s">
        <v>841</v>
      </c>
    </row>
    <row r="5" spans="1:4" s="431" customFormat="1">
      <c r="A5" s="576" t="s">
        <v>842</v>
      </c>
      <c r="B5" s="577"/>
      <c r="C5" s="420" t="s">
        <v>843</v>
      </c>
      <c r="D5" s="421" t="s">
        <v>844</v>
      </c>
    </row>
    <row r="6" spans="1:4" s="432" customFormat="1">
      <c r="A6" s="422">
        <v>1</v>
      </c>
      <c r="B6" s="423" t="s">
        <v>845</v>
      </c>
      <c r="C6" s="423"/>
      <c r="D6" s="424"/>
    </row>
    <row r="7" spans="1:4" s="432" customFormat="1">
      <c r="A7" s="425" t="s">
        <v>846</v>
      </c>
      <c r="B7" s="426" t="s">
        <v>847</v>
      </c>
      <c r="C7" s="486">
        <v>4.4999999999999998E-2</v>
      </c>
      <c r="D7" s="493">
        <f>C7*'5. RWA'!$C$13</f>
        <v>44845137.967221417</v>
      </c>
    </row>
    <row r="8" spans="1:4" s="432" customFormat="1">
      <c r="A8" s="425" t="s">
        <v>848</v>
      </c>
      <c r="B8" s="426" t="s">
        <v>849</v>
      </c>
      <c r="C8" s="487">
        <v>0.06</v>
      </c>
      <c r="D8" s="493">
        <f>C8*'5. RWA'!$C$13</f>
        <v>59793517.28962855</v>
      </c>
    </row>
    <row r="9" spans="1:4" s="432" customFormat="1">
      <c r="A9" s="425" t="s">
        <v>850</v>
      </c>
      <c r="B9" s="426" t="s">
        <v>851</v>
      </c>
      <c r="C9" s="487">
        <v>0.08</v>
      </c>
      <c r="D9" s="493">
        <f>C9*'5. RWA'!$C$13</f>
        <v>79724689.719504744</v>
      </c>
    </row>
    <row r="10" spans="1:4" s="432" customFormat="1">
      <c r="A10" s="422" t="s">
        <v>852</v>
      </c>
      <c r="B10" s="423" t="s">
        <v>853</v>
      </c>
      <c r="C10" s="488"/>
      <c r="D10" s="484"/>
    </row>
    <row r="11" spans="1:4" s="433" customFormat="1">
      <c r="A11" s="427" t="s">
        <v>854</v>
      </c>
      <c r="B11" s="428" t="s">
        <v>855</v>
      </c>
      <c r="C11" s="489">
        <v>2.5000000000000001E-2</v>
      </c>
      <c r="D11" s="493">
        <f>C11*'5. RWA'!$C$13</f>
        <v>24913965.537345231</v>
      </c>
    </row>
    <row r="12" spans="1:4" s="433" customFormat="1">
      <c r="A12" s="427" t="s">
        <v>856</v>
      </c>
      <c r="B12" s="428" t="s">
        <v>857</v>
      </c>
      <c r="C12" s="489">
        <v>0</v>
      </c>
      <c r="D12" s="493">
        <f>C12*'5. RWA'!$C$13</f>
        <v>0</v>
      </c>
    </row>
    <row r="13" spans="1:4" s="433" customFormat="1">
      <c r="A13" s="427" t="s">
        <v>858</v>
      </c>
      <c r="B13" s="428" t="s">
        <v>859</v>
      </c>
      <c r="C13" s="489"/>
      <c r="D13" s="493">
        <f>C13*'5. RWA'!$C$13</f>
        <v>0</v>
      </c>
    </row>
    <row r="14" spans="1:4" s="432" customFormat="1">
      <c r="A14" s="422" t="s">
        <v>860</v>
      </c>
      <c r="B14" s="423" t="s">
        <v>915</v>
      </c>
      <c r="C14" s="490"/>
      <c r="D14" s="484"/>
    </row>
    <row r="15" spans="1:4" s="432" customFormat="1">
      <c r="A15" s="447" t="s">
        <v>863</v>
      </c>
      <c r="B15" s="428" t="s">
        <v>916</v>
      </c>
      <c r="C15" s="489">
        <v>6.5542342913319871E-3</v>
      </c>
      <c r="D15" s="493">
        <f>C15*'5. RWA'!$C$13</f>
        <v>6531678.6903172582</v>
      </c>
    </row>
    <row r="16" spans="1:4" s="432" customFormat="1">
      <c r="A16" s="447" t="s">
        <v>864</v>
      </c>
      <c r="B16" s="428" t="s">
        <v>866</v>
      </c>
      <c r="C16" s="489">
        <v>8.7565637830339122E-3</v>
      </c>
      <c r="D16" s="493">
        <f>C16*'5. RWA'!$C$13</f>
        <v>8726429.1326428913</v>
      </c>
    </row>
    <row r="17" spans="1:6" s="432" customFormat="1">
      <c r="A17" s="447" t="s">
        <v>865</v>
      </c>
      <c r="B17" s="428" t="s">
        <v>913</v>
      </c>
      <c r="C17" s="489">
        <v>2.927541837737855E-2</v>
      </c>
      <c r="D17" s="493">
        <f>C17*'5. RWA'!$C$13</f>
        <v>29174670.581814896</v>
      </c>
    </row>
    <row r="18" spans="1:6" s="431" customFormat="1">
      <c r="A18" s="578" t="s">
        <v>914</v>
      </c>
      <c r="B18" s="579"/>
      <c r="C18" s="491" t="s">
        <v>843</v>
      </c>
      <c r="D18" s="485" t="s">
        <v>844</v>
      </c>
    </row>
    <row r="19" spans="1:6" s="432" customFormat="1">
      <c r="A19" s="429">
        <v>4</v>
      </c>
      <c r="B19" s="428" t="s">
        <v>29</v>
      </c>
      <c r="C19" s="489">
        <f>C7+$C$11+C15</f>
        <v>7.6554234291331999E-2</v>
      </c>
      <c r="D19" s="493">
        <f>C19*'5. RWA'!$C$13</f>
        <v>76290782.194883913</v>
      </c>
    </row>
    <row r="20" spans="1:6" s="432" customFormat="1">
      <c r="A20" s="429">
        <v>5</v>
      </c>
      <c r="B20" s="428" t="s">
        <v>130</v>
      </c>
      <c r="C20" s="489">
        <f t="shared" ref="C20:C21" si="0">C8+$C$11+C16</f>
        <v>9.3756563783033903E-2</v>
      </c>
      <c r="D20" s="493">
        <f>C20*'5. RWA'!$C$13</f>
        <v>93433911.959616661</v>
      </c>
    </row>
    <row r="21" spans="1:6" s="432" customFormat="1" ht="13.5" thickBot="1">
      <c r="A21" s="434" t="s">
        <v>861</v>
      </c>
      <c r="B21" s="435" t="s">
        <v>94</v>
      </c>
      <c r="C21" s="489">
        <f t="shared" si="0"/>
        <v>0.13427541837737855</v>
      </c>
      <c r="D21" s="493">
        <f>C21*'5. RWA'!$C$13</f>
        <v>133813325.83866487</v>
      </c>
    </row>
    <row r="22" spans="1:6">
      <c r="F22" s="389"/>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9" activePane="bottomRight" state="frozen"/>
      <selection pane="topRight" activeCell="B1" sqref="B1"/>
      <selection pane="bottomLeft" activeCell="A5" sqref="A5"/>
      <selection pane="bottomRight" activeCell="F30" sqref="F30"/>
    </sheetView>
  </sheetViews>
  <sheetFormatPr defaultRowHeight="15.75"/>
  <cols>
    <col min="1" max="1" width="10.7109375" style="72" customWidth="1"/>
    <col min="2" max="2" width="91.85546875" style="72" customWidth="1"/>
    <col min="3" max="3" width="52" style="72" customWidth="1"/>
    <col min="4" max="4" width="32.28515625" style="72"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31.12.2019</v>
      </c>
    </row>
    <row r="3" spans="1:6" s="20" customFormat="1" ht="15.75" customHeight="1">
      <c r="A3" s="25"/>
    </row>
    <row r="4" spans="1:6" s="20" customFormat="1" ht="15.75" customHeight="1" thickBot="1">
      <c r="A4" s="20" t="s">
        <v>662</v>
      </c>
      <c r="B4" s="210" t="s">
        <v>313</v>
      </c>
      <c r="D4" s="212" t="s">
        <v>135</v>
      </c>
    </row>
    <row r="5" spans="1:6" ht="38.25">
      <c r="A5" s="160" t="s">
        <v>32</v>
      </c>
      <c r="B5" s="161" t="s">
        <v>274</v>
      </c>
      <c r="C5" s="162" t="s">
        <v>280</v>
      </c>
      <c r="D5" s="211" t="s">
        <v>314</v>
      </c>
    </row>
    <row r="6" spans="1:6">
      <c r="A6" s="150">
        <v>1</v>
      </c>
      <c r="B6" s="88" t="s">
        <v>196</v>
      </c>
      <c r="C6" s="320">
        <v>32177293.789999999</v>
      </c>
      <c r="D6" s="151"/>
      <c r="E6" s="7"/>
    </row>
    <row r="7" spans="1:6">
      <c r="A7" s="150">
        <v>2</v>
      </c>
      <c r="B7" s="89" t="s">
        <v>197</v>
      </c>
      <c r="C7" s="321">
        <v>34524571.319999993</v>
      </c>
      <c r="D7" s="152"/>
      <c r="E7" s="7"/>
    </row>
    <row r="8" spans="1:6">
      <c r="A8" s="150">
        <v>3</v>
      </c>
      <c r="B8" s="89" t="s">
        <v>198</v>
      </c>
      <c r="C8" s="321">
        <v>34053622.310000002</v>
      </c>
      <c r="D8" s="152"/>
      <c r="E8" s="7"/>
    </row>
    <row r="9" spans="1:6">
      <c r="A9" s="150">
        <v>4</v>
      </c>
      <c r="B9" s="89" t="s">
        <v>227</v>
      </c>
      <c r="C9" s="321">
        <v>0</v>
      </c>
      <c r="D9" s="152"/>
      <c r="E9" s="7"/>
    </row>
    <row r="10" spans="1:6">
      <c r="A10" s="150">
        <v>5</v>
      </c>
      <c r="B10" s="89" t="s">
        <v>199</v>
      </c>
      <c r="C10" s="321">
        <v>28897451.93</v>
      </c>
      <c r="D10" s="152"/>
      <c r="E10" s="7"/>
    </row>
    <row r="11" spans="1:6">
      <c r="A11" s="150">
        <v>6.1</v>
      </c>
      <c r="B11" s="89" t="s">
        <v>200</v>
      </c>
      <c r="C11" s="322">
        <v>845237044.02120101</v>
      </c>
      <c r="D11" s="153"/>
      <c r="E11" s="8"/>
    </row>
    <row r="12" spans="1:6">
      <c r="A12" s="150">
        <v>6.2</v>
      </c>
      <c r="B12" s="90" t="s">
        <v>201</v>
      </c>
      <c r="C12" s="670">
        <v>-23179345.732699998</v>
      </c>
      <c r="D12" s="153"/>
      <c r="E12" s="8"/>
    </row>
    <row r="13" spans="1:6">
      <c r="A13" s="150" t="s">
        <v>799</v>
      </c>
      <c r="B13" s="91" t="s">
        <v>800</v>
      </c>
      <c r="C13" s="670">
        <v>-16239262.121199999</v>
      </c>
      <c r="D13" s="268" t="s">
        <v>939</v>
      </c>
      <c r="E13" s="8"/>
    </row>
    <row r="14" spans="1:6">
      <c r="A14" s="150">
        <v>6</v>
      </c>
      <c r="B14" s="89" t="s">
        <v>202</v>
      </c>
      <c r="C14" s="327">
        <f>C11+C12</f>
        <v>822057698.28850102</v>
      </c>
      <c r="D14" s="153"/>
      <c r="E14" s="7"/>
    </row>
    <row r="15" spans="1:6">
      <c r="A15" s="150">
        <v>7</v>
      </c>
      <c r="B15" s="89" t="s">
        <v>203</v>
      </c>
      <c r="C15" s="321">
        <v>12798171.439999999</v>
      </c>
      <c r="D15" s="152"/>
      <c r="E15" s="7"/>
    </row>
    <row r="16" spans="1:6">
      <c r="A16" s="150">
        <v>8</v>
      </c>
      <c r="B16" s="89" t="s">
        <v>204</v>
      </c>
      <c r="C16" s="321">
        <v>813532</v>
      </c>
      <c r="D16" s="152"/>
      <c r="E16" s="7"/>
    </row>
    <row r="17" spans="1:5">
      <c r="A17" s="150">
        <v>9</v>
      </c>
      <c r="B17" s="89" t="s">
        <v>205</v>
      </c>
      <c r="C17" s="321">
        <v>0</v>
      </c>
      <c r="D17" s="152"/>
      <c r="E17" s="7"/>
    </row>
    <row r="18" spans="1:5">
      <c r="A18" s="150">
        <v>9.1</v>
      </c>
      <c r="B18" s="91" t="s">
        <v>289</v>
      </c>
      <c r="C18" s="321"/>
      <c r="D18" s="152"/>
      <c r="E18" s="7"/>
    </row>
    <row r="19" spans="1:5">
      <c r="A19" s="150">
        <v>9.1999999999999993</v>
      </c>
      <c r="B19" s="91" t="s">
        <v>279</v>
      </c>
      <c r="C19" s="321"/>
      <c r="D19" s="152"/>
      <c r="E19" s="7"/>
    </row>
    <row r="20" spans="1:5">
      <c r="A20" s="150">
        <v>9.3000000000000007</v>
      </c>
      <c r="B20" s="91" t="s">
        <v>278</v>
      </c>
      <c r="C20" s="321"/>
      <c r="D20" s="152"/>
      <c r="E20" s="7"/>
    </row>
    <row r="21" spans="1:5">
      <c r="A21" s="150">
        <v>10</v>
      </c>
      <c r="B21" s="89" t="s">
        <v>206</v>
      </c>
      <c r="C21" s="321">
        <v>35827285.840000004</v>
      </c>
      <c r="D21" s="152"/>
      <c r="E21" s="7"/>
    </row>
    <row r="22" spans="1:5">
      <c r="A22" s="150">
        <v>10.1</v>
      </c>
      <c r="B22" s="91" t="s">
        <v>277</v>
      </c>
      <c r="C22" s="671">
        <v>7177516</v>
      </c>
      <c r="D22" s="268" t="s">
        <v>940</v>
      </c>
      <c r="E22" s="7"/>
    </row>
    <row r="23" spans="1:5">
      <c r="A23" s="150">
        <v>11</v>
      </c>
      <c r="B23" s="92" t="s">
        <v>207</v>
      </c>
      <c r="C23" s="672">
        <v>29423648.130000003</v>
      </c>
      <c r="D23" s="154"/>
      <c r="E23" s="7"/>
    </row>
    <row r="24" spans="1:5">
      <c r="A24" s="150">
        <v>12</v>
      </c>
      <c r="B24" s="94" t="s">
        <v>208</v>
      </c>
      <c r="C24" s="324">
        <f>SUM(C6:C10,C14:C17,C21,C23)</f>
        <v>1030573275.0485011</v>
      </c>
      <c r="D24" s="155"/>
      <c r="E24" s="6"/>
    </row>
    <row r="25" spans="1:5">
      <c r="A25" s="150">
        <v>13</v>
      </c>
      <c r="B25" s="89" t="s">
        <v>209</v>
      </c>
      <c r="C25" s="325">
        <v>0</v>
      </c>
      <c r="D25" s="156"/>
      <c r="E25" s="7"/>
    </row>
    <row r="26" spans="1:5">
      <c r="A26" s="150">
        <v>14</v>
      </c>
      <c r="B26" s="89" t="s">
        <v>210</v>
      </c>
      <c r="C26" s="321">
        <v>38944425.149999999</v>
      </c>
      <c r="D26" s="152"/>
      <c r="E26" s="7"/>
    </row>
    <row r="27" spans="1:5">
      <c r="A27" s="150">
        <v>15</v>
      </c>
      <c r="B27" s="89" t="s">
        <v>211</v>
      </c>
      <c r="C27" s="321">
        <v>11434083.539999999</v>
      </c>
      <c r="D27" s="152"/>
      <c r="E27" s="7"/>
    </row>
    <row r="28" spans="1:5">
      <c r="A28" s="150">
        <v>16</v>
      </c>
      <c r="B28" s="89" t="s">
        <v>212</v>
      </c>
      <c r="C28" s="321">
        <v>50675446.160000004</v>
      </c>
      <c r="D28" s="152"/>
      <c r="E28" s="7"/>
    </row>
    <row r="29" spans="1:5">
      <c r="A29" s="150">
        <v>17</v>
      </c>
      <c r="B29" s="89" t="s">
        <v>213</v>
      </c>
      <c r="C29" s="321">
        <v>0</v>
      </c>
      <c r="D29" s="152"/>
      <c r="E29" s="7"/>
    </row>
    <row r="30" spans="1:5">
      <c r="A30" s="150">
        <v>18</v>
      </c>
      <c r="B30" s="89" t="s">
        <v>214</v>
      </c>
      <c r="C30" s="321">
        <v>684862430.03684378</v>
      </c>
      <c r="D30" s="152"/>
      <c r="E30" s="7"/>
    </row>
    <row r="31" spans="1:5">
      <c r="A31" s="150">
        <v>19</v>
      </c>
      <c r="B31" s="89" t="s">
        <v>215</v>
      </c>
      <c r="C31" s="321">
        <v>13960917.540000001</v>
      </c>
      <c r="D31" s="152"/>
      <c r="E31" s="7"/>
    </row>
    <row r="32" spans="1:5">
      <c r="A32" s="150">
        <v>20</v>
      </c>
      <c r="B32" s="89" t="s">
        <v>137</v>
      </c>
      <c r="C32" s="321">
        <v>70079101.709999993</v>
      </c>
      <c r="D32" s="152"/>
      <c r="E32" s="7"/>
    </row>
    <row r="33" spans="1:5">
      <c r="A33" s="150">
        <v>20.100000000000001</v>
      </c>
      <c r="B33" s="93" t="s">
        <v>798</v>
      </c>
      <c r="C33" s="323"/>
      <c r="D33" s="154"/>
      <c r="E33" s="7"/>
    </row>
    <row r="34" spans="1:5">
      <c r="A34" s="150">
        <v>21</v>
      </c>
      <c r="B34" s="92" t="s">
        <v>216</v>
      </c>
      <c r="C34" s="323">
        <v>21535980</v>
      </c>
      <c r="D34" s="154"/>
      <c r="E34" s="7"/>
    </row>
    <row r="35" spans="1:5">
      <c r="A35" s="150">
        <v>21.1</v>
      </c>
      <c r="B35" s="93" t="s">
        <v>276</v>
      </c>
      <c r="C35" s="323">
        <v>21535980</v>
      </c>
      <c r="D35" s="268" t="s">
        <v>941</v>
      </c>
      <c r="E35" s="7"/>
    </row>
    <row r="36" spans="1:5">
      <c r="A36" s="150">
        <v>22</v>
      </c>
      <c r="B36" s="94" t="s">
        <v>217</v>
      </c>
      <c r="C36" s="324">
        <f>SUM(C25:C34)</f>
        <v>891492384.1368438</v>
      </c>
      <c r="D36" s="155"/>
      <c r="E36" s="6"/>
    </row>
    <row r="37" spans="1:5">
      <c r="A37" s="150">
        <v>23</v>
      </c>
      <c r="B37" s="92" t="s">
        <v>218</v>
      </c>
      <c r="C37" s="321">
        <v>4400000</v>
      </c>
      <c r="D37" s="268" t="s">
        <v>942</v>
      </c>
      <c r="E37" s="7"/>
    </row>
    <row r="38" spans="1:5">
      <c r="A38" s="150">
        <v>24</v>
      </c>
      <c r="B38" s="92" t="s">
        <v>219</v>
      </c>
      <c r="C38" s="321">
        <v>0</v>
      </c>
      <c r="D38" s="152"/>
      <c r="E38" s="7"/>
    </row>
    <row r="39" spans="1:5">
      <c r="A39" s="150">
        <v>25</v>
      </c>
      <c r="B39" s="92" t="s">
        <v>275</v>
      </c>
      <c r="C39" s="321">
        <v>0</v>
      </c>
      <c r="D39" s="152"/>
      <c r="E39" s="7"/>
    </row>
    <row r="40" spans="1:5">
      <c r="A40" s="150">
        <v>26</v>
      </c>
      <c r="B40" s="92" t="s">
        <v>221</v>
      </c>
      <c r="C40" s="321">
        <v>0</v>
      </c>
      <c r="D40" s="152"/>
      <c r="E40" s="7"/>
    </row>
    <row r="41" spans="1:5">
      <c r="A41" s="150">
        <v>27</v>
      </c>
      <c r="B41" s="92" t="s">
        <v>222</v>
      </c>
      <c r="C41" s="321">
        <v>0</v>
      </c>
      <c r="D41" s="152"/>
      <c r="E41" s="7"/>
    </row>
    <row r="42" spans="1:5">
      <c r="A42" s="150">
        <v>28</v>
      </c>
      <c r="B42" s="92" t="s">
        <v>223</v>
      </c>
      <c r="C42" s="321">
        <v>134284431.59000006</v>
      </c>
      <c r="D42" s="268" t="s">
        <v>943</v>
      </c>
      <c r="E42" s="7"/>
    </row>
    <row r="43" spans="1:5">
      <c r="A43" s="150">
        <v>29</v>
      </c>
      <c r="B43" s="92" t="s">
        <v>41</v>
      </c>
      <c r="C43" s="321">
        <v>396459</v>
      </c>
      <c r="D43" s="268" t="s">
        <v>944</v>
      </c>
      <c r="E43" s="7"/>
    </row>
    <row r="44" spans="1:5" ht="16.5" thickBot="1">
      <c r="A44" s="157">
        <v>30</v>
      </c>
      <c r="B44" s="158" t="s">
        <v>224</v>
      </c>
      <c r="C44" s="326">
        <f>SUM(C37:C43)</f>
        <v>139080890.59000006</v>
      </c>
      <c r="D44" s="159"/>
      <c r="E44" s="6"/>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7" zoomScaleNormal="87" workbookViewId="0">
      <pane xSplit="2" ySplit="7" topLeftCell="K8" activePane="bottomRight" state="frozen"/>
      <selection pane="topRight" activeCell="C1" sqref="C1"/>
      <selection pane="bottomLeft" activeCell="A8" sqref="A8"/>
      <selection pane="bottomRight" activeCell="L15" sqref="L15"/>
    </sheetView>
  </sheetViews>
  <sheetFormatPr defaultColWidth="9.140625" defaultRowHeight="12.75"/>
  <cols>
    <col min="1" max="1" width="10.5703125" style="1" bestFit="1" customWidth="1"/>
    <col min="2" max="2" width="59"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88" t="str">
        <f>Info!C2</f>
        <v>სს" კრედო ბანკი"</v>
      </c>
    </row>
    <row r="2" spans="1:19">
      <c r="A2" s="1" t="s">
        <v>232</v>
      </c>
      <c r="B2" s="15" t="str">
        <f>'1. key ratios'!B2</f>
        <v>31.12.2019</v>
      </c>
    </row>
    <row r="4" spans="1:19" ht="64.5" customHeight="1" thickBot="1">
      <c r="A4" s="71" t="s">
        <v>663</v>
      </c>
      <c r="B4" s="354"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46" t="s">
        <v>759</v>
      </c>
      <c r="S5" s="121" t="s">
        <v>760</v>
      </c>
    </row>
    <row r="6" spans="1:19" ht="46.5" customHeight="1">
      <c r="A6" s="164"/>
      <c r="B6" s="584" t="s">
        <v>761</v>
      </c>
      <c r="C6" s="582">
        <v>0</v>
      </c>
      <c r="D6" s="583"/>
      <c r="E6" s="582">
        <v>0.2</v>
      </c>
      <c r="F6" s="583"/>
      <c r="G6" s="582">
        <v>0.35</v>
      </c>
      <c r="H6" s="583"/>
      <c r="I6" s="582">
        <v>0.5</v>
      </c>
      <c r="J6" s="583"/>
      <c r="K6" s="582">
        <v>0.75</v>
      </c>
      <c r="L6" s="583"/>
      <c r="M6" s="582">
        <v>1</v>
      </c>
      <c r="N6" s="583"/>
      <c r="O6" s="582">
        <v>1.5</v>
      </c>
      <c r="P6" s="583"/>
      <c r="Q6" s="582">
        <v>2.5</v>
      </c>
      <c r="R6" s="583"/>
      <c r="S6" s="580" t="s">
        <v>294</v>
      </c>
    </row>
    <row r="7" spans="1:19">
      <c r="A7" s="164"/>
      <c r="B7" s="585"/>
      <c r="C7" s="353" t="s">
        <v>754</v>
      </c>
      <c r="D7" s="353" t="s">
        <v>755</v>
      </c>
      <c r="E7" s="353" t="s">
        <v>754</v>
      </c>
      <c r="F7" s="353" t="s">
        <v>755</v>
      </c>
      <c r="G7" s="353" t="s">
        <v>754</v>
      </c>
      <c r="H7" s="353" t="s">
        <v>755</v>
      </c>
      <c r="I7" s="353" t="s">
        <v>754</v>
      </c>
      <c r="J7" s="353" t="s">
        <v>755</v>
      </c>
      <c r="K7" s="353" t="s">
        <v>754</v>
      </c>
      <c r="L7" s="353" t="s">
        <v>755</v>
      </c>
      <c r="M7" s="353" t="s">
        <v>754</v>
      </c>
      <c r="N7" s="353" t="s">
        <v>755</v>
      </c>
      <c r="O7" s="353" t="s">
        <v>754</v>
      </c>
      <c r="P7" s="353" t="s">
        <v>755</v>
      </c>
      <c r="Q7" s="353" t="s">
        <v>754</v>
      </c>
      <c r="R7" s="353" t="s">
        <v>755</v>
      </c>
      <c r="S7" s="581"/>
    </row>
    <row r="8" spans="1:19" s="168" customFormat="1">
      <c r="A8" s="124">
        <v>1</v>
      </c>
      <c r="B8" s="186" t="s">
        <v>259</v>
      </c>
      <c r="C8" s="673">
        <v>13614778.01</v>
      </c>
      <c r="D8" s="508"/>
      <c r="E8" s="508"/>
      <c r="F8" s="509"/>
      <c r="G8" s="508"/>
      <c r="H8" s="508"/>
      <c r="I8" s="508"/>
      <c r="J8" s="508"/>
      <c r="K8" s="508"/>
      <c r="L8" s="508"/>
      <c r="M8" s="673">
        <v>23825943.889999997</v>
      </c>
      <c r="N8" s="508"/>
      <c r="O8" s="508"/>
      <c r="P8" s="508"/>
      <c r="Q8" s="508"/>
      <c r="R8" s="509"/>
      <c r="S8" s="357">
        <f>$C$6*SUM(C8:D8)+$E$6*SUM(E8:F8)+$G$6*SUM(G8:H8)+$I$6*SUM(I8:J8)+$K$6*SUM(K8:L8)+$M$6*SUM(M8:N8)+$O$6*SUM(O8:P8)+$Q$6*SUM(Q8:R8)</f>
        <v>23825943.889999997</v>
      </c>
    </row>
    <row r="9" spans="1:19" s="168" customFormat="1">
      <c r="A9" s="124">
        <v>2</v>
      </c>
      <c r="B9" s="186" t="s">
        <v>260</v>
      </c>
      <c r="C9" s="508">
        <v>0</v>
      </c>
      <c r="D9" s="508"/>
      <c r="E9" s="508"/>
      <c r="F9" s="508"/>
      <c r="G9" s="508"/>
      <c r="H9" s="508"/>
      <c r="I9" s="508"/>
      <c r="J9" s="508"/>
      <c r="K9" s="508"/>
      <c r="L9" s="508"/>
      <c r="M9" s="508"/>
      <c r="N9" s="508"/>
      <c r="O9" s="508"/>
      <c r="P9" s="508"/>
      <c r="Q9" s="508"/>
      <c r="R9" s="509"/>
      <c r="S9" s="357">
        <f t="shared" ref="S9:S21" si="0">$C$6*SUM(C9:D9)+$E$6*SUM(E9:F9)+$G$6*SUM(G9:H9)+$I$6*SUM(I9:J9)+$K$6*SUM(K9:L9)+$M$6*SUM(M9:N9)+$O$6*SUM(O9:P9)+$Q$6*SUM(Q9:R9)</f>
        <v>0</v>
      </c>
    </row>
    <row r="10" spans="1:19" s="168" customFormat="1">
      <c r="A10" s="124">
        <v>3</v>
      </c>
      <c r="B10" s="186" t="s">
        <v>261</v>
      </c>
      <c r="C10" s="508">
        <v>0</v>
      </c>
      <c r="D10" s="508"/>
      <c r="E10" s="508"/>
      <c r="F10" s="508"/>
      <c r="G10" s="508"/>
      <c r="H10" s="508"/>
      <c r="I10" s="508"/>
      <c r="J10" s="508"/>
      <c r="K10" s="508"/>
      <c r="L10" s="508"/>
      <c r="M10" s="508"/>
      <c r="N10" s="508"/>
      <c r="O10" s="508"/>
      <c r="P10" s="508"/>
      <c r="Q10" s="508"/>
      <c r="R10" s="509"/>
      <c r="S10" s="357">
        <f t="shared" si="0"/>
        <v>0</v>
      </c>
    </row>
    <row r="11" spans="1:19" s="168" customFormat="1">
      <c r="A11" s="124">
        <v>4</v>
      </c>
      <c r="B11" s="186" t="s">
        <v>262</v>
      </c>
      <c r="C11" s="673">
        <v>26135228.5</v>
      </c>
      <c r="D11" s="508"/>
      <c r="E11" s="508"/>
      <c r="F11" s="508"/>
      <c r="G11" s="508"/>
      <c r="H11" s="508"/>
      <c r="I11" s="508"/>
      <c r="J11" s="508"/>
      <c r="K11" s="508"/>
      <c r="L11" s="508"/>
      <c r="M11" s="508"/>
      <c r="N11" s="508"/>
      <c r="O11" s="508"/>
      <c r="P11" s="508"/>
      <c r="Q11" s="508"/>
      <c r="R11" s="509"/>
      <c r="S11" s="357">
        <f t="shared" si="0"/>
        <v>0</v>
      </c>
    </row>
    <row r="12" spans="1:19" s="168" customFormat="1">
      <c r="A12" s="124">
        <v>5</v>
      </c>
      <c r="B12" s="186" t="s">
        <v>263</v>
      </c>
      <c r="C12" s="508">
        <v>0</v>
      </c>
      <c r="D12" s="508"/>
      <c r="E12" s="508"/>
      <c r="F12" s="508"/>
      <c r="G12" s="508"/>
      <c r="H12" s="508"/>
      <c r="I12" s="508"/>
      <c r="J12" s="508"/>
      <c r="K12" s="508"/>
      <c r="L12" s="508"/>
      <c r="M12" s="508"/>
      <c r="N12" s="508"/>
      <c r="O12" s="508"/>
      <c r="P12" s="508"/>
      <c r="Q12" s="508"/>
      <c r="R12" s="509"/>
      <c r="S12" s="357">
        <f t="shared" si="0"/>
        <v>0</v>
      </c>
    </row>
    <row r="13" spans="1:19" s="168" customFormat="1">
      <c r="A13" s="124">
        <v>6</v>
      </c>
      <c r="B13" s="186" t="s">
        <v>264</v>
      </c>
      <c r="C13" s="508">
        <v>0</v>
      </c>
      <c r="D13" s="508"/>
      <c r="E13" s="673">
        <v>712846.18</v>
      </c>
      <c r="F13" s="508"/>
      <c r="G13" s="508"/>
      <c r="H13" s="508"/>
      <c r="I13" s="673">
        <v>31637013.640000001</v>
      </c>
      <c r="J13" s="508"/>
      <c r="K13" s="508"/>
      <c r="L13" s="508"/>
      <c r="M13" s="673">
        <v>1700376</v>
      </c>
      <c r="N13" s="508"/>
      <c r="O13" s="508"/>
      <c r="P13" s="508"/>
      <c r="Q13" s="508"/>
      <c r="R13" s="509"/>
      <c r="S13" s="357">
        <f t="shared" si="0"/>
        <v>17661452.056000002</v>
      </c>
    </row>
    <row r="14" spans="1:19" s="168" customFormat="1">
      <c r="A14" s="124">
        <v>7</v>
      </c>
      <c r="B14" s="186" t="s">
        <v>79</v>
      </c>
      <c r="C14" s="508">
        <v>0</v>
      </c>
      <c r="D14" s="508"/>
      <c r="E14" s="508"/>
      <c r="F14" s="508"/>
      <c r="G14" s="508"/>
      <c r="H14" s="508"/>
      <c r="I14" s="508"/>
      <c r="J14" s="508"/>
      <c r="K14" s="508"/>
      <c r="L14" s="508"/>
      <c r="M14" s="508"/>
      <c r="N14" s="508"/>
      <c r="O14" s="508"/>
      <c r="P14" s="508"/>
      <c r="Q14" s="508"/>
      <c r="R14" s="509"/>
      <c r="S14" s="357">
        <f t="shared" si="0"/>
        <v>0</v>
      </c>
    </row>
    <row r="15" spans="1:19" s="168" customFormat="1">
      <c r="A15" s="124">
        <v>8</v>
      </c>
      <c r="B15" s="186" t="s">
        <v>80</v>
      </c>
      <c r="C15" s="508">
        <v>0</v>
      </c>
      <c r="D15" s="508"/>
      <c r="E15" s="508"/>
      <c r="F15" s="508"/>
      <c r="G15" s="508"/>
      <c r="H15" s="508"/>
      <c r="I15" s="508"/>
      <c r="J15" s="508"/>
      <c r="K15" s="673">
        <v>791931764.09252858</v>
      </c>
      <c r="L15" s="673">
        <v>2672555.02</v>
      </c>
      <c r="M15" s="508"/>
      <c r="N15" s="508"/>
      <c r="O15" s="508"/>
      <c r="P15" s="508"/>
      <c r="Q15" s="508"/>
      <c r="R15" s="509"/>
      <c r="S15" s="357">
        <f t="shared" si="0"/>
        <v>595953239.33439636</v>
      </c>
    </row>
    <row r="16" spans="1:19" s="168" customFormat="1">
      <c r="A16" s="124">
        <v>9</v>
      </c>
      <c r="B16" s="186" t="s">
        <v>81</v>
      </c>
      <c r="C16" s="508">
        <v>0</v>
      </c>
      <c r="D16" s="508"/>
      <c r="E16" s="508"/>
      <c r="F16" s="508"/>
      <c r="G16" s="508"/>
      <c r="H16" s="508"/>
      <c r="I16" s="508"/>
      <c r="J16" s="508"/>
      <c r="K16" s="508"/>
      <c r="L16" s="508"/>
      <c r="M16" s="508"/>
      <c r="N16" s="508"/>
      <c r="O16" s="508"/>
      <c r="P16" s="508"/>
      <c r="Q16" s="508"/>
      <c r="R16" s="509"/>
      <c r="S16" s="357">
        <f t="shared" si="0"/>
        <v>0</v>
      </c>
    </row>
    <row r="17" spans="1:19" s="168" customFormat="1">
      <c r="A17" s="124">
        <v>10</v>
      </c>
      <c r="B17" s="186" t="s">
        <v>75</v>
      </c>
      <c r="C17" s="508">
        <v>0</v>
      </c>
      <c r="D17" s="508"/>
      <c r="E17" s="508"/>
      <c r="F17" s="508"/>
      <c r="G17" s="508"/>
      <c r="H17" s="508"/>
      <c r="I17" s="508"/>
      <c r="J17" s="508"/>
      <c r="K17" s="508"/>
      <c r="L17" s="508"/>
      <c r="M17" s="673">
        <v>1550725.041633389</v>
      </c>
      <c r="N17" s="508"/>
      <c r="O17" s="673">
        <v>106070.03283901783</v>
      </c>
      <c r="P17" s="508"/>
      <c r="Q17" s="508"/>
      <c r="R17" s="509"/>
      <c r="S17" s="357">
        <f t="shared" si="0"/>
        <v>1709830.0908919158</v>
      </c>
    </row>
    <row r="18" spans="1:19" s="168" customFormat="1">
      <c r="A18" s="124">
        <v>11</v>
      </c>
      <c r="B18" s="186" t="s">
        <v>76</v>
      </c>
      <c r="C18" s="508">
        <v>0</v>
      </c>
      <c r="D18" s="508"/>
      <c r="E18" s="508"/>
      <c r="F18" s="508"/>
      <c r="G18" s="508"/>
      <c r="H18" s="508"/>
      <c r="I18" s="508"/>
      <c r="J18" s="508"/>
      <c r="K18" s="508"/>
      <c r="L18" s="508"/>
      <c r="M18" s="673">
        <v>40834428.724106856</v>
      </c>
      <c r="N18" s="508"/>
      <c r="O18" s="673">
        <v>16521603.784775939</v>
      </c>
      <c r="P18" s="508"/>
      <c r="Q18" s="508"/>
      <c r="R18" s="509"/>
      <c r="S18" s="357">
        <f t="shared" si="0"/>
        <v>65616834.401270762</v>
      </c>
    </row>
    <row r="19" spans="1:19" s="168" customFormat="1">
      <c r="A19" s="124">
        <v>12</v>
      </c>
      <c r="B19" s="186" t="s">
        <v>77</v>
      </c>
      <c r="C19" s="508">
        <v>0</v>
      </c>
      <c r="D19" s="508"/>
      <c r="E19" s="508"/>
      <c r="F19" s="508"/>
      <c r="G19" s="508"/>
      <c r="H19" s="508"/>
      <c r="I19" s="508"/>
      <c r="J19" s="508"/>
      <c r="K19" s="508"/>
      <c r="L19" s="508"/>
      <c r="M19" s="508"/>
      <c r="N19" s="508"/>
      <c r="O19" s="508"/>
      <c r="P19" s="508"/>
      <c r="Q19" s="508"/>
      <c r="R19" s="509"/>
      <c r="S19" s="357">
        <f t="shared" si="0"/>
        <v>0</v>
      </c>
    </row>
    <row r="20" spans="1:19" s="168" customFormat="1">
      <c r="A20" s="124">
        <v>13</v>
      </c>
      <c r="B20" s="186" t="s">
        <v>78</v>
      </c>
      <c r="C20" s="508">
        <v>0</v>
      </c>
      <c r="D20" s="508"/>
      <c r="E20" s="508"/>
      <c r="F20" s="508"/>
      <c r="G20" s="508"/>
      <c r="H20" s="508"/>
      <c r="I20" s="508"/>
      <c r="J20" s="508"/>
      <c r="K20" s="508"/>
      <c r="L20" s="508"/>
      <c r="M20" s="508"/>
      <c r="N20" s="508"/>
      <c r="O20" s="508"/>
      <c r="P20" s="508"/>
      <c r="Q20" s="508"/>
      <c r="R20" s="509"/>
      <c r="S20" s="357">
        <f t="shared" si="0"/>
        <v>0</v>
      </c>
    </row>
    <row r="21" spans="1:19" s="168" customFormat="1">
      <c r="A21" s="124">
        <v>14</v>
      </c>
      <c r="B21" s="186" t="s">
        <v>292</v>
      </c>
      <c r="C21" s="673">
        <v>32177293.789999999</v>
      </c>
      <c r="D21" s="508"/>
      <c r="E21" s="508"/>
      <c r="F21" s="508"/>
      <c r="G21" s="508"/>
      <c r="H21" s="508"/>
      <c r="I21" s="508"/>
      <c r="J21" s="508"/>
      <c r="K21" s="508"/>
      <c r="L21" s="508"/>
      <c r="M21" s="673">
        <v>58886949.840000004</v>
      </c>
      <c r="N21" s="508"/>
      <c r="O21" s="508"/>
      <c r="P21" s="508"/>
      <c r="Q21" s="508"/>
      <c r="R21" s="509"/>
      <c r="S21" s="357">
        <f t="shared" si="0"/>
        <v>58886949.840000004</v>
      </c>
    </row>
    <row r="22" spans="1:19" ht="13.5" thickBot="1">
      <c r="A22" s="106"/>
      <c r="B22" s="170" t="s">
        <v>74</v>
      </c>
      <c r="C22" s="329">
        <f t="shared" ref="C22:S22" si="1">SUM(C8:C21)</f>
        <v>71927300.299999997</v>
      </c>
      <c r="D22" s="329">
        <f t="shared" si="1"/>
        <v>0</v>
      </c>
      <c r="E22" s="329">
        <f t="shared" si="1"/>
        <v>712846.18</v>
      </c>
      <c r="F22" s="329">
        <f t="shared" si="1"/>
        <v>0</v>
      </c>
      <c r="G22" s="329">
        <f t="shared" si="1"/>
        <v>0</v>
      </c>
      <c r="H22" s="329">
        <f t="shared" si="1"/>
        <v>0</v>
      </c>
      <c r="I22" s="329">
        <f t="shared" si="1"/>
        <v>31637013.640000001</v>
      </c>
      <c r="J22" s="329">
        <f t="shared" si="1"/>
        <v>0</v>
      </c>
      <c r="K22" s="329">
        <f t="shared" si="1"/>
        <v>791931764.09252858</v>
      </c>
      <c r="L22" s="329">
        <f t="shared" si="1"/>
        <v>2672555.02</v>
      </c>
      <c r="M22" s="329">
        <f t="shared" si="1"/>
        <v>126798423.49574025</v>
      </c>
      <c r="N22" s="329">
        <f t="shared" si="1"/>
        <v>0</v>
      </c>
      <c r="O22" s="329">
        <f t="shared" si="1"/>
        <v>16627673.817614956</v>
      </c>
      <c r="P22" s="329">
        <f t="shared" si="1"/>
        <v>0</v>
      </c>
      <c r="Q22" s="329">
        <f t="shared" si="1"/>
        <v>0</v>
      </c>
      <c r="R22" s="329">
        <f t="shared" si="1"/>
        <v>0</v>
      </c>
      <c r="S22" s="510">
        <f t="shared" si="1"/>
        <v>763654249.61255908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88" t="str">
        <f>Info!C2</f>
        <v>სს" კრედო ბანკი"</v>
      </c>
    </row>
    <row r="2" spans="1:22">
      <c r="A2" s="1" t="s">
        <v>232</v>
      </c>
      <c r="B2" s="15" t="str">
        <f>'1. key ratios'!B2</f>
        <v>31.12.2019</v>
      </c>
    </row>
    <row r="4" spans="1:22" ht="27.75" thickBot="1">
      <c r="A4" s="1" t="s">
        <v>664</v>
      </c>
      <c r="B4" s="355" t="s">
        <v>770</v>
      </c>
      <c r="V4" s="212" t="s">
        <v>135</v>
      </c>
    </row>
    <row r="5" spans="1:22">
      <c r="A5" s="104"/>
      <c r="B5" s="105"/>
      <c r="C5" s="586" t="s">
        <v>241</v>
      </c>
      <c r="D5" s="587"/>
      <c r="E5" s="587"/>
      <c r="F5" s="587"/>
      <c r="G5" s="587"/>
      <c r="H5" s="587"/>
      <c r="I5" s="587"/>
      <c r="J5" s="587"/>
      <c r="K5" s="587"/>
      <c r="L5" s="588"/>
      <c r="M5" s="586" t="s">
        <v>242</v>
      </c>
      <c r="N5" s="587"/>
      <c r="O5" s="587"/>
      <c r="P5" s="587"/>
      <c r="Q5" s="587"/>
      <c r="R5" s="587"/>
      <c r="S5" s="588"/>
      <c r="T5" s="591" t="s">
        <v>768</v>
      </c>
      <c r="U5" s="591" t="s">
        <v>767</v>
      </c>
      <c r="V5" s="589" t="s">
        <v>243</v>
      </c>
    </row>
    <row r="6" spans="1:22" s="71" customFormat="1" ht="140.25">
      <c r="A6" s="122"/>
      <c r="B6" s="188"/>
      <c r="C6" s="102" t="s">
        <v>244</v>
      </c>
      <c r="D6" s="101" t="s">
        <v>245</v>
      </c>
      <c r="E6" s="98" t="s">
        <v>246</v>
      </c>
      <c r="F6" s="356"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92"/>
      <c r="U6" s="592"/>
      <c r="V6" s="590"/>
    </row>
    <row r="7" spans="1:22" s="168" customFormat="1">
      <c r="A7" s="169">
        <v>1</v>
      </c>
      <c r="B7" s="167" t="s">
        <v>259</v>
      </c>
      <c r="C7" s="330"/>
      <c r="D7" s="328"/>
      <c r="E7" s="328"/>
      <c r="F7" s="328"/>
      <c r="G7" s="328"/>
      <c r="H7" s="328"/>
      <c r="I7" s="328"/>
      <c r="J7" s="328"/>
      <c r="K7" s="328"/>
      <c r="L7" s="331"/>
      <c r="M7" s="330"/>
      <c r="N7" s="328"/>
      <c r="O7" s="328"/>
      <c r="P7" s="328"/>
      <c r="Q7" s="328"/>
      <c r="R7" s="328"/>
      <c r="S7" s="331"/>
      <c r="T7" s="350"/>
      <c r="U7" s="349"/>
      <c r="V7" s="332">
        <f>SUM(C7:S7)</f>
        <v>0</v>
      </c>
    </row>
    <row r="8" spans="1:22" s="168" customFormat="1">
      <c r="A8" s="169">
        <v>2</v>
      </c>
      <c r="B8" s="167" t="s">
        <v>260</v>
      </c>
      <c r="C8" s="330"/>
      <c r="D8" s="328"/>
      <c r="E8" s="328"/>
      <c r="F8" s="328"/>
      <c r="G8" s="328"/>
      <c r="H8" s="328"/>
      <c r="I8" s="328"/>
      <c r="J8" s="328"/>
      <c r="K8" s="328"/>
      <c r="L8" s="331"/>
      <c r="M8" s="330"/>
      <c r="N8" s="328"/>
      <c r="O8" s="328"/>
      <c r="P8" s="328"/>
      <c r="Q8" s="328"/>
      <c r="R8" s="328"/>
      <c r="S8" s="331"/>
      <c r="T8" s="349"/>
      <c r="U8" s="349"/>
      <c r="V8" s="332">
        <f t="shared" ref="V8:V20" si="0">SUM(C8:S8)</f>
        <v>0</v>
      </c>
    </row>
    <row r="9" spans="1:22" s="168" customFormat="1">
      <c r="A9" s="169">
        <v>3</v>
      </c>
      <c r="B9" s="167" t="s">
        <v>261</v>
      </c>
      <c r="C9" s="330"/>
      <c r="D9" s="328"/>
      <c r="E9" s="328"/>
      <c r="F9" s="328"/>
      <c r="G9" s="328"/>
      <c r="H9" s="328"/>
      <c r="I9" s="328"/>
      <c r="J9" s="328"/>
      <c r="K9" s="328"/>
      <c r="L9" s="331"/>
      <c r="M9" s="330"/>
      <c r="N9" s="328"/>
      <c r="O9" s="328"/>
      <c r="P9" s="328"/>
      <c r="Q9" s="328"/>
      <c r="R9" s="328"/>
      <c r="S9" s="331"/>
      <c r="T9" s="349"/>
      <c r="U9" s="349"/>
      <c r="V9" s="332">
        <f>SUM(C9:S9)</f>
        <v>0</v>
      </c>
    </row>
    <row r="10" spans="1:22" s="168" customFormat="1">
      <c r="A10" s="169">
        <v>4</v>
      </c>
      <c r="B10" s="167" t="s">
        <v>262</v>
      </c>
      <c r="C10" s="330"/>
      <c r="D10" s="328"/>
      <c r="E10" s="328"/>
      <c r="F10" s="328"/>
      <c r="G10" s="328"/>
      <c r="H10" s="328"/>
      <c r="I10" s="328"/>
      <c r="J10" s="328"/>
      <c r="K10" s="328"/>
      <c r="L10" s="331"/>
      <c r="M10" s="330"/>
      <c r="N10" s="328"/>
      <c r="O10" s="328"/>
      <c r="P10" s="328"/>
      <c r="Q10" s="328"/>
      <c r="R10" s="328"/>
      <c r="S10" s="331"/>
      <c r="T10" s="349"/>
      <c r="U10" s="349"/>
      <c r="V10" s="332">
        <f t="shared" si="0"/>
        <v>0</v>
      </c>
    </row>
    <row r="11" spans="1:22" s="168" customFormat="1">
      <c r="A11" s="169">
        <v>5</v>
      </c>
      <c r="B11" s="167" t="s">
        <v>263</v>
      </c>
      <c r="C11" s="330"/>
      <c r="D11" s="328"/>
      <c r="E11" s="328"/>
      <c r="F11" s="328"/>
      <c r="G11" s="328"/>
      <c r="H11" s="328"/>
      <c r="I11" s="328"/>
      <c r="J11" s="328"/>
      <c r="K11" s="328"/>
      <c r="L11" s="331"/>
      <c r="M11" s="330"/>
      <c r="N11" s="328"/>
      <c r="O11" s="328"/>
      <c r="P11" s="328"/>
      <c r="Q11" s="328"/>
      <c r="R11" s="328"/>
      <c r="S11" s="331"/>
      <c r="T11" s="349"/>
      <c r="U11" s="349"/>
      <c r="V11" s="332">
        <f t="shared" si="0"/>
        <v>0</v>
      </c>
    </row>
    <row r="12" spans="1:22" s="168" customFormat="1">
      <c r="A12" s="169">
        <v>6</v>
      </c>
      <c r="B12" s="167" t="s">
        <v>264</v>
      </c>
      <c r="C12" s="330"/>
      <c r="D12" s="328"/>
      <c r="E12" s="328"/>
      <c r="F12" s="328"/>
      <c r="G12" s="328"/>
      <c r="H12" s="328"/>
      <c r="I12" s="328"/>
      <c r="J12" s="328"/>
      <c r="K12" s="328"/>
      <c r="L12" s="331"/>
      <c r="M12" s="330"/>
      <c r="N12" s="328"/>
      <c r="O12" s="328"/>
      <c r="P12" s="328"/>
      <c r="Q12" s="328"/>
      <c r="R12" s="328"/>
      <c r="S12" s="331"/>
      <c r="T12" s="349"/>
      <c r="U12" s="349"/>
      <c r="V12" s="332">
        <f t="shared" si="0"/>
        <v>0</v>
      </c>
    </row>
    <row r="13" spans="1:22" s="168" customFormat="1">
      <c r="A13" s="169">
        <v>7</v>
      </c>
      <c r="B13" s="167" t="s">
        <v>79</v>
      </c>
      <c r="C13" s="330"/>
      <c r="D13" s="328"/>
      <c r="E13" s="328"/>
      <c r="F13" s="328"/>
      <c r="G13" s="328"/>
      <c r="H13" s="328"/>
      <c r="I13" s="328"/>
      <c r="J13" s="328"/>
      <c r="K13" s="328"/>
      <c r="L13" s="331"/>
      <c r="M13" s="330"/>
      <c r="N13" s="328"/>
      <c r="O13" s="328"/>
      <c r="P13" s="328"/>
      <c r="Q13" s="328"/>
      <c r="R13" s="328"/>
      <c r="S13" s="331"/>
      <c r="T13" s="349"/>
      <c r="U13" s="349"/>
      <c r="V13" s="332">
        <f t="shared" si="0"/>
        <v>0</v>
      </c>
    </row>
    <row r="14" spans="1:22" s="168" customFormat="1">
      <c r="A14" s="169">
        <v>8</v>
      </c>
      <c r="B14" s="167" t="s">
        <v>80</v>
      </c>
      <c r="C14" s="330"/>
      <c r="D14" s="328"/>
      <c r="E14" s="328"/>
      <c r="F14" s="328"/>
      <c r="G14" s="328"/>
      <c r="H14" s="328"/>
      <c r="I14" s="328"/>
      <c r="J14" s="328"/>
      <c r="K14" s="328"/>
      <c r="L14" s="331"/>
      <c r="M14" s="330"/>
      <c r="N14" s="328"/>
      <c r="O14" s="328"/>
      <c r="P14" s="328"/>
      <c r="Q14" s="328"/>
      <c r="R14" s="328"/>
      <c r="S14" s="331"/>
      <c r="T14" s="349"/>
      <c r="U14" s="349"/>
      <c r="V14" s="332">
        <f t="shared" si="0"/>
        <v>0</v>
      </c>
    </row>
    <row r="15" spans="1:22" s="168" customFormat="1">
      <c r="A15" s="169">
        <v>9</v>
      </c>
      <c r="B15" s="167" t="s">
        <v>81</v>
      </c>
      <c r="C15" s="330"/>
      <c r="D15" s="328"/>
      <c r="E15" s="328"/>
      <c r="F15" s="328"/>
      <c r="G15" s="328"/>
      <c r="H15" s="328"/>
      <c r="I15" s="328"/>
      <c r="J15" s="328"/>
      <c r="K15" s="328"/>
      <c r="L15" s="331"/>
      <c r="M15" s="330"/>
      <c r="N15" s="328"/>
      <c r="O15" s="328"/>
      <c r="P15" s="328"/>
      <c r="Q15" s="328"/>
      <c r="R15" s="328"/>
      <c r="S15" s="331"/>
      <c r="T15" s="349"/>
      <c r="U15" s="349"/>
      <c r="V15" s="332">
        <f t="shared" si="0"/>
        <v>0</v>
      </c>
    </row>
    <row r="16" spans="1:22" s="168" customFormat="1">
      <c r="A16" s="169">
        <v>10</v>
      </c>
      <c r="B16" s="167" t="s">
        <v>75</v>
      </c>
      <c r="C16" s="330"/>
      <c r="D16" s="328"/>
      <c r="E16" s="328"/>
      <c r="F16" s="328"/>
      <c r="G16" s="328"/>
      <c r="H16" s="328"/>
      <c r="I16" s="328"/>
      <c r="J16" s="328"/>
      <c r="K16" s="328"/>
      <c r="L16" s="331"/>
      <c r="M16" s="330"/>
      <c r="N16" s="328"/>
      <c r="O16" s="328"/>
      <c r="P16" s="328"/>
      <c r="Q16" s="328"/>
      <c r="R16" s="328"/>
      <c r="S16" s="331"/>
      <c r="T16" s="349"/>
      <c r="U16" s="349"/>
      <c r="V16" s="332">
        <f t="shared" si="0"/>
        <v>0</v>
      </c>
    </row>
    <row r="17" spans="1:22" s="168" customFormat="1">
      <c r="A17" s="169">
        <v>11</v>
      </c>
      <c r="B17" s="167" t="s">
        <v>76</v>
      </c>
      <c r="C17" s="330"/>
      <c r="D17" s="328"/>
      <c r="E17" s="328"/>
      <c r="F17" s="328"/>
      <c r="G17" s="328"/>
      <c r="H17" s="328"/>
      <c r="I17" s="328"/>
      <c r="J17" s="328"/>
      <c r="K17" s="328"/>
      <c r="L17" s="331"/>
      <c r="M17" s="330"/>
      <c r="N17" s="328"/>
      <c r="O17" s="328"/>
      <c r="P17" s="328"/>
      <c r="Q17" s="328"/>
      <c r="R17" s="328"/>
      <c r="S17" s="331"/>
      <c r="T17" s="349"/>
      <c r="U17" s="349"/>
      <c r="V17" s="332">
        <f t="shared" si="0"/>
        <v>0</v>
      </c>
    </row>
    <row r="18" spans="1:22" s="168" customFormat="1">
      <c r="A18" s="169">
        <v>12</v>
      </c>
      <c r="B18" s="167" t="s">
        <v>77</v>
      </c>
      <c r="C18" s="330"/>
      <c r="D18" s="328"/>
      <c r="E18" s="328"/>
      <c r="F18" s="328"/>
      <c r="G18" s="328"/>
      <c r="H18" s="328"/>
      <c r="I18" s="328"/>
      <c r="J18" s="328"/>
      <c r="K18" s="328"/>
      <c r="L18" s="331"/>
      <c r="M18" s="330"/>
      <c r="N18" s="328"/>
      <c r="O18" s="328"/>
      <c r="P18" s="328"/>
      <c r="Q18" s="328"/>
      <c r="R18" s="328"/>
      <c r="S18" s="331"/>
      <c r="T18" s="349"/>
      <c r="U18" s="349"/>
      <c r="V18" s="332">
        <f t="shared" si="0"/>
        <v>0</v>
      </c>
    </row>
    <row r="19" spans="1:22" s="168" customFormat="1">
      <c r="A19" s="169">
        <v>13</v>
      </c>
      <c r="B19" s="167" t="s">
        <v>78</v>
      </c>
      <c r="C19" s="330"/>
      <c r="D19" s="328"/>
      <c r="E19" s="328"/>
      <c r="F19" s="328"/>
      <c r="G19" s="328"/>
      <c r="H19" s="328"/>
      <c r="I19" s="328"/>
      <c r="J19" s="328"/>
      <c r="K19" s="328"/>
      <c r="L19" s="331"/>
      <c r="M19" s="330"/>
      <c r="N19" s="328"/>
      <c r="O19" s="328"/>
      <c r="P19" s="328"/>
      <c r="Q19" s="328"/>
      <c r="R19" s="328"/>
      <c r="S19" s="331"/>
      <c r="T19" s="349"/>
      <c r="U19" s="349"/>
      <c r="V19" s="332">
        <f t="shared" si="0"/>
        <v>0</v>
      </c>
    </row>
    <row r="20" spans="1:22" s="168" customFormat="1">
      <c r="A20" s="169">
        <v>14</v>
      </c>
      <c r="B20" s="167" t="s">
        <v>292</v>
      </c>
      <c r="C20" s="330"/>
      <c r="D20" s="328"/>
      <c r="E20" s="328"/>
      <c r="F20" s="328"/>
      <c r="G20" s="328"/>
      <c r="H20" s="328"/>
      <c r="I20" s="328"/>
      <c r="J20" s="328"/>
      <c r="K20" s="328"/>
      <c r="L20" s="331"/>
      <c r="M20" s="330"/>
      <c r="N20" s="328"/>
      <c r="O20" s="328"/>
      <c r="P20" s="328"/>
      <c r="Q20" s="328"/>
      <c r="R20" s="328"/>
      <c r="S20" s="331"/>
      <c r="T20" s="349"/>
      <c r="U20" s="349"/>
      <c r="V20" s="332">
        <f t="shared" si="0"/>
        <v>0</v>
      </c>
    </row>
    <row r="21" spans="1:22" ht="13.5" thickBot="1">
      <c r="A21" s="106"/>
      <c r="B21" s="107" t="s">
        <v>74</v>
      </c>
      <c r="C21" s="333">
        <f>SUM(C7:C20)</f>
        <v>0</v>
      </c>
      <c r="D21" s="329">
        <f t="shared" ref="D21:V21" si="1">SUM(D7:D20)</f>
        <v>0</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0</v>
      </c>
      <c r="U21" s="334">
        <f t="shared" si="1"/>
        <v>0</v>
      </c>
      <c r="V21" s="335">
        <f t="shared" si="1"/>
        <v>0</v>
      </c>
    </row>
    <row r="24" spans="1:22">
      <c r="A24" s="17"/>
      <c r="B24" s="17"/>
      <c r="C24" s="75"/>
      <c r="D24" s="75"/>
      <c r="E24" s="75"/>
    </row>
    <row r="25" spans="1:22">
      <c r="A25" s="99"/>
      <c r="B25" s="99"/>
      <c r="C25" s="17"/>
      <c r="D25" s="75"/>
      <c r="E25" s="75"/>
    </row>
    <row r="26" spans="1:22">
      <c r="A26" s="99"/>
      <c r="B26" s="100"/>
      <c r="C26" s="17"/>
      <c r="D26" s="75"/>
      <c r="E26" s="75"/>
    </row>
    <row r="27" spans="1:22">
      <c r="A27" s="99"/>
      <c r="B27" s="99"/>
      <c r="C27" s="17"/>
      <c r="D27" s="75"/>
      <c r="E27" s="75"/>
    </row>
    <row r="28" spans="1:22">
      <c r="A28" s="99"/>
      <c r="B28" s="100"/>
      <c r="C28" s="17"/>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E14" sqref="E14"/>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88" t="str">
        <f>Info!C2</f>
        <v>სს" კრედო ბანკი"</v>
      </c>
    </row>
    <row r="2" spans="1:9">
      <c r="A2" s="1" t="s">
        <v>232</v>
      </c>
      <c r="B2" s="15" t="str">
        <f>'1. key ratios'!B2</f>
        <v>31.12.2019</v>
      </c>
    </row>
    <row r="4" spans="1:9" ht="13.5" thickBot="1">
      <c r="A4" s="1" t="s">
        <v>665</v>
      </c>
      <c r="B4" s="352" t="s">
        <v>771</v>
      </c>
    </row>
    <row r="5" spans="1:9">
      <c r="A5" s="104"/>
      <c r="B5" s="165"/>
      <c r="C5" s="171" t="s">
        <v>0</v>
      </c>
      <c r="D5" s="171" t="s">
        <v>1</v>
      </c>
      <c r="E5" s="171" t="s">
        <v>2</v>
      </c>
      <c r="F5" s="171" t="s">
        <v>3</v>
      </c>
      <c r="G5" s="347" t="s">
        <v>4</v>
      </c>
      <c r="H5" s="172" t="s">
        <v>10</v>
      </c>
      <c r="I5" s="23"/>
    </row>
    <row r="6" spans="1:9" ht="15" customHeight="1">
      <c r="A6" s="164"/>
      <c r="B6" s="21"/>
      <c r="C6" s="593" t="s">
        <v>763</v>
      </c>
      <c r="D6" s="597" t="s">
        <v>784</v>
      </c>
      <c r="E6" s="598"/>
      <c r="F6" s="593" t="s">
        <v>790</v>
      </c>
      <c r="G6" s="593" t="s">
        <v>791</v>
      </c>
      <c r="H6" s="595" t="s">
        <v>765</v>
      </c>
      <c r="I6" s="23"/>
    </row>
    <row r="7" spans="1:9" ht="76.5">
      <c r="A7" s="164"/>
      <c r="B7" s="21"/>
      <c r="C7" s="594"/>
      <c r="D7" s="351" t="s">
        <v>766</v>
      </c>
      <c r="E7" s="351" t="s">
        <v>764</v>
      </c>
      <c r="F7" s="594"/>
      <c r="G7" s="594"/>
      <c r="H7" s="596"/>
      <c r="I7" s="23"/>
    </row>
    <row r="8" spans="1:9">
      <c r="A8" s="95">
        <v>1</v>
      </c>
      <c r="B8" s="77" t="s">
        <v>259</v>
      </c>
      <c r="C8" s="337">
        <v>37440721.899999999</v>
      </c>
      <c r="D8" s="337"/>
      <c r="E8" s="336"/>
      <c r="F8" s="337">
        <v>23825943.889999997</v>
      </c>
      <c r="G8" s="404">
        <v>23825943.889999997</v>
      </c>
      <c r="H8" s="511">
        <f>G8/(C8+E8)</f>
        <v>0.63636443639191687</v>
      </c>
    </row>
    <row r="9" spans="1:9" ht="15" customHeight="1">
      <c r="A9" s="95">
        <v>2</v>
      </c>
      <c r="B9" s="77" t="s">
        <v>260</v>
      </c>
      <c r="C9" s="336"/>
      <c r="D9" s="337"/>
      <c r="E9" s="336"/>
      <c r="F9" s="336"/>
      <c r="G9" s="348"/>
      <c r="H9" s="511"/>
    </row>
    <row r="10" spans="1:9">
      <c r="A10" s="95">
        <v>3</v>
      </c>
      <c r="B10" s="77" t="s">
        <v>261</v>
      </c>
      <c r="C10" s="336"/>
      <c r="D10" s="337"/>
      <c r="E10" s="336"/>
      <c r="F10" s="336"/>
      <c r="G10" s="348"/>
      <c r="H10" s="511"/>
    </row>
    <row r="11" spans="1:9">
      <c r="A11" s="95">
        <v>4</v>
      </c>
      <c r="B11" s="77" t="s">
        <v>262</v>
      </c>
      <c r="C11" s="337">
        <v>26135228.5</v>
      </c>
      <c r="D11" s="337"/>
      <c r="E11" s="336"/>
      <c r="F11" s="336">
        <v>0</v>
      </c>
      <c r="G11" s="348">
        <v>0</v>
      </c>
      <c r="H11" s="511">
        <f>G11/(C11+E11)</f>
        <v>0</v>
      </c>
    </row>
    <row r="12" spans="1:9">
      <c r="A12" s="95">
        <v>5</v>
      </c>
      <c r="B12" s="77" t="s">
        <v>263</v>
      </c>
      <c r="C12" s="336"/>
      <c r="D12" s="337"/>
      <c r="E12" s="336"/>
      <c r="F12" s="336"/>
      <c r="G12" s="348"/>
      <c r="H12" s="511"/>
    </row>
    <row r="13" spans="1:9">
      <c r="A13" s="95">
        <v>6</v>
      </c>
      <c r="B13" s="77" t="s">
        <v>264</v>
      </c>
      <c r="C13" s="337">
        <v>34050235.82</v>
      </c>
      <c r="D13" s="337"/>
      <c r="E13" s="336"/>
      <c r="F13" s="337">
        <v>17661452.056000002</v>
      </c>
      <c r="G13" s="404">
        <v>17661452.056000002</v>
      </c>
      <c r="H13" s="511">
        <f t="shared" ref="H13:H21" si="0">G13/(C13+E13)</f>
        <v>0.51868809806087279</v>
      </c>
    </row>
    <row r="14" spans="1:9">
      <c r="A14" s="95">
        <v>7</v>
      </c>
      <c r="B14" s="77" t="s">
        <v>79</v>
      </c>
      <c r="C14" s="336"/>
      <c r="D14" s="337"/>
      <c r="E14" s="336"/>
      <c r="F14" s="337"/>
      <c r="G14" s="404"/>
      <c r="H14" s="511"/>
    </row>
    <row r="15" spans="1:9">
      <c r="A15" s="95">
        <v>8</v>
      </c>
      <c r="B15" s="77" t="s">
        <v>80</v>
      </c>
      <c r="C15" s="337">
        <v>791931764.09252858</v>
      </c>
      <c r="D15" s="337">
        <v>49227802.710000001</v>
      </c>
      <c r="E15" s="337">
        <v>2672555.02</v>
      </c>
      <c r="F15" s="337">
        <v>595953239.33439648</v>
      </c>
      <c r="G15" s="404">
        <v>595953239.33439648</v>
      </c>
      <c r="H15" s="511">
        <f t="shared" si="0"/>
        <v>0.75000000000000011</v>
      </c>
    </row>
    <row r="16" spans="1:9">
      <c r="A16" s="95">
        <v>9</v>
      </c>
      <c r="B16" s="77" t="s">
        <v>81</v>
      </c>
      <c r="C16" s="336"/>
      <c r="D16" s="337"/>
      <c r="E16" s="336"/>
      <c r="F16" s="337"/>
      <c r="G16" s="404"/>
      <c r="H16" s="511"/>
    </row>
    <row r="17" spans="1:8">
      <c r="A17" s="95">
        <v>10</v>
      </c>
      <c r="B17" s="77" t="s">
        <v>75</v>
      </c>
      <c r="C17" s="337">
        <v>1656795.0744724069</v>
      </c>
      <c r="D17" s="337"/>
      <c r="E17" s="336"/>
      <c r="F17" s="337">
        <v>1709830.0908919158</v>
      </c>
      <c r="G17" s="404">
        <v>1709830.0908919158</v>
      </c>
      <c r="H17" s="511">
        <f t="shared" si="0"/>
        <v>1.0320106072480917</v>
      </c>
    </row>
    <row r="18" spans="1:8">
      <c r="A18" s="95">
        <v>11</v>
      </c>
      <c r="B18" s="77" t="s">
        <v>76</v>
      </c>
      <c r="C18" s="337">
        <v>57356032.508882791</v>
      </c>
      <c r="D18" s="337"/>
      <c r="E18" s="336"/>
      <c r="F18" s="337">
        <v>65616834.401270762</v>
      </c>
      <c r="G18" s="404">
        <v>65616834.401270762</v>
      </c>
      <c r="H18" s="511">
        <f t="shared" si="0"/>
        <v>1.144026731470811</v>
      </c>
    </row>
    <row r="19" spans="1:8">
      <c r="A19" s="95">
        <v>12</v>
      </c>
      <c r="B19" s="77" t="s">
        <v>77</v>
      </c>
      <c r="C19" s="336"/>
      <c r="D19" s="337"/>
      <c r="E19" s="336"/>
      <c r="F19" s="337"/>
      <c r="G19" s="404"/>
      <c r="H19" s="511"/>
    </row>
    <row r="20" spans="1:8">
      <c r="A20" s="95">
        <v>13</v>
      </c>
      <c r="B20" s="77" t="s">
        <v>78</v>
      </c>
      <c r="C20" s="336"/>
      <c r="D20" s="337"/>
      <c r="E20" s="336"/>
      <c r="F20" s="337"/>
      <c r="G20" s="404"/>
      <c r="H20" s="511"/>
    </row>
    <row r="21" spans="1:8">
      <c r="A21" s="95">
        <v>14</v>
      </c>
      <c r="B21" s="77" t="s">
        <v>292</v>
      </c>
      <c r="C21" s="337">
        <v>91064243.629999995</v>
      </c>
      <c r="D21" s="337"/>
      <c r="E21" s="336"/>
      <c r="F21" s="337">
        <v>58886949.840000004</v>
      </c>
      <c r="G21" s="404">
        <v>58886949.840000004</v>
      </c>
      <c r="H21" s="511">
        <f t="shared" si="0"/>
        <v>0.64665281885238679</v>
      </c>
    </row>
    <row r="22" spans="1:8" ht="13.5" thickBot="1">
      <c r="A22" s="166"/>
      <c r="B22" s="173" t="s">
        <v>74</v>
      </c>
      <c r="C22" s="329">
        <f>SUM(C8:C21)</f>
        <v>1039635021.5258838</v>
      </c>
      <c r="D22" s="329">
        <f>SUM(D8:D21)</f>
        <v>49227802.710000001</v>
      </c>
      <c r="E22" s="329">
        <f>SUM(E8:E21)</f>
        <v>2672555.02</v>
      </c>
      <c r="F22" s="329">
        <f>SUM(F8:F21)</f>
        <v>763654249.6125592</v>
      </c>
      <c r="G22" s="329">
        <f>SUM(G8:G21)</f>
        <v>763654249.6125592</v>
      </c>
      <c r="H22" s="512">
        <f>G22/(C22+E22)</f>
        <v>0.73265729502153543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F27" sqref="F27"/>
    </sheetView>
  </sheetViews>
  <sheetFormatPr defaultColWidth="9.140625" defaultRowHeight="12.75"/>
  <cols>
    <col min="1" max="1" width="10.5703125" style="388" bestFit="1" customWidth="1"/>
    <col min="2" max="2" width="73.140625" style="388" customWidth="1"/>
    <col min="3" max="11" width="12.7109375" style="388" customWidth="1"/>
    <col min="12" max="16384" width="9.140625" style="388"/>
  </cols>
  <sheetData>
    <row r="1" spans="1:11">
      <c r="A1" s="388" t="s">
        <v>231</v>
      </c>
      <c r="B1" s="388" t="str">
        <f>Info!C2</f>
        <v>სს" კრედო ბანკი"</v>
      </c>
    </row>
    <row r="2" spans="1:11">
      <c r="A2" s="388" t="s">
        <v>232</v>
      </c>
      <c r="B2" s="15" t="str">
        <f>'1. key ratios'!B2</f>
        <v>31.12.2019</v>
      </c>
      <c r="C2" s="389"/>
      <c r="D2" s="389"/>
    </row>
    <row r="3" spans="1:11">
      <c r="B3" s="389"/>
      <c r="C3" s="389"/>
      <c r="D3" s="389"/>
    </row>
    <row r="4" spans="1:11" ht="13.5" thickBot="1">
      <c r="A4" s="388" t="s">
        <v>833</v>
      </c>
      <c r="B4" s="352" t="s">
        <v>832</v>
      </c>
      <c r="C4" s="389"/>
      <c r="D4" s="389"/>
    </row>
    <row r="5" spans="1:11" ht="30" customHeight="1">
      <c r="A5" s="602"/>
      <c r="B5" s="603"/>
      <c r="C5" s="600" t="s">
        <v>868</v>
      </c>
      <c r="D5" s="600"/>
      <c r="E5" s="600"/>
      <c r="F5" s="600" t="s">
        <v>869</v>
      </c>
      <c r="G5" s="600"/>
      <c r="H5" s="600"/>
      <c r="I5" s="600" t="s">
        <v>870</v>
      </c>
      <c r="J5" s="600"/>
      <c r="K5" s="601"/>
    </row>
    <row r="6" spans="1:11">
      <c r="A6" s="386"/>
      <c r="B6" s="387"/>
      <c r="C6" s="390" t="s">
        <v>33</v>
      </c>
      <c r="D6" s="390" t="s">
        <v>138</v>
      </c>
      <c r="E6" s="390" t="s">
        <v>74</v>
      </c>
      <c r="F6" s="390" t="s">
        <v>33</v>
      </c>
      <c r="G6" s="390" t="s">
        <v>138</v>
      </c>
      <c r="H6" s="390" t="s">
        <v>74</v>
      </c>
      <c r="I6" s="390" t="s">
        <v>33</v>
      </c>
      <c r="J6" s="390" t="s">
        <v>138</v>
      </c>
      <c r="K6" s="395" t="s">
        <v>74</v>
      </c>
    </row>
    <row r="7" spans="1:11">
      <c r="A7" s="396" t="s">
        <v>803</v>
      </c>
      <c r="B7" s="385"/>
      <c r="C7" s="385"/>
      <c r="D7" s="385"/>
      <c r="E7" s="385"/>
      <c r="F7" s="385"/>
      <c r="G7" s="385"/>
      <c r="H7" s="385"/>
      <c r="I7" s="385"/>
      <c r="J7" s="385"/>
      <c r="K7" s="397"/>
    </row>
    <row r="8" spans="1:11">
      <c r="A8" s="384">
        <v>1</v>
      </c>
      <c r="B8" s="369" t="s">
        <v>803</v>
      </c>
      <c r="C8" s="366"/>
      <c r="D8" s="366"/>
      <c r="E8" s="366"/>
      <c r="F8" s="675">
        <v>50044318.62265671</v>
      </c>
      <c r="G8" s="675">
        <v>57756626.325358897</v>
      </c>
      <c r="H8" s="513">
        <f>F8+G8</f>
        <v>107800944.9480156</v>
      </c>
      <c r="I8" s="675">
        <v>38215341.871307507</v>
      </c>
      <c r="J8" s="675">
        <v>34531959.234829046</v>
      </c>
      <c r="K8" s="514">
        <f>I8+J8</f>
        <v>72747301.10613656</v>
      </c>
    </row>
    <row r="9" spans="1:11">
      <c r="A9" s="396" t="s">
        <v>804</v>
      </c>
      <c r="B9" s="385"/>
      <c r="C9" s="385"/>
      <c r="D9" s="385"/>
      <c r="E9" s="385"/>
      <c r="F9" s="385"/>
      <c r="G9" s="385"/>
      <c r="H9" s="385"/>
      <c r="I9" s="385"/>
      <c r="J9" s="385"/>
      <c r="K9" s="397"/>
    </row>
    <row r="10" spans="1:11">
      <c r="A10" s="398">
        <v>2</v>
      </c>
      <c r="B10" s="370" t="s">
        <v>805</v>
      </c>
      <c r="C10" s="522">
        <v>33949816.252428629</v>
      </c>
      <c r="D10" s="515">
        <v>15183927.039654827</v>
      </c>
      <c r="E10" s="516">
        <f>C10+D10</f>
        <v>49133743.292083457</v>
      </c>
      <c r="F10" s="515">
        <v>10184944.875728589</v>
      </c>
      <c r="G10" s="515">
        <v>4555178.1118964478</v>
      </c>
      <c r="H10" s="516">
        <f>F10+G10</f>
        <v>14740122.987625036</v>
      </c>
      <c r="I10" s="515">
        <v>1697490.8126214314</v>
      </c>
      <c r="J10" s="515">
        <v>759196.35198274138</v>
      </c>
      <c r="K10" s="517">
        <f>I10+J10</f>
        <v>2456687.164604173</v>
      </c>
    </row>
    <row r="11" spans="1:11">
      <c r="A11" s="398">
        <v>3</v>
      </c>
      <c r="B11" s="370" t="s">
        <v>806</v>
      </c>
      <c r="C11" s="522">
        <v>27506550.642578632</v>
      </c>
      <c r="D11" s="515">
        <v>2442776.1853350517</v>
      </c>
      <c r="E11" s="516">
        <f t="shared" ref="E11:E20" si="0">C11+D11</f>
        <v>29949326.827913683</v>
      </c>
      <c r="F11" s="515">
        <v>14035085.148431581</v>
      </c>
      <c r="G11" s="515">
        <v>2176340.0842069602</v>
      </c>
      <c r="H11" s="516">
        <f t="shared" ref="H11:H21" si="1">F11+G11</f>
        <v>16211425.232638542</v>
      </c>
      <c r="I11" s="515">
        <v>11942218.774894815</v>
      </c>
      <c r="J11" s="515">
        <v>2109731.0589249372</v>
      </c>
      <c r="K11" s="517">
        <f t="shared" ref="K11:K21" si="2">I11+J11</f>
        <v>14051949.833819753</v>
      </c>
    </row>
    <row r="12" spans="1:11">
      <c r="A12" s="398">
        <v>4</v>
      </c>
      <c r="B12" s="370" t="s">
        <v>807</v>
      </c>
      <c r="C12" s="522">
        <v>555555.55555555562</v>
      </c>
      <c r="D12" s="515">
        <v>0</v>
      </c>
      <c r="E12" s="516">
        <f t="shared" si="0"/>
        <v>555555.55555555562</v>
      </c>
      <c r="F12" s="515">
        <v>0</v>
      </c>
      <c r="G12" s="515">
        <v>0</v>
      </c>
      <c r="H12" s="516">
        <f t="shared" si="1"/>
        <v>0</v>
      </c>
      <c r="I12" s="515"/>
      <c r="J12" s="515"/>
      <c r="K12" s="517">
        <f t="shared" si="2"/>
        <v>0</v>
      </c>
    </row>
    <row r="13" spans="1:11">
      <c r="A13" s="398">
        <v>5</v>
      </c>
      <c r="B13" s="370" t="s">
        <v>808</v>
      </c>
      <c r="C13" s="522">
        <v>45086086.124632038</v>
      </c>
      <c r="D13" s="515">
        <v>2453538.0663059163</v>
      </c>
      <c r="E13" s="516">
        <f t="shared" si="0"/>
        <v>47539624.190937951</v>
      </c>
      <c r="F13" s="515">
        <v>13525825.837389611</v>
      </c>
      <c r="G13" s="515">
        <v>736061.41989177489</v>
      </c>
      <c r="H13" s="516">
        <f t="shared" si="1"/>
        <v>14261887.257281385</v>
      </c>
      <c r="I13" s="515">
        <v>2254304.3062316021</v>
      </c>
      <c r="J13" s="515">
        <v>122676.90331529581</v>
      </c>
      <c r="K13" s="517">
        <f t="shared" si="2"/>
        <v>2376981.209546898</v>
      </c>
    </row>
    <row r="14" spans="1:11">
      <c r="A14" s="398">
        <v>6</v>
      </c>
      <c r="B14" s="370" t="s">
        <v>823</v>
      </c>
      <c r="C14" s="522"/>
      <c r="D14" s="515"/>
      <c r="E14" s="516">
        <f t="shared" si="0"/>
        <v>0</v>
      </c>
      <c r="F14" s="515">
        <v>0</v>
      </c>
      <c r="G14" s="515">
        <v>0</v>
      </c>
      <c r="H14" s="516">
        <f t="shared" si="1"/>
        <v>0</v>
      </c>
      <c r="I14" s="515">
        <v>0</v>
      </c>
      <c r="J14" s="515">
        <v>0</v>
      </c>
      <c r="K14" s="517">
        <f t="shared" si="2"/>
        <v>0</v>
      </c>
    </row>
    <row r="15" spans="1:11">
      <c r="A15" s="398">
        <v>7</v>
      </c>
      <c r="B15" s="370" t="s">
        <v>810</v>
      </c>
      <c r="C15" s="522">
        <v>7836615.3804761907</v>
      </c>
      <c r="D15" s="515">
        <v>617616.28447330452</v>
      </c>
      <c r="E15" s="516">
        <f t="shared" si="0"/>
        <v>8454231.6649494953</v>
      </c>
      <c r="F15" s="515">
        <v>7836615.3804761907</v>
      </c>
      <c r="G15" s="515">
        <v>617616.28447330452</v>
      </c>
      <c r="H15" s="516">
        <f t="shared" si="1"/>
        <v>8454231.6649494953</v>
      </c>
      <c r="I15" s="515">
        <v>7836615.3804761907</v>
      </c>
      <c r="J15" s="515">
        <v>617616.28447330452</v>
      </c>
      <c r="K15" s="517">
        <f t="shared" si="2"/>
        <v>8454231.6649494953</v>
      </c>
    </row>
    <row r="16" spans="1:11">
      <c r="A16" s="398">
        <v>8</v>
      </c>
      <c r="B16" s="371" t="s">
        <v>811</v>
      </c>
      <c r="C16" s="518">
        <f>SUM(C10:C15)</f>
        <v>114934623.95567104</v>
      </c>
      <c r="D16" s="518">
        <f>SUM(D10:D15)</f>
        <v>20697857.5757691</v>
      </c>
      <c r="E16" s="519">
        <f t="shared" si="0"/>
        <v>135632481.53144014</v>
      </c>
      <c r="F16" s="518">
        <f>SUM(F10:F15)</f>
        <v>45582471.242025971</v>
      </c>
      <c r="G16" s="518">
        <f>SUM(G10:G15)</f>
        <v>8085195.9004684873</v>
      </c>
      <c r="H16" s="519">
        <f t="shared" si="1"/>
        <v>53667667.142494455</v>
      </c>
      <c r="I16" s="518">
        <f>SUM(I10:I15)</f>
        <v>23730629.274224039</v>
      </c>
      <c r="J16" s="518">
        <f>SUM(J10:J15)</f>
        <v>3609220.5986962789</v>
      </c>
      <c r="K16" s="520">
        <f t="shared" si="2"/>
        <v>27339849.872920319</v>
      </c>
    </row>
    <row r="17" spans="1:11">
      <c r="A17" s="396" t="s">
        <v>812</v>
      </c>
      <c r="B17" s="385"/>
      <c r="C17" s="521"/>
      <c r="D17" s="521"/>
      <c r="E17" s="516"/>
      <c r="F17" s="521"/>
      <c r="G17" s="521"/>
      <c r="H17" s="516"/>
      <c r="I17" s="521"/>
      <c r="J17" s="521"/>
      <c r="K17" s="517"/>
    </row>
    <row r="18" spans="1:11">
      <c r="A18" s="398">
        <v>9</v>
      </c>
      <c r="B18" s="370" t="s">
        <v>813</v>
      </c>
      <c r="C18" s="522"/>
      <c r="D18" s="515"/>
      <c r="E18" s="516">
        <f t="shared" si="0"/>
        <v>0</v>
      </c>
      <c r="F18" s="515"/>
      <c r="G18" s="515"/>
      <c r="H18" s="516">
        <f t="shared" si="1"/>
        <v>0</v>
      </c>
      <c r="I18" s="515"/>
      <c r="J18" s="515"/>
      <c r="K18" s="517">
        <f t="shared" si="2"/>
        <v>0</v>
      </c>
    </row>
    <row r="19" spans="1:11">
      <c r="A19" s="398">
        <v>10</v>
      </c>
      <c r="B19" s="370" t="s">
        <v>814</v>
      </c>
      <c r="C19" s="522">
        <v>48416557.56126263</v>
      </c>
      <c r="D19" s="522">
        <v>1149750.7037185947</v>
      </c>
      <c r="E19" s="516">
        <f t="shared" si="0"/>
        <v>49566308.264981225</v>
      </c>
      <c r="F19" s="515">
        <v>24208278.780631315</v>
      </c>
      <c r="G19" s="515">
        <v>574875.35185929737</v>
      </c>
      <c r="H19" s="516">
        <f t="shared" si="1"/>
        <v>24783154.132490613</v>
      </c>
      <c r="I19" s="515">
        <v>37930215.024534628</v>
      </c>
      <c r="J19" s="515">
        <v>25084975.324300036</v>
      </c>
      <c r="K19" s="517">
        <f t="shared" si="2"/>
        <v>63015190.348834664</v>
      </c>
    </row>
    <row r="20" spans="1:11">
      <c r="A20" s="398">
        <v>11</v>
      </c>
      <c r="B20" s="370" t="s">
        <v>815</v>
      </c>
      <c r="C20" s="522"/>
      <c r="D20" s="515"/>
      <c r="E20" s="516">
        <f t="shared" si="0"/>
        <v>0</v>
      </c>
      <c r="F20" s="515"/>
      <c r="G20" s="515"/>
      <c r="H20" s="516">
        <f t="shared" si="1"/>
        <v>0</v>
      </c>
      <c r="I20" s="515"/>
      <c r="J20" s="515"/>
      <c r="K20" s="517">
        <f t="shared" si="2"/>
        <v>0</v>
      </c>
    </row>
    <row r="21" spans="1:11" ht="13.5" thickBot="1">
      <c r="A21" s="233">
        <v>12</v>
      </c>
      <c r="B21" s="399" t="s">
        <v>816</v>
      </c>
      <c r="C21" s="523">
        <f>SUM(C18:C20)</f>
        <v>48416557.56126263</v>
      </c>
      <c r="D21" s="523">
        <f t="shared" ref="D21:E21" si="3">SUM(D18:D20)</f>
        <v>1149750.7037185947</v>
      </c>
      <c r="E21" s="523">
        <f t="shared" si="3"/>
        <v>49566308.264981225</v>
      </c>
      <c r="F21" s="523">
        <f>SUM(F18:F20)</f>
        <v>24208278.780631315</v>
      </c>
      <c r="G21" s="523">
        <f>SUM(G18:G20)</f>
        <v>574875.35185929737</v>
      </c>
      <c r="H21" s="519">
        <f t="shared" si="1"/>
        <v>24783154.132490613</v>
      </c>
      <c r="I21" s="523">
        <f>SUM(I18:I20)</f>
        <v>37930215.024534628</v>
      </c>
      <c r="J21" s="523">
        <f>SUM(J18:J20)</f>
        <v>25084975.324300036</v>
      </c>
      <c r="K21" s="520">
        <f t="shared" si="2"/>
        <v>63015190.348834664</v>
      </c>
    </row>
    <row r="22" spans="1:11" ht="38.25" customHeight="1" thickBot="1">
      <c r="A22" s="382"/>
      <c r="B22" s="383"/>
      <c r="C22" s="383"/>
      <c r="D22" s="383"/>
      <c r="E22" s="383"/>
      <c r="F22" s="599" t="s">
        <v>817</v>
      </c>
      <c r="G22" s="600"/>
      <c r="H22" s="600"/>
      <c r="I22" s="599" t="s">
        <v>818</v>
      </c>
      <c r="J22" s="600"/>
      <c r="K22" s="601"/>
    </row>
    <row r="23" spans="1:11" ht="13.5" thickBot="1">
      <c r="A23" s="375">
        <v>13</v>
      </c>
      <c r="B23" s="372" t="s">
        <v>803</v>
      </c>
      <c r="C23" s="381"/>
      <c r="D23" s="381"/>
      <c r="E23" s="381"/>
      <c r="F23" s="676">
        <f>F8</f>
        <v>50044318.62265671</v>
      </c>
      <c r="G23" s="676">
        <f>G8</f>
        <v>57756626.325358897</v>
      </c>
      <c r="H23" s="524">
        <f>F23+G23</f>
        <v>107800944.9480156</v>
      </c>
      <c r="I23" s="676">
        <f>I8</f>
        <v>38215341.871307507</v>
      </c>
      <c r="J23" s="676">
        <f>J8</f>
        <v>34531959.234829046</v>
      </c>
      <c r="K23" s="525">
        <f>I23+J23</f>
        <v>72747301.10613656</v>
      </c>
    </row>
    <row r="24" spans="1:11" ht="13.5" thickBot="1">
      <c r="A24" s="376">
        <v>14</v>
      </c>
      <c r="B24" s="373" t="s">
        <v>819</v>
      </c>
      <c r="C24" s="400"/>
      <c r="D24" s="379"/>
      <c r="E24" s="380"/>
      <c r="F24" s="677">
        <f>MAX(F16-F21,F16*0.25)</f>
        <v>21374192.461394656</v>
      </c>
      <c r="G24" s="677">
        <f>MAX(G16-G21,G16*0.25)</f>
        <v>7510320.5486091897</v>
      </c>
      <c r="H24" s="524">
        <f>F24+G24</f>
        <v>28884513.010003846</v>
      </c>
      <c r="I24" s="677">
        <f>MAX(I16-I21,I16*0.25)</f>
        <v>5932657.3185560098</v>
      </c>
      <c r="J24" s="677">
        <f>MAX(J16-J21,J16*0.25)</f>
        <v>902305.14967406972</v>
      </c>
      <c r="K24" s="525">
        <f>I24+J24</f>
        <v>6834962.4682300799</v>
      </c>
    </row>
    <row r="25" spans="1:11" ht="13.5" thickBot="1">
      <c r="A25" s="377">
        <v>15</v>
      </c>
      <c r="B25" s="374" t="s">
        <v>820</v>
      </c>
      <c r="C25" s="378"/>
      <c r="D25" s="378"/>
      <c r="E25" s="378"/>
      <c r="F25" s="526">
        <f>F23/F24</f>
        <v>2.3413431273740546</v>
      </c>
      <c r="G25" s="526">
        <f t="shared" ref="G25:K25" si="4">G23/G24</f>
        <v>7.690301093214277</v>
      </c>
      <c r="H25" s="526">
        <f t="shared" si="4"/>
        <v>3.7321364881824346</v>
      </c>
      <c r="I25" s="526">
        <f t="shared" si="4"/>
        <v>6.4415218711147473</v>
      </c>
      <c r="J25" s="526">
        <f t="shared" si="4"/>
        <v>38.270821403715438</v>
      </c>
      <c r="K25" s="527">
        <f t="shared" si="4"/>
        <v>10.643409008356199</v>
      </c>
    </row>
    <row r="28" spans="1:11" ht="51">
      <c r="B28" s="22"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7"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2" bestFit="1" customWidth="1"/>
    <col min="2" max="2" width="9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12"/>
  </cols>
  <sheetData>
    <row r="1" spans="1:14">
      <c r="A1" s="4" t="s">
        <v>231</v>
      </c>
      <c r="B1" s="72" t="str">
        <f>Info!C2</f>
        <v>სს" კრედო ბანკი"</v>
      </c>
    </row>
    <row r="2" spans="1:14" ht="14.25" customHeight="1">
      <c r="A2" s="72" t="s">
        <v>232</v>
      </c>
      <c r="B2" s="15" t="str">
        <f>'1. key ratios'!B2</f>
        <v>31.12.2019</v>
      </c>
    </row>
    <row r="3" spans="1:14" ht="14.25" customHeight="1"/>
    <row r="4" spans="1:14" ht="15.75" thickBot="1">
      <c r="A4" s="1" t="s">
        <v>666</v>
      </c>
      <c r="B4" s="97" t="s">
        <v>83</v>
      </c>
    </row>
    <row r="5" spans="1:14" s="24" customFormat="1" ht="12.75">
      <c r="A5" s="182"/>
      <c r="B5" s="183"/>
      <c r="C5" s="184" t="s">
        <v>0</v>
      </c>
      <c r="D5" s="184" t="s">
        <v>1</v>
      </c>
      <c r="E5" s="184" t="s">
        <v>2</v>
      </c>
      <c r="F5" s="184" t="s">
        <v>3</v>
      </c>
      <c r="G5" s="184" t="s">
        <v>4</v>
      </c>
      <c r="H5" s="184" t="s">
        <v>10</v>
      </c>
      <c r="I5" s="184" t="s">
        <v>281</v>
      </c>
      <c r="J5" s="184" t="s">
        <v>282</v>
      </c>
      <c r="K5" s="184" t="s">
        <v>283</v>
      </c>
      <c r="L5" s="184" t="s">
        <v>284</v>
      </c>
      <c r="M5" s="184" t="s">
        <v>285</v>
      </c>
      <c r="N5" s="185" t="s">
        <v>286</v>
      </c>
    </row>
    <row r="6" spans="1:14" ht="45">
      <c r="A6" s="174"/>
      <c r="B6" s="109"/>
      <c r="C6" s="110" t="s">
        <v>93</v>
      </c>
      <c r="D6" s="111" t="s">
        <v>82</v>
      </c>
      <c r="E6" s="112" t="s">
        <v>92</v>
      </c>
      <c r="F6" s="113">
        <v>0</v>
      </c>
      <c r="G6" s="113">
        <v>0.2</v>
      </c>
      <c r="H6" s="113">
        <v>0.35</v>
      </c>
      <c r="I6" s="113">
        <v>0.5</v>
      </c>
      <c r="J6" s="113">
        <v>0.75</v>
      </c>
      <c r="K6" s="113">
        <v>1</v>
      </c>
      <c r="L6" s="113">
        <v>1.5</v>
      </c>
      <c r="M6" s="113">
        <v>2.5</v>
      </c>
      <c r="N6" s="175" t="s">
        <v>83</v>
      </c>
    </row>
    <row r="7" spans="1:14">
      <c r="A7" s="176">
        <v>1</v>
      </c>
      <c r="B7" s="114" t="s">
        <v>84</v>
      </c>
      <c r="C7" s="338">
        <f>SUM(C8:C13)</f>
        <v>14338500</v>
      </c>
      <c r="D7" s="109"/>
      <c r="E7" s="341">
        <f t="shared" ref="E7:M7" si="0">SUM(E8:E13)</f>
        <v>1577235</v>
      </c>
      <c r="F7" s="338">
        <f>SUM(F8:F13)</f>
        <v>0</v>
      </c>
      <c r="G7" s="338">
        <f t="shared" si="0"/>
        <v>0</v>
      </c>
      <c r="H7" s="338">
        <f t="shared" si="0"/>
        <v>0</v>
      </c>
      <c r="I7" s="338">
        <f t="shared" si="0"/>
        <v>0</v>
      </c>
      <c r="J7" s="338">
        <f t="shared" si="0"/>
        <v>0</v>
      </c>
      <c r="K7" s="338">
        <f t="shared" si="0"/>
        <v>1577235</v>
      </c>
      <c r="L7" s="338">
        <f t="shared" si="0"/>
        <v>0</v>
      </c>
      <c r="M7" s="338">
        <f t="shared" si="0"/>
        <v>0</v>
      </c>
      <c r="N7" s="177">
        <f>SUM(N8:N13)</f>
        <v>1577235</v>
      </c>
    </row>
    <row r="8" spans="1:14">
      <c r="A8" s="176">
        <v>1.1000000000000001</v>
      </c>
      <c r="B8" s="115" t="s">
        <v>85</v>
      </c>
      <c r="C8" s="339">
        <v>0</v>
      </c>
      <c r="D8" s="116">
        <v>0.02</v>
      </c>
      <c r="E8" s="341">
        <f>C8*D8</f>
        <v>0</v>
      </c>
      <c r="F8" s="339"/>
      <c r="G8" s="339"/>
      <c r="H8" s="339"/>
      <c r="I8" s="339"/>
      <c r="J8" s="339"/>
      <c r="K8" s="339"/>
      <c r="L8" s="339"/>
      <c r="M8" s="339"/>
      <c r="N8" s="177">
        <f>SUMPRODUCT($F$6:$M$6,F8:M8)</f>
        <v>0</v>
      </c>
    </row>
    <row r="9" spans="1:14">
      <c r="A9" s="176">
        <v>1.2</v>
      </c>
      <c r="B9" s="115" t="s">
        <v>86</v>
      </c>
      <c r="C9" s="339">
        <v>0</v>
      </c>
      <c r="D9" s="116">
        <v>0.05</v>
      </c>
      <c r="E9" s="341">
        <f>C9*D9</f>
        <v>0</v>
      </c>
      <c r="F9" s="339"/>
      <c r="G9" s="339"/>
      <c r="H9" s="339"/>
      <c r="I9" s="339"/>
      <c r="J9" s="339"/>
      <c r="K9" s="339"/>
      <c r="L9" s="339"/>
      <c r="M9" s="339"/>
      <c r="N9" s="177">
        <f t="shared" ref="N9:N12" si="1">SUMPRODUCT($F$6:$M$6,F9:M9)</f>
        <v>0</v>
      </c>
    </row>
    <row r="10" spans="1:14">
      <c r="A10" s="176">
        <v>1.3</v>
      </c>
      <c r="B10" s="115" t="s">
        <v>87</v>
      </c>
      <c r="C10" s="339">
        <v>0</v>
      </c>
      <c r="D10" s="116">
        <v>0.08</v>
      </c>
      <c r="E10" s="341">
        <f>C10*D10</f>
        <v>0</v>
      </c>
      <c r="F10" s="339"/>
      <c r="G10" s="339"/>
      <c r="H10" s="339"/>
      <c r="I10" s="339"/>
      <c r="J10" s="339"/>
      <c r="K10" s="339"/>
      <c r="L10" s="339"/>
      <c r="M10" s="339"/>
      <c r="N10" s="177">
        <f>SUMPRODUCT($F$6:$M$6,F10:M10)</f>
        <v>0</v>
      </c>
    </row>
    <row r="11" spans="1:14">
      <c r="A11" s="176">
        <v>1.4</v>
      </c>
      <c r="B11" s="115" t="s">
        <v>88</v>
      </c>
      <c r="C11" s="674">
        <v>14338500</v>
      </c>
      <c r="D11" s="116">
        <v>0.11</v>
      </c>
      <c r="E11" s="341">
        <f>C11*D11</f>
        <v>1577235</v>
      </c>
      <c r="F11" s="339"/>
      <c r="G11" s="339"/>
      <c r="H11" s="339"/>
      <c r="I11" s="339"/>
      <c r="J11" s="339"/>
      <c r="K11" s="674">
        <v>1577235</v>
      </c>
      <c r="L11" s="339"/>
      <c r="M11" s="339"/>
      <c r="N11" s="177">
        <f t="shared" si="1"/>
        <v>1577235</v>
      </c>
    </row>
    <row r="12" spans="1:14">
      <c r="A12" s="176">
        <v>1.5</v>
      </c>
      <c r="B12" s="115" t="s">
        <v>89</v>
      </c>
      <c r="C12" s="339">
        <v>0</v>
      </c>
      <c r="D12" s="116">
        <v>0.14000000000000001</v>
      </c>
      <c r="E12" s="341">
        <f>C12*D12</f>
        <v>0</v>
      </c>
      <c r="F12" s="339"/>
      <c r="G12" s="339"/>
      <c r="H12" s="339"/>
      <c r="I12" s="339"/>
      <c r="J12" s="339"/>
      <c r="K12" s="339"/>
      <c r="L12" s="339"/>
      <c r="M12" s="339"/>
      <c r="N12" s="177">
        <f t="shared" si="1"/>
        <v>0</v>
      </c>
    </row>
    <row r="13" spans="1:14">
      <c r="A13" s="176">
        <v>1.6</v>
      </c>
      <c r="B13" s="117" t="s">
        <v>90</v>
      </c>
      <c r="C13" s="339">
        <v>0</v>
      </c>
      <c r="D13" s="118"/>
      <c r="E13" s="339"/>
      <c r="F13" s="339"/>
      <c r="G13" s="339"/>
      <c r="H13" s="339"/>
      <c r="I13" s="339"/>
      <c r="J13" s="339"/>
      <c r="K13" s="339"/>
      <c r="L13" s="339"/>
      <c r="M13" s="339"/>
      <c r="N13" s="177">
        <f>SUMPRODUCT($F$6:$M$6,F13:M13)</f>
        <v>0</v>
      </c>
    </row>
    <row r="14" spans="1:14">
      <c r="A14" s="176">
        <v>2</v>
      </c>
      <c r="B14" s="119" t="s">
        <v>91</v>
      </c>
      <c r="C14" s="338">
        <f>SUM(C15:C20)</f>
        <v>0</v>
      </c>
      <c r="D14" s="109"/>
      <c r="E14" s="341">
        <f t="shared" ref="E14:M14" si="2">SUM(E15:E20)</f>
        <v>0</v>
      </c>
      <c r="F14" s="339">
        <f t="shared" si="2"/>
        <v>0</v>
      </c>
      <c r="G14" s="339">
        <f t="shared" si="2"/>
        <v>0</v>
      </c>
      <c r="H14" s="339">
        <f t="shared" si="2"/>
        <v>0</v>
      </c>
      <c r="I14" s="339">
        <f t="shared" si="2"/>
        <v>0</v>
      </c>
      <c r="J14" s="339">
        <f t="shared" si="2"/>
        <v>0</v>
      </c>
      <c r="K14" s="339">
        <f t="shared" si="2"/>
        <v>0</v>
      </c>
      <c r="L14" s="339">
        <f t="shared" si="2"/>
        <v>0</v>
      </c>
      <c r="M14" s="339">
        <f t="shared" si="2"/>
        <v>0</v>
      </c>
      <c r="N14" s="177">
        <f>SUM(N15:N20)</f>
        <v>0</v>
      </c>
    </row>
    <row r="15" spans="1:14">
      <c r="A15" s="176">
        <v>2.1</v>
      </c>
      <c r="B15" s="117" t="s">
        <v>85</v>
      </c>
      <c r="C15" s="339"/>
      <c r="D15" s="116">
        <v>5.0000000000000001E-3</v>
      </c>
      <c r="E15" s="341">
        <f>C15*D15</f>
        <v>0</v>
      </c>
      <c r="F15" s="339"/>
      <c r="G15" s="339"/>
      <c r="H15" s="339"/>
      <c r="I15" s="339"/>
      <c r="J15" s="339"/>
      <c r="K15" s="339"/>
      <c r="L15" s="339"/>
      <c r="M15" s="339"/>
      <c r="N15" s="177">
        <f>SUMPRODUCT($F$6:$M$6,F15:M15)</f>
        <v>0</v>
      </c>
    </row>
    <row r="16" spans="1:14">
      <c r="A16" s="176">
        <v>2.2000000000000002</v>
      </c>
      <c r="B16" s="117" t="s">
        <v>86</v>
      </c>
      <c r="C16" s="339"/>
      <c r="D16" s="116">
        <v>0.01</v>
      </c>
      <c r="E16" s="341">
        <f>C16*D16</f>
        <v>0</v>
      </c>
      <c r="F16" s="339"/>
      <c r="G16" s="339"/>
      <c r="H16" s="339"/>
      <c r="I16" s="339"/>
      <c r="J16" s="339"/>
      <c r="K16" s="339"/>
      <c r="L16" s="339"/>
      <c r="M16" s="339"/>
      <c r="N16" s="177">
        <f t="shared" ref="N16:N20" si="3">SUMPRODUCT($F$6:$M$6,F16:M16)</f>
        <v>0</v>
      </c>
    </row>
    <row r="17" spans="1:14">
      <c r="A17" s="176">
        <v>2.2999999999999998</v>
      </c>
      <c r="B17" s="117" t="s">
        <v>87</v>
      </c>
      <c r="C17" s="339"/>
      <c r="D17" s="116">
        <v>0.02</v>
      </c>
      <c r="E17" s="341">
        <f>C17*D17</f>
        <v>0</v>
      </c>
      <c r="F17" s="339"/>
      <c r="G17" s="339"/>
      <c r="H17" s="339"/>
      <c r="I17" s="339"/>
      <c r="J17" s="339"/>
      <c r="K17" s="339"/>
      <c r="L17" s="339"/>
      <c r="M17" s="339"/>
      <c r="N17" s="177">
        <f t="shared" si="3"/>
        <v>0</v>
      </c>
    </row>
    <row r="18" spans="1:14">
      <c r="A18" s="176">
        <v>2.4</v>
      </c>
      <c r="B18" s="117" t="s">
        <v>88</v>
      </c>
      <c r="C18" s="339"/>
      <c r="D18" s="116">
        <v>0.03</v>
      </c>
      <c r="E18" s="341">
        <f>C18*D18</f>
        <v>0</v>
      </c>
      <c r="F18" s="339"/>
      <c r="G18" s="339"/>
      <c r="H18" s="339"/>
      <c r="I18" s="339"/>
      <c r="J18" s="339"/>
      <c r="K18" s="339"/>
      <c r="L18" s="339"/>
      <c r="M18" s="339"/>
      <c r="N18" s="177">
        <f t="shared" si="3"/>
        <v>0</v>
      </c>
    </row>
    <row r="19" spans="1:14">
      <c r="A19" s="176">
        <v>2.5</v>
      </c>
      <c r="B19" s="117" t="s">
        <v>89</v>
      </c>
      <c r="C19" s="339"/>
      <c r="D19" s="116">
        <v>0.04</v>
      </c>
      <c r="E19" s="341">
        <f>C19*D19</f>
        <v>0</v>
      </c>
      <c r="F19" s="339"/>
      <c r="G19" s="339"/>
      <c r="H19" s="339"/>
      <c r="I19" s="339"/>
      <c r="J19" s="339"/>
      <c r="K19" s="339"/>
      <c r="L19" s="339"/>
      <c r="M19" s="339"/>
      <c r="N19" s="177">
        <f t="shared" si="3"/>
        <v>0</v>
      </c>
    </row>
    <row r="20" spans="1:14">
      <c r="A20" s="176">
        <v>2.6</v>
      </c>
      <c r="B20" s="117" t="s">
        <v>90</v>
      </c>
      <c r="C20" s="339"/>
      <c r="D20" s="118"/>
      <c r="E20" s="342"/>
      <c r="F20" s="339"/>
      <c r="G20" s="339"/>
      <c r="H20" s="339"/>
      <c r="I20" s="339"/>
      <c r="J20" s="339"/>
      <c r="K20" s="339"/>
      <c r="L20" s="339"/>
      <c r="M20" s="339"/>
      <c r="N20" s="177">
        <f t="shared" si="3"/>
        <v>0</v>
      </c>
    </row>
    <row r="21" spans="1:14" ht="15.75" thickBot="1">
      <c r="A21" s="178">
        <v>3</v>
      </c>
      <c r="B21" s="179" t="s">
        <v>74</v>
      </c>
      <c r="C21" s="340">
        <f>C14+C7</f>
        <v>14338500</v>
      </c>
      <c r="D21" s="180"/>
      <c r="E21" s="343">
        <f>E14+E7</f>
        <v>1577235</v>
      </c>
      <c r="F21" s="344">
        <f>F7+F14</f>
        <v>0</v>
      </c>
      <c r="G21" s="344">
        <f t="shared" ref="G21:L21" si="4">G7+G14</f>
        <v>0</v>
      </c>
      <c r="H21" s="344">
        <f t="shared" si="4"/>
        <v>0</v>
      </c>
      <c r="I21" s="344">
        <f t="shared" si="4"/>
        <v>0</v>
      </c>
      <c r="J21" s="344">
        <f t="shared" si="4"/>
        <v>0</v>
      </c>
      <c r="K21" s="344">
        <f t="shared" si="4"/>
        <v>1577235</v>
      </c>
      <c r="L21" s="344">
        <f t="shared" si="4"/>
        <v>0</v>
      </c>
      <c r="M21" s="344">
        <f>M7+M14</f>
        <v>0</v>
      </c>
      <c r="N21" s="181">
        <f>N14+N7</f>
        <v>1577235</v>
      </c>
    </row>
    <row r="22" spans="1:14">
      <c r="E22" s="345"/>
      <c r="F22" s="345"/>
      <c r="G22" s="345"/>
      <c r="H22" s="345"/>
      <c r="I22" s="345"/>
      <c r="J22" s="345"/>
      <c r="K22" s="345"/>
      <c r="L22" s="345"/>
      <c r="M22" s="34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2" workbookViewId="0">
      <selection activeCell="C28" sqref="C28:C29"/>
    </sheetView>
  </sheetViews>
  <sheetFormatPr defaultRowHeight="15"/>
  <cols>
    <col min="1" max="1" width="11.42578125" customWidth="1"/>
    <col min="2" max="2" width="76.85546875" style="3" customWidth="1"/>
    <col min="3" max="3" width="22.85546875" customWidth="1"/>
  </cols>
  <sheetData>
    <row r="1" spans="1:3">
      <c r="A1" s="388" t="s">
        <v>231</v>
      </c>
      <c r="B1" t="str">
        <f>Info!C2</f>
        <v>სს" კრედო ბანკი"</v>
      </c>
    </row>
    <row r="2" spans="1:3">
      <c r="A2" s="388" t="s">
        <v>232</v>
      </c>
      <c r="B2" s="15" t="str">
        <f>'1. key ratios'!B2</f>
        <v>31.12.2019</v>
      </c>
    </row>
    <row r="3" spans="1:3">
      <c r="A3" s="388"/>
      <c r="B3"/>
    </row>
    <row r="4" spans="1:3">
      <c r="A4" s="388" t="s">
        <v>912</v>
      </c>
      <c r="B4" t="s">
        <v>871</v>
      </c>
    </row>
    <row r="5" spans="1:3">
      <c r="A5" s="459"/>
      <c r="B5" s="459" t="s">
        <v>872</v>
      </c>
      <c r="C5" s="471"/>
    </row>
    <row r="6" spans="1:3">
      <c r="A6" s="460">
        <v>1</v>
      </c>
      <c r="B6" s="472" t="s">
        <v>872</v>
      </c>
      <c r="C6" s="473">
        <v>1046812537.5258839</v>
      </c>
    </row>
    <row r="7" spans="1:3">
      <c r="A7" s="460">
        <v>2</v>
      </c>
      <c r="B7" s="472" t="s">
        <v>873</v>
      </c>
      <c r="C7" s="473">
        <v>-7573975</v>
      </c>
    </row>
    <row r="8" spans="1:3">
      <c r="A8" s="461">
        <v>3</v>
      </c>
      <c r="B8" s="474" t="s">
        <v>874</v>
      </c>
      <c r="C8" s="475">
        <f>C6+C7</f>
        <v>1039238562.5258839</v>
      </c>
    </row>
    <row r="9" spans="1:3">
      <c r="A9" s="462"/>
      <c r="B9" s="462" t="s">
        <v>875</v>
      </c>
      <c r="C9" s="476"/>
    </row>
    <row r="10" spans="1:3">
      <c r="A10" s="463">
        <v>4</v>
      </c>
      <c r="B10" s="477" t="s">
        <v>876</v>
      </c>
      <c r="C10" s="473"/>
    </row>
    <row r="11" spans="1:3">
      <c r="A11" s="463">
        <v>5</v>
      </c>
      <c r="B11" s="478" t="s">
        <v>877</v>
      </c>
      <c r="C11" s="473"/>
    </row>
    <row r="12" spans="1:3">
      <c r="A12" s="463" t="s">
        <v>878</v>
      </c>
      <c r="B12" s="472" t="s">
        <v>879</v>
      </c>
      <c r="C12" s="475">
        <f>'15. CCR'!K11</f>
        <v>1577235</v>
      </c>
    </row>
    <row r="13" spans="1:3">
      <c r="A13" s="464">
        <v>6</v>
      </c>
      <c r="B13" s="479" t="s">
        <v>880</v>
      </c>
      <c r="C13" s="473"/>
    </row>
    <row r="14" spans="1:3">
      <c r="A14" s="464">
        <v>7</v>
      </c>
      <c r="B14" s="480" t="s">
        <v>881</v>
      </c>
      <c r="C14" s="473"/>
    </row>
    <row r="15" spans="1:3">
      <c r="A15" s="465">
        <v>8</v>
      </c>
      <c r="B15" s="472" t="s">
        <v>882</v>
      </c>
      <c r="C15" s="473"/>
    </row>
    <row r="16" spans="1:3" ht="24">
      <c r="A16" s="464">
        <v>9</v>
      </c>
      <c r="B16" s="480" t="s">
        <v>883</v>
      </c>
      <c r="C16" s="473"/>
    </row>
    <row r="17" spans="1:3">
      <c r="A17" s="464">
        <v>10</v>
      </c>
      <c r="B17" s="480" t="s">
        <v>884</v>
      </c>
      <c r="C17" s="473"/>
    </row>
    <row r="18" spans="1:3">
      <c r="A18" s="466">
        <v>11</v>
      </c>
      <c r="B18" s="481" t="s">
        <v>885</v>
      </c>
      <c r="C18" s="475">
        <f>SUM(C10:C17)</f>
        <v>1577235</v>
      </c>
    </row>
    <row r="19" spans="1:3">
      <c r="A19" s="462"/>
      <c r="B19" s="462" t="s">
        <v>886</v>
      </c>
      <c r="C19" s="482"/>
    </row>
    <row r="20" spans="1:3">
      <c r="A20" s="464">
        <v>12</v>
      </c>
      <c r="B20" s="477" t="s">
        <v>887</v>
      </c>
      <c r="C20" s="473"/>
    </row>
    <row r="21" spans="1:3">
      <c r="A21" s="464">
        <v>13</v>
      </c>
      <c r="B21" s="477" t="s">
        <v>888</v>
      </c>
      <c r="C21" s="473"/>
    </row>
    <row r="22" spans="1:3">
      <c r="A22" s="464">
        <v>14</v>
      </c>
      <c r="B22" s="477" t="s">
        <v>889</v>
      </c>
      <c r="C22" s="473"/>
    </row>
    <row r="23" spans="1:3" ht="24">
      <c r="A23" s="464" t="s">
        <v>890</v>
      </c>
      <c r="B23" s="477" t="s">
        <v>891</v>
      </c>
      <c r="C23" s="473"/>
    </row>
    <row r="24" spans="1:3">
      <c r="A24" s="464">
        <v>15</v>
      </c>
      <c r="B24" s="477" t="s">
        <v>892</v>
      </c>
      <c r="C24" s="473"/>
    </row>
    <row r="25" spans="1:3">
      <c r="A25" s="464" t="s">
        <v>893</v>
      </c>
      <c r="B25" s="472" t="s">
        <v>894</v>
      </c>
      <c r="C25" s="473"/>
    </row>
    <row r="26" spans="1:3">
      <c r="A26" s="466">
        <v>16</v>
      </c>
      <c r="B26" s="481" t="s">
        <v>895</v>
      </c>
      <c r="C26" s="475">
        <f>SUM(C20:C25)</f>
        <v>0</v>
      </c>
    </row>
    <row r="27" spans="1:3">
      <c r="A27" s="462"/>
      <c r="B27" s="462" t="s">
        <v>896</v>
      </c>
      <c r="C27" s="476"/>
    </row>
    <row r="28" spans="1:3">
      <c r="A28" s="463">
        <v>17</v>
      </c>
      <c r="B28" s="472" t="s">
        <v>897</v>
      </c>
      <c r="C28" s="473">
        <v>49227802.710000001</v>
      </c>
    </row>
    <row r="29" spans="1:3">
      <c r="A29" s="463">
        <v>18</v>
      </c>
      <c r="B29" s="472" t="s">
        <v>898</v>
      </c>
      <c r="C29" s="473">
        <v>-46555247.689999998</v>
      </c>
    </row>
    <row r="30" spans="1:3">
      <c r="A30" s="466">
        <v>19</v>
      </c>
      <c r="B30" s="481" t="s">
        <v>899</v>
      </c>
      <c r="C30" s="475">
        <f>C28+C29</f>
        <v>2672555.0200000033</v>
      </c>
    </row>
    <row r="31" spans="1:3">
      <c r="A31" s="467"/>
      <c r="B31" s="462" t="s">
        <v>900</v>
      </c>
      <c r="C31" s="476"/>
    </row>
    <row r="32" spans="1:3">
      <c r="A32" s="463" t="s">
        <v>901</v>
      </c>
      <c r="B32" s="477" t="s">
        <v>902</v>
      </c>
      <c r="C32" s="483"/>
    </row>
    <row r="33" spans="1:3">
      <c r="A33" s="463" t="s">
        <v>903</v>
      </c>
      <c r="B33" s="478" t="s">
        <v>904</v>
      </c>
      <c r="C33" s="483"/>
    </row>
    <row r="34" spans="1:3">
      <c r="A34" s="462"/>
      <c r="B34" s="462" t="s">
        <v>905</v>
      </c>
      <c r="C34" s="476"/>
    </row>
    <row r="35" spans="1:3">
      <c r="A35" s="466">
        <v>20</v>
      </c>
      <c r="B35" s="481" t="s">
        <v>130</v>
      </c>
      <c r="C35" s="475">
        <f>'9. Capital'!C28</f>
        <v>131506915.59000006</v>
      </c>
    </row>
    <row r="36" spans="1:3">
      <c r="A36" s="466">
        <v>21</v>
      </c>
      <c r="B36" s="481" t="s">
        <v>906</v>
      </c>
      <c r="C36" s="475">
        <f>C8+C18+C26+C30</f>
        <v>1043488352.5458839</v>
      </c>
    </row>
    <row r="37" spans="1:3">
      <c r="A37" s="468"/>
      <c r="B37" s="468" t="s">
        <v>871</v>
      </c>
      <c r="C37" s="476"/>
    </row>
    <row r="38" spans="1:3">
      <c r="A38" s="466">
        <v>22</v>
      </c>
      <c r="B38" s="481" t="s">
        <v>871</v>
      </c>
      <c r="C38" s="528">
        <f>IFERROR(C35/C36,0)</f>
        <v>0.12602624195004369</v>
      </c>
    </row>
    <row r="39" spans="1:3">
      <c r="A39" s="468"/>
      <c r="B39" s="468" t="s">
        <v>907</v>
      </c>
      <c r="C39" s="476"/>
    </row>
    <row r="40" spans="1:3">
      <c r="A40" s="469" t="s">
        <v>908</v>
      </c>
      <c r="B40" s="477" t="s">
        <v>909</v>
      </c>
      <c r="C40" s="483"/>
    </row>
    <row r="41" spans="1:3">
      <c r="A41" s="470" t="s">
        <v>910</v>
      </c>
      <c r="B41" s="478" t="s">
        <v>911</v>
      </c>
      <c r="C41" s="48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39" t="s">
        <v>370</v>
      </c>
      <c r="B1" s="640"/>
      <c r="C1" s="641"/>
    </row>
    <row r="2" spans="1:3" ht="26.25" customHeight="1">
      <c r="A2" s="236"/>
      <c r="B2" s="659" t="s">
        <v>371</v>
      </c>
      <c r="C2" s="659"/>
    </row>
    <row r="3" spans="1:3" s="241" customFormat="1" ht="11.25" customHeight="1">
      <c r="A3" s="240"/>
      <c r="B3" s="659" t="s">
        <v>676</v>
      </c>
      <c r="C3" s="659"/>
    </row>
    <row r="4" spans="1:3" ht="12" customHeight="1" thickBot="1">
      <c r="A4" s="644" t="s">
        <v>680</v>
      </c>
      <c r="B4" s="645"/>
      <c r="C4" s="646"/>
    </row>
    <row r="5" spans="1:3" ht="12" thickTop="1">
      <c r="A5" s="237"/>
      <c r="B5" s="647" t="s">
        <v>372</v>
      </c>
      <c r="C5" s="648"/>
    </row>
    <row r="6" spans="1:3">
      <c r="A6" s="236"/>
      <c r="B6" s="608" t="s">
        <v>677</v>
      </c>
      <c r="C6" s="609"/>
    </row>
    <row r="7" spans="1:3">
      <c r="A7" s="236"/>
      <c r="B7" s="608" t="s">
        <v>373</v>
      </c>
      <c r="C7" s="609"/>
    </row>
    <row r="8" spans="1:3">
      <c r="A8" s="236"/>
      <c r="B8" s="608" t="s">
        <v>678</v>
      </c>
      <c r="C8" s="609"/>
    </row>
    <row r="9" spans="1:3">
      <c r="A9" s="236"/>
      <c r="B9" s="660" t="s">
        <v>679</v>
      </c>
      <c r="C9" s="661"/>
    </row>
    <row r="10" spans="1:3">
      <c r="A10" s="236"/>
      <c r="B10" s="651" t="s">
        <v>374</v>
      </c>
      <c r="C10" s="652" t="s">
        <v>374</v>
      </c>
    </row>
    <row r="11" spans="1:3">
      <c r="A11" s="236"/>
      <c r="B11" s="651" t="s">
        <v>375</v>
      </c>
      <c r="C11" s="652" t="s">
        <v>375</v>
      </c>
    </row>
    <row r="12" spans="1:3">
      <c r="A12" s="236"/>
      <c r="B12" s="651" t="s">
        <v>376</v>
      </c>
      <c r="C12" s="652" t="s">
        <v>376</v>
      </c>
    </row>
    <row r="13" spans="1:3">
      <c r="A13" s="236"/>
      <c r="B13" s="651" t="s">
        <v>377</v>
      </c>
      <c r="C13" s="652" t="s">
        <v>377</v>
      </c>
    </row>
    <row r="14" spans="1:3">
      <c r="A14" s="236"/>
      <c r="B14" s="651" t="s">
        <v>378</v>
      </c>
      <c r="C14" s="652" t="s">
        <v>378</v>
      </c>
    </row>
    <row r="15" spans="1:3" ht="21.75" customHeight="1">
      <c r="A15" s="236"/>
      <c r="B15" s="651" t="s">
        <v>379</v>
      </c>
      <c r="C15" s="652" t="s">
        <v>379</v>
      </c>
    </row>
    <row r="16" spans="1:3">
      <c r="A16" s="236"/>
      <c r="B16" s="651" t="s">
        <v>380</v>
      </c>
      <c r="C16" s="652" t="s">
        <v>381</v>
      </c>
    </row>
    <row r="17" spans="1:3">
      <c r="A17" s="236"/>
      <c r="B17" s="651" t="s">
        <v>382</v>
      </c>
      <c r="C17" s="652" t="s">
        <v>383</v>
      </c>
    </row>
    <row r="18" spans="1:3">
      <c r="A18" s="236"/>
      <c r="B18" s="651" t="s">
        <v>384</v>
      </c>
      <c r="C18" s="652" t="s">
        <v>385</v>
      </c>
    </row>
    <row r="19" spans="1:3">
      <c r="A19" s="236"/>
      <c r="B19" s="651" t="s">
        <v>386</v>
      </c>
      <c r="C19" s="652" t="s">
        <v>386</v>
      </c>
    </row>
    <row r="20" spans="1:3">
      <c r="A20" s="236"/>
      <c r="B20" s="651" t="s">
        <v>387</v>
      </c>
      <c r="C20" s="652" t="s">
        <v>387</v>
      </c>
    </row>
    <row r="21" spans="1:3">
      <c r="A21" s="236"/>
      <c r="B21" s="651" t="s">
        <v>388</v>
      </c>
      <c r="C21" s="652" t="s">
        <v>388</v>
      </c>
    </row>
    <row r="22" spans="1:3" ht="23.25" customHeight="1">
      <c r="A22" s="236"/>
      <c r="B22" s="651" t="s">
        <v>389</v>
      </c>
      <c r="C22" s="652" t="s">
        <v>390</v>
      </c>
    </row>
    <row r="23" spans="1:3">
      <c r="A23" s="236"/>
      <c r="B23" s="651" t="s">
        <v>391</v>
      </c>
      <c r="C23" s="652" t="s">
        <v>391</v>
      </c>
    </row>
    <row r="24" spans="1:3">
      <c r="A24" s="236"/>
      <c r="B24" s="651" t="s">
        <v>392</v>
      </c>
      <c r="C24" s="652" t="s">
        <v>393</v>
      </c>
    </row>
    <row r="25" spans="1:3" ht="12" thickBot="1">
      <c r="A25" s="238"/>
      <c r="B25" s="657" t="s">
        <v>394</v>
      </c>
      <c r="C25" s="658"/>
    </row>
    <row r="26" spans="1:3" ht="12.75" thickTop="1" thickBot="1">
      <c r="A26" s="644" t="s">
        <v>690</v>
      </c>
      <c r="B26" s="645"/>
      <c r="C26" s="646"/>
    </row>
    <row r="27" spans="1:3" ht="12.75" thickTop="1" thickBot="1">
      <c r="A27" s="239"/>
      <c r="B27" s="662" t="s">
        <v>395</v>
      </c>
      <c r="C27" s="663"/>
    </row>
    <row r="28" spans="1:3" ht="12.75" thickTop="1" thickBot="1">
      <c r="A28" s="644" t="s">
        <v>681</v>
      </c>
      <c r="B28" s="645"/>
      <c r="C28" s="646"/>
    </row>
    <row r="29" spans="1:3" ht="12" thickTop="1">
      <c r="A29" s="237"/>
      <c r="B29" s="655" t="s">
        <v>396</v>
      </c>
      <c r="C29" s="656" t="s">
        <v>397</v>
      </c>
    </row>
    <row r="30" spans="1:3">
      <c r="A30" s="236"/>
      <c r="B30" s="606" t="s">
        <v>398</v>
      </c>
      <c r="C30" s="607" t="s">
        <v>399</v>
      </c>
    </row>
    <row r="31" spans="1:3">
      <c r="A31" s="236"/>
      <c r="B31" s="606" t="s">
        <v>400</v>
      </c>
      <c r="C31" s="607" t="s">
        <v>401</v>
      </c>
    </row>
    <row r="32" spans="1:3">
      <c r="A32" s="236"/>
      <c r="B32" s="606" t="s">
        <v>402</v>
      </c>
      <c r="C32" s="607" t="s">
        <v>403</v>
      </c>
    </row>
    <row r="33" spans="1:3">
      <c r="A33" s="236"/>
      <c r="B33" s="606" t="s">
        <v>404</v>
      </c>
      <c r="C33" s="607" t="s">
        <v>405</v>
      </c>
    </row>
    <row r="34" spans="1:3">
      <c r="A34" s="236"/>
      <c r="B34" s="606" t="s">
        <v>406</v>
      </c>
      <c r="C34" s="607" t="s">
        <v>407</v>
      </c>
    </row>
    <row r="35" spans="1:3" ht="23.25" customHeight="1">
      <c r="A35" s="236"/>
      <c r="B35" s="606" t="s">
        <v>408</v>
      </c>
      <c r="C35" s="607" t="s">
        <v>409</v>
      </c>
    </row>
    <row r="36" spans="1:3" ht="24" customHeight="1">
      <c r="A36" s="236"/>
      <c r="B36" s="606" t="s">
        <v>410</v>
      </c>
      <c r="C36" s="607" t="s">
        <v>411</v>
      </c>
    </row>
    <row r="37" spans="1:3" ht="24.75" customHeight="1">
      <c r="A37" s="236"/>
      <c r="B37" s="606" t="s">
        <v>412</v>
      </c>
      <c r="C37" s="607" t="s">
        <v>413</v>
      </c>
    </row>
    <row r="38" spans="1:3" ht="23.25" customHeight="1">
      <c r="A38" s="236"/>
      <c r="B38" s="606" t="s">
        <v>682</v>
      </c>
      <c r="C38" s="607" t="s">
        <v>414</v>
      </c>
    </row>
    <row r="39" spans="1:3" ht="39.75" customHeight="1">
      <c r="A39" s="236"/>
      <c r="B39" s="651" t="s">
        <v>702</v>
      </c>
      <c r="C39" s="652" t="s">
        <v>415</v>
      </c>
    </row>
    <row r="40" spans="1:3" ht="12" customHeight="1">
      <c r="A40" s="236"/>
      <c r="B40" s="606" t="s">
        <v>416</v>
      </c>
      <c r="C40" s="607" t="s">
        <v>417</v>
      </c>
    </row>
    <row r="41" spans="1:3" ht="27" customHeight="1" thickBot="1">
      <c r="A41" s="238"/>
      <c r="B41" s="653" t="s">
        <v>418</v>
      </c>
      <c r="C41" s="654" t="s">
        <v>419</v>
      </c>
    </row>
    <row r="42" spans="1:3" ht="12.75" thickTop="1" thickBot="1">
      <c r="A42" s="644" t="s">
        <v>683</v>
      </c>
      <c r="B42" s="645"/>
      <c r="C42" s="646"/>
    </row>
    <row r="43" spans="1:3" ht="12" thickTop="1">
      <c r="A43" s="237"/>
      <c r="B43" s="647" t="s">
        <v>774</v>
      </c>
      <c r="C43" s="648" t="s">
        <v>420</v>
      </c>
    </row>
    <row r="44" spans="1:3">
      <c r="A44" s="236"/>
      <c r="B44" s="608" t="s">
        <v>773</v>
      </c>
      <c r="C44" s="609"/>
    </row>
    <row r="45" spans="1:3" ht="23.25" customHeight="1" thickBot="1">
      <c r="A45" s="238"/>
      <c r="B45" s="634" t="s">
        <v>421</v>
      </c>
      <c r="C45" s="635" t="s">
        <v>422</v>
      </c>
    </row>
    <row r="46" spans="1:3" ht="11.25" customHeight="1" thickTop="1" thickBot="1">
      <c r="A46" s="644" t="s">
        <v>684</v>
      </c>
      <c r="B46" s="645"/>
      <c r="C46" s="646"/>
    </row>
    <row r="47" spans="1:3" ht="26.25" customHeight="1" thickTop="1">
      <c r="A47" s="236"/>
      <c r="B47" s="608" t="s">
        <v>685</v>
      </c>
      <c r="C47" s="609"/>
    </row>
    <row r="48" spans="1:3" ht="12" thickBot="1">
      <c r="A48" s="644" t="s">
        <v>686</v>
      </c>
      <c r="B48" s="645"/>
      <c r="C48" s="646"/>
    </row>
    <row r="49" spans="1:3" ht="12" thickTop="1">
      <c r="A49" s="237"/>
      <c r="B49" s="647" t="s">
        <v>423</v>
      </c>
      <c r="C49" s="648" t="s">
        <v>423</v>
      </c>
    </row>
    <row r="50" spans="1:3" ht="11.25" customHeight="1">
      <c r="A50" s="236"/>
      <c r="B50" s="608" t="s">
        <v>424</v>
      </c>
      <c r="C50" s="609" t="s">
        <v>424</v>
      </c>
    </row>
    <row r="51" spans="1:3">
      <c r="A51" s="236"/>
      <c r="B51" s="608" t="s">
        <v>425</v>
      </c>
      <c r="C51" s="609" t="s">
        <v>425</v>
      </c>
    </row>
    <row r="52" spans="1:3" ht="11.25" customHeight="1">
      <c r="A52" s="236"/>
      <c r="B52" s="608" t="s">
        <v>801</v>
      </c>
      <c r="C52" s="609" t="s">
        <v>426</v>
      </c>
    </row>
    <row r="53" spans="1:3" ht="33.6" customHeight="1">
      <c r="A53" s="236"/>
      <c r="B53" s="608" t="s">
        <v>427</v>
      </c>
      <c r="C53" s="609" t="s">
        <v>427</v>
      </c>
    </row>
    <row r="54" spans="1:3" ht="11.25" customHeight="1">
      <c r="A54" s="236"/>
      <c r="B54" s="608" t="s">
        <v>794</v>
      </c>
      <c r="C54" s="609" t="s">
        <v>428</v>
      </c>
    </row>
    <row r="55" spans="1:3" ht="11.25" customHeight="1" thickBot="1">
      <c r="A55" s="644" t="s">
        <v>687</v>
      </c>
      <c r="B55" s="645"/>
      <c r="C55" s="646"/>
    </row>
    <row r="56" spans="1:3" ht="12" thickTop="1">
      <c r="A56" s="237"/>
      <c r="B56" s="647" t="s">
        <v>423</v>
      </c>
      <c r="C56" s="648" t="s">
        <v>423</v>
      </c>
    </row>
    <row r="57" spans="1:3">
      <c r="A57" s="236"/>
      <c r="B57" s="608" t="s">
        <v>429</v>
      </c>
      <c r="C57" s="609" t="s">
        <v>429</v>
      </c>
    </row>
    <row r="58" spans="1:3">
      <c r="A58" s="236"/>
      <c r="B58" s="608" t="s">
        <v>698</v>
      </c>
      <c r="C58" s="609" t="s">
        <v>430</v>
      </c>
    </row>
    <row r="59" spans="1:3">
      <c r="A59" s="236"/>
      <c r="B59" s="608" t="s">
        <v>431</v>
      </c>
      <c r="C59" s="609" t="s">
        <v>431</v>
      </c>
    </row>
    <row r="60" spans="1:3">
      <c r="A60" s="236"/>
      <c r="B60" s="608" t="s">
        <v>432</v>
      </c>
      <c r="C60" s="609" t="s">
        <v>432</v>
      </c>
    </row>
    <row r="61" spans="1:3">
      <c r="A61" s="236"/>
      <c r="B61" s="608" t="s">
        <v>433</v>
      </c>
      <c r="C61" s="609" t="s">
        <v>433</v>
      </c>
    </row>
    <row r="62" spans="1:3">
      <c r="A62" s="236"/>
      <c r="B62" s="608" t="s">
        <v>699</v>
      </c>
      <c r="C62" s="609" t="s">
        <v>434</v>
      </c>
    </row>
    <row r="63" spans="1:3">
      <c r="A63" s="236"/>
      <c r="B63" s="608" t="s">
        <v>435</v>
      </c>
      <c r="C63" s="609" t="s">
        <v>435</v>
      </c>
    </row>
    <row r="64" spans="1:3" ht="12" thickBot="1">
      <c r="A64" s="238"/>
      <c r="B64" s="634" t="s">
        <v>436</v>
      </c>
      <c r="C64" s="635" t="s">
        <v>436</v>
      </c>
    </row>
    <row r="65" spans="1:3" ht="11.25" customHeight="1" thickTop="1">
      <c r="A65" s="610" t="s">
        <v>688</v>
      </c>
      <c r="B65" s="611"/>
      <c r="C65" s="612"/>
    </row>
    <row r="66" spans="1:3" ht="12" thickBot="1">
      <c r="A66" s="238"/>
      <c r="B66" s="634" t="s">
        <v>437</v>
      </c>
      <c r="C66" s="635" t="s">
        <v>437</v>
      </c>
    </row>
    <row r="67" spans="1:3" ht="11.25" customHeight="1" thickTop="1" thickBot="1">
      <c r="A67" s="644" t="s">
        <v>689</v>
      </c>
      <c r="B67" s="645"/>
      <c r="C67" s="646"/>
    </row>
    <row r="68" spans="1:3" ht="12" thickTop="1">
      <c r="A68" s="237"/>
      <c r="B68" s="647" t="s">
        <v>438</v>
      </c>
      <c r="C68" s="648" t="s">
        <v>438</v>
      </c>
    </row>
    <row r="69" spans="1:3">
      <c r="A69" s="236"/>
      <c r="B69" s="608" t="s">
        <v>439</v>
      </c>
      <c r="C69" s="609" t="s">
        <v>439</v>
      </c>
    </row>
    <row r="70" spans="1:3">
      <c r="A70" s="236"/>
      <c r="B70" s="608" t="s">
        <v>440</v>
      </c>
      <c r="C70" s="609" t="s">
        <v>440</v>
      </c>
    </row>
    <row r="71" spans="1:3" ht="38.25" customHeight="1">
      <c r="A71" s="236"/>
      <c r="B71" s="632" t="s">
        <v>701</v>
      </c>
      <c r="C71" s="633" t="s">
        <v>441</v>
      </c>
    </row>
    <row r="72" spans="1:3" ht="33.75" customHeight="1">
      <c r="A72" s="236"/>
      <c r="B72" s="632" t="s">
        <v>703</v>
      </c>
      <c r="C72" s="633" t="s">
        <v>442</v>
      </c>
    </row>
    <row r="73" spans="1:3" ht="15.75" customHeight="1">
      <c r="A73" s="236"/>
      <c r="B73" s="632" t="s">
        <v>700</v>
      </c>
      <c r="C73" s="633" t="s">
        <v>443</v>
      </c>
    </row>
    <row r="74" spans="1:3">
      <c r="A74" s="236"/>
      <c r="B74" s="608" t="s">
        <v>444</v>
      </c>
      <c r="C74" s="609" t="s">
        <v>444</v>
      </c>
    </row>
    <row r="75" spans="1:3" ht="12" thickBot="1">
      <c r="A75" s="238"/>
      <c r="B75" s="634" t="s">
        <v>445</v>
      </c>
      <c r="C75" s="635" t="s">
        <v>445</v>
      </c>
    </row>
    <row r="76" spans="1:3" ht="12" thickTop="1">
      <c r="A76" s="610" t="s">
        <v>777</v>
      </c>
      <c r="B76" s="611"/>
      <c r="C76" s="612"/>
    </row>
    <row r="77" spans="1:3">
      <c r="A77" s="236"/>
      <c r="B77" s="608" t="s">
        <v>437</v>
      </c>
      <c r="C77" s="609"/>
    </row>
    <row r="78" spans="1:3">
      <c r="A78" s="236"/>
      <c r="B78" s="608" t="s">
        <v>775</v>
      </c>
      <c r="C78" s="609"/>
    </row>
    <row r="79" spans="1:3">
      <c r="A79" s="236"/>
      <c r="B79" s="608" t="s">
        <v>776</v>
      </c>
      <c r="C79" s="609"/>
    </row>
    <row r="80" spans="1:3">
      <c r="A80" s="610" t="s">
        <v>778</v>
      </c>
      <c r="B80" s="611"/>
      <c r="C80" s="612"/>
    </row>
    <row r="81" spans="1:3">
      <c r="A81" s="236"/>
      <c r="B81" s="608" t="s">
        <v>437</v>
      </c>
      <c r="C81" s="609"/>
    </row>
    <row r="82" spans="1:3">
      <c r="A82" s="236"/>
      <c r="B82" s="608" t="s">
        <v>779</v>
      </c>
      <c r="C82" s="609"/>
    </row>
    <row r="83" spans="1:3" ht="76.5" customHeight="1">
      <c r="A83" s="236"/>
      <c r="B83" s="608" t="s">
        <v>793</v>
      </c>
      <c r="C83" s="609"/>
    </row>
    <row r="84" spans="1:3" ht="53.25" customHeight="1">
      <c r="A84" s="236"/>
      <c r="B84" s="608" t="s">
        <v>792</v>
      </c>
      <c r="C84" s="609"/>
    </row>
    <row r="85" spans="1:3">
      <c r="A85" s="236"/>
      <c r="B85" s="608" t="s">
        <v>780</v>
      </c>
      <c r="C85" s="609"/>
    </row>
    <row r="86" spans="1:3">
      <c r="A86" s="236"/>
      <c r="B86" s="608" t="s">
        <v>781</v>
      </c>
      <c r="C86" s="609"/>
    </row>
    <row r="87" spans="1:3">
      <c r="A87" s="236"/>
      <c r="B87" s="608" t="s">
        <v>782</v>
      </c>
      <c r="C87" s="609"/>
    </row>
    <row r="88" spans="1:3">
      <c r="A88" s="610" t="s">
        <v>783</v>
      </c>
      <c r="B88" s="611"/>
      <c r="C88" s="612"/>
    </row>
    <row r="89" spans="1:3">
      <c r="A89" s="236"/>
      <c r="B89" s="608" t="s">
        <v>437</v>
      </c>
      <c r="C89" s="609"/>
    </row>
    <row r="90" spans="1:3">
      <c r="A90" s="236"/>
      <c r="B90" s="608" t="s">
        <v>785</v>
      </c>
      <c r="C90" s="609"/>
    </row>
    <row r="91" spans="1:3" ht="12" customHeight="1">
      <c r="A91" s="236"/>
      <c r="B91" s="608" t="s">
        <v>786</v>
      </c>
      <c r="C91" s="609"/>
    </row>
    <row r="92" spans="1:3">
      <c r="A92" s="236"/>
      <c r="B92" s="608" t="s">
        <v>787</v>
      </c>
      <c r="C92" s="609"/>
    </row>
    <row r="93" spans="1:3" ht="24.75" customHeight="1">
      <c r="A93" s="236"/>
      <c r="B93" s="604" t="s">
        <v>829</v>
      </c>
      <c r="C93" s="605"/>
    </row>
    <row r="94" spans="1:3" ht="24" customHeight="1">
      <c r="A94" s="236"/>
      <c r="B94" s="604" t="s">
        <v>830</v>
      </c>
      <c r="C94" s="605"/>
    </row>
    <row r="95" spans="1:3" ht="13.5" customHeight="1">
      <c r="A95" s="236"/>
      <c r="B95" s="606" t="s">
        <v>788</v>
      </c>
      <c r="C95" s="607"/>
    </row>
    <row r="96" spans="1:3" ht="11.25" customHeight="1" thickBot="1">
      <c r="A96" s="616" t="s">
        <v>825</v>
      </c>
      <c r="B96" s="617"/>
      <c r="C96" s="618"/>
    </row>
    <row r="97" spans="1:3" ht="12.75" thickTop="1" thickBot="1">
      <c r="A97" s="630" t="s">
        <v>538</v>
      </c>
      <c r="B97" s="630"/>
      <c r="C97" s="630"/>
    </row>
    <row r="98" spans="1:3">
      <c r="A98" s="394">
        <v>2</v>
      </c>
      <c r="B98" s="391" t="s">
        <v>805</v>
      </c>
      <c r="C98" s="391" t="s">
        <v>826</v>
      </c>
    </row>
    <row r="99" spans="1:3">
      <c r="A99" s="248">
        <v>3</v>
      </c>
      <c r="B99" s="392" t="s">
        <v>806</v>
      </c>
      <c r="C99" s="393" t="s">
        <v>827</v>
      </c>
    </row>
    <row r="100" spans="1:3">
      <c r="A100" s="248">
        <v>4</v>
      </c>
      <c r="B100" s="392" t="s">
        <v>807</v>
      </c>
      <c r="C100" s="393" t="s">
        <v>831</v>
      </c>
    </row>
    <row r="101" spans="1:3" ht="11.25" customHeight="1">
      <c r="A101" s="248">
        <v>5</v>
      </c>
      <c r="B101" s="392" t="s">
        <v>808</v>
      </c>
      <c r="C101" s="393" t="s">
        <v>828</v>
      </c>
    </row>
    <row r="102" spans="1:3" ht="12" customHeight="1">
      <c r="A102" s="248">
        <v>6</v>
      </c>
      <c r="B102" s="392" t="s">
        <v>823</v>
      </c>
      <c r="C102" s="393" t="s">
        <v>809</v>
      </c>
    </row>
    <row r="103" spans="1:3" ht="12" customHeight="1">
      <c r="A103" s="248">
        <v>7</v>
      </c>
      <c r="B103" s="392" t="s">
        <v>810</v>
      </c>
      <c r="C103" s="393" t="s">
        <v>824</v>
      </c>
    </row>
    <row r="104" spans="1:3">
      <c r="A104" s="248">
        <v>8</v>
      </c>
      <c r="B104" s="392" t="s">
        <v>815</v>
      </c>
      <c r="C104" s="393" t="s">
        <v>835</v>
      </c>
    </row>
    <row r="105" spans="1:3" ht="11.25" customHeight="1">
      <c r="A105" s="610" t="s">
        <v>789</v>
      </c>
      <c r="B105" s="611"/>
      <c r="C105" s="612"/>
    </row>
    <row r="106" spans="1:3" ht="27.6" customHeight="1">
      <c r="A106" s="236"/>
      <c r="B106" s="649" t="s">
        <v>437</v>
      </c>
      <c r="C106" s="650"/>
    </row>
    <row r="107" spans="1:3" ht="12" thickBot="1">
      <c r="A107" s="636" t="s">
        <v>691</v>
      </c>
      <c r="B107" s="637"/>
      <c r="C107" s="638"/>
    </row>
    <row r="108" spans="1:3" ht="24" customHeight="1" thickTop="1" thickBot="1">
      <c r="A108" s="639" t="s">
        <v>370</v>
      </c>
      <c r="B108" s="640"/>
      <c r="C108" s="641"/>
    </row>
    <row r="109" spans="1:3">
      <c r="A109" s="240" t="s">
        <v>446</v>
      </c>
      <c r="B109" s="642" t="s">
        <v>447</v>
      </c>
      <c r="C109" s="643"/>
    </row>
    <row r="110" spans="1:3">
      <c r="A110" s="242" t="s">
        <v>448</v>
      </c>
      <c r="B110" s="619" t="s">
        <v>449</v>
      </c>
      <c r="C110" s="620"/>
    </row>
    <row r="111" spans="1:3">
      <c r="A111" s="240" t="s">
        <v>450</v>
      </c>
      <c r="B111" s="621" t="s">
        <v>451</v>
      </c>
      <c r="C111" s="621"/>
    </row>
    <row r="112" spans="1:3">
      <c r="A112" s="242" t="s">
        <v>452</v>
      </c>
      <c r="B112" s="619" t="s">
        <v>453</v>
      </c>
      <c r="C112" s="620"/>
    </row>
    <row r="113" spans="1:3" ht="12" thickBot="1">
      <c r="A113" s="263" t="s">
        <v>454</v>
      </c>
      <c r="B113" s="622" t="s">
        <v>455</v>
      </c>
      <c r="C113" s="622"/>
    </row>
    <row r="114" spans="1:3" ht="12" thickBot="1">
      <c r="A114" s="623" t="s">
        <v>691</v>
      </c>
      <c r="B114" s="624"/>
      <c r="C114" s="625"/>
    </row>
    <row r="115" spans="1:3" ht="12.75" thickTop="1" thickBot="1">
      <c r="A115" s="626" t="s">
        <v>456</v>
      </c>
      <c r="B115" s="626"/>
      <c r="C115" s="626"/>
    </row>
    <row r="116" spans="1:3">
      <c r="A116" s="240">
        <v>1</v>
      </c>
      <c r="B116" s="243" t="s">
        <v>95</v>
      </c>
      <c r="C116" s="244" t="s">
        <v>457</v>
      </c>
    </row>
    <row r="117" spans="1:3">
      <c r="A117" s="240">
        <v>2</v>
      </c>
      <c r="B117" s="243" t="s">
        <v>96</v>
      </c>
      <c r="C117" s="244" t="s">
        <v>96</v>
      </c>
    </row>
    <row r="118" spans="1:3">
      <c r="A118" s="240">
        <v>3</v>
      </c>
      <c r="B118" s="243" t="s">
        <v>97</v>
      </c>
      <c r="C118" s="245" t="s">
        <v>458</v>
      </c>
    </row>
    <row r="119" spans="1:3" ht="33.75">
      <c r="A119" s="240">
        <v>4</v>
      </c>
      <c r="B119" s="243" t="s">
        <v>98</v>
      </c>
      <c r="C119" s="245" t="s">
        <v>667</v>
      </c>
    </row>
    <row r="120" spans="1:3">
      <c r="A120" s="240">
        <v>5</v>
      </c>
      <c r="B120" s="243" t="s">
        <v>99</v>
      </c>
      <c r="C120" s="245" t="s">
        <v>459</v>
      </c>
    </row>
    <row r="121" spans="1:3">
      <c r="A121" s="240">
        <v>5.0999999999999996</v>
      </c>
      <c r="B121" s="243" t="s">
        <v>460</v>
      </c>
      <c r="C121" s="244" t="s">
        <v>461</v>
      </c>
    </row>
    <row r="122" spans="1:3">
      <c r="A122" s="240">
        <v>5.2</v>
      </c>
      <c r="B122" s="243" t="s">
        <v>462</v>
      </c>
      <c r="C122" s="244" t="s">
        <v>463</v>
      </c>
    </row>
    <row r="123" spans="1:3">
      <c r="A123" s="240">
        <v>6</v>
      </c>
      <c r="B123" s="243" t="s">
        <v>100</v>
      </c>
      <c r="C123" s="245" t="s">
        <v>464</v>
      </c>
    </row>
    <row r="124" spans="1:3">
      <c r="A124" s="240">
        <v>7</v>
      </c>
      <c r="B124" s="243" t="s">
        <v>101</v>
      </c>
      <c r="C124" s="245" t="s">
        <v>465</v>
      </c>
    </row>
    <row r="125" spans="1:3" ht="22.5">
      <c r="A125" s="240">
        <v>8</v>
      </c>
      <c r="B125" s="243" t="s">
        <v>102</v>
      </c>
      <c r="C125" s="245" t="s">
        <v>466</v>
      </c>
    </row>
    <row r="126" spans="1:3">
      <c r="A126" s="240">
        <v>9</v>
      </c>
      <c r="B126" s="243" t="s">
        <v>103</v>
      </c>
      <c r="C126" s="245" t="s">
        <v>467</v>
      </c>
    </row>
    <row r="127" spans="1:3" ht="22.5">
      <c r="A127" s="240">
        <v>10</v>
      </c>
      <c r="B127" s="243" t="s">
        <v>468</v>
      </c>
      <c r="C127" s="245" t="s">
        <v>469</v>
      </c>
    </row>
    <row r="128" spans="1:3" ht="22.5">
      <c r="A128" s="240">
        <v>11</v>
      </c>
      <c r="B128" s="243" t="s">
        <v>104</v>
      </c>
      <c r="C128" s="245" t="s">
        <v>470</v>
      </c>
    </row>
    <row r="129" spans="1:3">
      <c r="A129" s="240">
        <v>12</v>
      </c>
      <c r="B129" s="243" t="s">
        <v>105</v>
      </c>
      <c r="C129" s="245" t="s">
        <v>471</v>
      </c>
    </row>
    <row r="130" spans="1:3">
      <c r="A130" s="240">
        <v>13</v>
      </c>
      <c r="B130" s="243" t="s">
        <v>472</v>
      </c>
      <c r="C130" s="245" t="s">
        <v>473</v>
      </c>
    </row>
    <row r="131" spans="1:3">
      <c r="A131" s="240">
        <v>14</v>
      </c>
      <c r="B131" s="243" t="s">
        <v>106</v>
      </c>
      <c r="C131" s="245" t="s">
        <v>474</v>
      </c>
    </row>
    <row r="132" spans="1:3">
      <c r="A132" s="240">
        <v>15</v>
      </c>
      <c r="B132" s="243" t="s">
        <v>107</v>
      </c>
      <c r="C132" s="245" t="s">
        <v>475</v>
      </c>
    </row>
    <row r="133" spans="1:3">
      <c r="A133" s="240">
        <v>16</v>
      </c>
      <c r="B133" s="243" t="s">
        <v>108</v>
      </c>
      <c r="C133" s="245" t="s">
        <v>476</v>
      </c>
    </row>
    <row r="134" spans="1:3">
      <c r="A134" s="240">
        <v>17</v>
      </c>
      <c r="B134" s="243" t="s">
        <v>109</v>
      </c>
      <c r="C134" s="245" t="s">
        <v>477</v>
      </c>
    </row>
    <row r="135" spans="1:3">
      <c r="A135" s="240">
        <v>18</v>
      </c>
      <c r="B135" s="243" t="s">
        <v>110</v>
      </c>
      <c r="C135" s="245" t="s">
        <v>668</v>
      </c>
    </row>
    <row r="136" spans="1:3" ht="22.5">
      <c r="A136" s="240">
        <v>19</v>
      </c>
      <c r="B136" s="243" t="s">
        <v>669</v>
      </c>
      <c r="C136" s="245" t="s">
        <v>670</v>
      </c>
    </row>
    <row r="137" spans="1:3" ht="22.5">
      <c r="A137" s="240">
        <v>20</v>
      </c>
      <c r="B137" s="243" t="s">
        <v>111</v>
      </c>
      <c r="C137" s="245" t="s">
        <v>671</v>
      </c>
    </row>
    <row r="138" spans="1:3">
      <c r="A138" s="240">
        <v>21</v>
      </c>
      <c r="B138" s="243" t="s">
        <v>112</v>
      </c>
      <c r="C138" s="245" t="s">
        <v>478</v>
      </c>
    </row>
    <row r="139" spans="1:3">
      <c r="A139" s="240">
        <v>22</v>
      </c>
      <c r="B139" s="243" t="s">
        <v>113</v>
      </c>
      <c r="C139" s="245" t="s">
        <v>672</v>
      </c>
    </row>
    <row r="140" spans="1:3">
      <c r="A140" s="240">
        <v>23</v>
      </c>
      <c r="B140" s="243" t="s">
        <v>114</v>
      </c>
      <c r="C140" s="245" t="s">
        <v>479</v>
      </c>
    </row>
    <row r="141" spans="1:3">
      <c r="A141" s="240">
        <v>24</v>
      </c>
      <c r="B141" s="243" t="s">
        <v>115</v>
      </c>
      <c r="C141" s="245" t="s">
        <v>480</v>
      </c>
    </row>
    <row r="142" spans="1:3" ht="22.5">
      <c r="A142" s="240">
        <v>25</v>
      </c>
      <c r="B142" s="243" t="s">
        <v>116</v>
      </c>
      <c r="C142" s="245" t="s">
        <v>481</v>
      </c>
    </row>
    <row r="143" spans="1:3" ht="33.75">
      <c r="A143" s="240">
        <v>26</v>
      </c>
      <c r="B143" s="243" t="s">
        <v>117</v>
      </c>
      <c r="C143" s="245" t="s">
        <v>482</v>
      </c>
    </row>
    <row r="144" spans="1:3">
      <c r="A144" s="240">
        <v>27</v>
      </c>
      <c r="B144" s="243" t="s">
        <v>483</v>
      </c>
      <c r="C144" s="245" t="s">
        <v>484</v>
      </c>
    </row>
    <row r="145" spans="1:3" ht="22.5">
      <c r="A145" s="240">
        <v>28</v>
      </c>
      <c r="B145" s="243" t="s">
        <v>124</v>
      </c>
      <c r="C145" s="245" t="s">
        <v>485</v>
      </c>
    </row>
    <row r="146" spans="1:3">
      <c r="A146" s="240">
        <v>29</v>
      </c>
      <c r="B146" s="243" t="s">
        <v>118</v>
      </c>
      <c r="C146" s="264" t="s">
        <v>486</v>
      </c>
    </row>
    <row r="147" spans="1:3">
      <c r="A147" s="240">
        <v>30</v>
      </c>
      <c r="B147" s="243" t="s">
        <v>119</v>
      </c>
      <c r="C147" s="264" t="s">
        <v>487</v>
      </c>
    </row>
    <row r="148" spans="1:3" ht="32.25" customHeight="1">
      <c r="A148" s="240">
        <v>31</v>
      </c>
      <c r="B148" s="243" t="s">
        <v>488</v>
      </c>
      <c r="C148" s="264" t="s">
        <v>489</v>
      </c>
    </row>
    <row r="149" spans="1:3">
      <c r="A149" s="240">
        <v>31.1</v>
      </c>
      <c r="B149" s="243" t="s">
        <v>490</v>
      </c>
      <c r="C149" s="246" t="s">
        <v>491</v>
      </c>
    </row>
    <row r="150" spans="1:3" ht="33.75">
      <c r="A150" s="240" t="s">
        <v>492</v>
      </c>
      <c r="B150" s="243" t="s">
        <v>704</v>
      </c>
      <c r="C150" s="273" t="s">
        <v>714</v>
      </c>
    </row>
    <row r="151" spans="1:3">
      <c r="A151" s="240">
        <v>31.2</v>
      </c>
      <c r="B151" s="243" t="s">
        <v>493</v>
      </c>
      <c r="C151" s="273" t="s">
        <v>494</v>
      </c>
    </row>
    <row r="152" spans="1:3">
      <c r="A152" s="240" t="s">
        <v>495</v>
      </c>
      <c r="B152" s="243" t="s">
        <v>704</v>
      </c>
      <c r="C152" s="273" t="s">
        <v>705</v>
      </c>
    </row>
    <row r="153" spans="1:3" ht="33.75">
      <c r="A153" s="240">
        <v>32</v>
      </c>
      <c r="B153" s="269" t="s">
        <v>496</v>
      </c>
      <c r="C153" s="273" t="s">
        <v>706</v>
      </c>
    </row>
    <row r="154" spans="1:3">
      <c r="A154" s="240">
        <v>33</v>
      </c>
      <c r="B154" s="243" t="s">
        <v>120</v>
      </c>
      <c r="C154" s="273" t="s">
        <v>497</v>
      </c>
    </row>
    <row r="155" spans="1:3">
      <c r="A155" s="240">
        <v>34</v>
      </c>
      <c r="B155" s="271" t="s">
        <v>121</v>
      </c>
      <c r="C155" s="273" t="s">
        <v>498</v>
      </c>
    </row>
    <row r="156" spans="1:3">
      <c r="A156" s="240">
        <v>35</v>
      </c>
      <c r="B156" s="271" t="s">
        <v>122</v>
      </c>
      <c r="C156" s="273" t="s">
        <v>499</v>
      </c>
    </row>
    <row r="157" spans="1:3">
      <c r="A157" s="256" t="s">
        <v>715</v>
      </c>
      <c r="B157" s="271" t="s">
        <v>129</v>
      </c>
      <c r="C157" s="273" t="s">
        <v>743</v>
      </c>
    </row>
    <row r="158" spans="1:3">
      <c r="A158" s="256">
        <v>36.1</v>
      </c>
      <c r="B158" s="271" t="s">
        <v>500</v>
      </c>
      <c r="C158" s="273" t="s">
        <v>501</v>
      </c>
    </row>
    <row r="159" spans="1:3" ht="22.5">
      <c r="A159" s="256" t="s">
        <v>716</v>
      </c>
      <c r="B159" s="271" t="s">
        <v>704</v>
      </c>
      <c r="C159" s="246" t="s">
        <v>707</v>
      </c>
    </row>
    <row r="160" spans="1:3" ht="22.5">
      <c r="A160" s="256">
        <v>36.200000000000003</v>
      </c>
      <c r="B160" s="272" t="s">
        <v>752</v>
      </c>
      <c r="C160" s="246" t="s">
        <v>744</v>
      </c>
    </row>
    <row r="161" spans="1:3" ht="22.5">
      <c r="A161" s="256" t="s">
        <v>717</v>
      </c>
      <c r="B161" s="271" t="s">
        <v>704</v>
      </c>
      <c r="C161" s="246" t="s">
        <v>745</v>
      </c>
    </row>
    <row r="162" spans="1:3" ht="22.5">
      <c r="A162" s="256">
        <v>36.299999999999997</v>
      </c>
      <c r="B162" s="272" t="s">
        <v>753</v>
      </c>
      <c r="C162" s="246" t="s">
        <v>746</v>
      </c>
    </row>
    <row r="163" spans="1:3" ht="22.5">
      <c r="A163" s="256" t="s">
        <v>718</v>
      </c>
      <c r="B163" s="271" t="s">
        <v>704</v>
      </c>
      <c r="C163" s="246" t="s">
        <v>747</v>
      </c>
    </row>
    <row r="164" spans="1:3">
      <c r="A164" s="256" t="s">
        <v>719</v>
      </c>
      <c r="B164" s="271" t="s">
        <v>123</v>
      </c>
      <c r="C164" s="270" t="s">
        <v>748</v>
      </c>
    </row>
    <row r="165" spans="1:3">
      <c r="A165" s="256" t="s">
        <v>720</v>
      </c>
      <c r="B165" s="271" t="s">
        <v>704</v>
      </c>
      <c r="C165" s="270" t="s">
        <v>749</v>
      </c>
    </row>
    <row r="166" spans="1:3">
      <c r="A166" s="254">
        <v>37</v>
      </c>
      <c r="B166" s="271" t="s">
        <v>504</v>
      </c>
      <c r="C166" s="246" t="s">
        <v>505</v>
      </c>
    </row>
    <row r="167" spans="1:3">
      <c r="A167" s="254">
        <v>37.1</v>
      </c>
      <c r="B167" s="271" t="s">
        <v>506</v>
      </c>
      <c r="C167" s="246" t="s">
        <v>507</v>
      </c>
    </row>
    <row r="168" spans="1:3">
      <c r="A168" s="255" t="s">
        <v>502</v>
      </c>
      <c r="B168" s="271" t="s">
        <v>704</v>
      </c>
      <c r="C168" s="246" t="s">
        <v>708</v>
      </c>
    </row>
    <row r="169" spans="1:3">
      <c r="A169" s="254">
        <v>37.200000000000003</v>
      </c>
      <c r="B169" s="271" t="s">
        <v>509</v>
      </c>
      <c r="C169" s="246" t="s">
        <v>510</v>
      </c>
    </row>
    <row r="170" spans="1:3" ht="22.5">
      <c r="A170" s="255" t="s">
        <v>503</v>
      </c>
      <c r="B170" s="243" t="s">
        <v>704</v>
      </c>
      <c r="C170" s="246" t="s">
        <v>709</v>
      </c>
    </row>
    <row r="171" spans="1:3">
      <c r="A171" s="254">
        <v>38</v>
      </c>
      <c r="B171" s="243" t="s">
        <v>125</v>
      </c>
      <c r="C171" s="246" t="s">
        <v>512</v>
      </c>
    </row>
    <row r="172" spans="1:3">
      <c r="A172" s="256">
        <v>38.1</v>
      </c>
      <c r="B172" s="243" t="s">
        <v>126</v>
      </c>
      <c r="C172" s="264" t="s">
        <v>126</v>
      </c>
    </row>
    <row r="173" spans="1:3">
      <c r="A173" s="256" t="s">
        <v>508</v>
      </c>
      <c r="B173" s="247" t="s">
        <v>513</v>
      </c>
      <c r="C173" s="621" t="s">
        <v>514</v>
      </c>
    </row>
    <row r="174" spans="1:3">
      <c r="A174" s="256" t="s">
        <v>721</v>
      </c>
      <c r="B174" s="247" t="s">
        <v>515</v>
      </c>
      <c r="C174" s="621"/>
    </row>
    <row r="175" spans="1:3">
      <c r="A175" s="256" t="s">
        <v>722</v>
      </c>
      <c r="B175" s="247" t="s">
        <v>516</v>
      </c>
      <c r="C175" s="621"/>
    </row>
    <row r="176" spans="1:3">
      <c r="A176" s="256" t="s">
        <v>723</v>
      </c>
      <c r="B176" s="247" t="s">
        <v>517</v>
      </c>
      <c r="C176" s="621"/>
    </row>
    <row r="177" spans="1:3">
      <c r="A177" s="256" t="s">
        <v>724</v>
      </c>
      <c r="B177" s="247" t="s">
        <v>518</v>
      </c>
      <c r="C177" s="621"/>
    </row>
    <row r="178" spans="1:3">
      <c r="A178" s="256" t="s">
        <v>725</v>
      </c>
      <c r="B178" s="247" t="s">
        <v>519</v>
      </c>
      <c r="C178" s="621"/>
    </row>
    <row r="179" spans="1:3">
      <c r="A179" s="256">
        <v>38.200000000000003</v>
      </c>
      <c r="B179" s="243" t="s">
        <v>127</v>
      </c>
      <c r="C179" s="264" t="s">
        <v>127</v>
      </c>
    </row>
    <row r="180" spans="1:3">
      <c r="A180" s="256" t="s">
        <v>511</v>
      </c>
      <c r="B180" s="247" t="s">
        <v>520</v>
      </c>
      <c r="C180" s="621" t="s">
        <v>521</v>
      </c>
    </row>
    <row r="181" spans="1:3">
      <c r="A181" s="256" t="s">
        <v>726</v>
      </c>
      <c r="B181" s="247" t="s">
        <v>522</v>
      </c>
      <c r="C181" s="621"/>
    </row>
    <row r="182" spans="1:3">
      <c r="A182" s="256" t="s">
        <v>727</v>
      </c>
      <c r="B182" s="247" t="s">
        <v>523</v>
      </c>
      <c r="C182" s="621"/>
    </row>
    <row r="183" spans="1:3">
      <c r="A183" s="256" t="s">
        <v>728</v>
      </c>
      <c r="B183" s="247" t="s">
        <v>524</v>
      </c>
      <c r="C183" s="621"/>
    </row>
    <row r="184" spans="1:3">
      <c r="A184" s="256" t="s">
        <v>729</v>
      </c>
      <c r="B184" s="247" t="s">
        <v>525</v>
      </c>
      <c r="C184" s="621"/>
    </row>
    <row r="185" spans="1:3">
      <c r="A185" s="256" t="s">
        <v>730</v>
      </c>
      <c r="B185" s="247" t="s">
        <v>526</v>
      </c>
      <c r="C185" s="621"/>
    </row>
    <row r="186" spans="1:3">
      <c r="A186" s="256" t="s">
        <v>731</v>
      </c>
      <c r="B186" s="247" t="s">
        <v>527</v>
      </c>
      <c r="C186" s="621"/>
    </row>
    <row r="187" spans="1:3">
      <c r="A187" s="256">
        <v>38.299999999999997</v>
      </c>
      <c r="B187" s="243" t="s">
        <v>128</v>
      </c>
      <c r="C187" s="264" t="s">
        <v>528</v>
      </c>
    </row>
    <row r="188" spans="1:3">
      <c r="A188" s="256" t="s">
        <v>732</v>
      </c>
      <c r="B188" s="247" t="s">
        <v>529</v>
      </c>
      <c r="C188" s="621" t="s">
        <v>530</v>
      </c>
    </row>
    <row r="189" spans="1:3">
      <c r="A189" s="256" t="s">
        <v>733</v>
      </c>
      <c r="B189" s="247" t="s">
        <v>531</v>
      </c>
      <c r="C189" s="621"/>
    </row>
    <row r="190" spans="1:3">
      <c r="A190" s="256" t="s">
        <v>734</v>
      </c>
      <c r="B190" s="247" t="s">
        <v>532</v>
      </c>
      <c r="C190" s="621"/>
    </row>
    <row r="191" spans="1:3">
      <c r="A191" s="256" t="s">
        <v>735</v>
      </c>
      <c r="B191" s="247" t="s">
        <v>533</v>
      </c>
      <c r="C191" s="621"/>
    </row>
    <row r="192" spans="1:3">
      <c r="A192" s="256" t="s">
        <v>736</v>
      </c>
      <c r="B192" s="247" t="s">
        <v>534</v>
      </c>
      <c r="C192" s="621"/>
    </row>
    <row r="193" spans="1:3">
      <c r="A193" s="256" t="s">
        <v>737</v>
      </c>
      <c r="B193" s="247" t="s">
        <v>535</v>
      </c>
      <c r="C193" s="621"/>
    </row>
    <row r="194" spans="1:3">
      <c r="A194" s="256">
        <v>38.4</v>
      </c>
      <c r="B194" s="243" t="s">
        <v>504</v>
      </c>
      <c r="C194" s="246" t="s">
        <v>505</v>
      </c>
    </row>
    <row r="195" spans="1:3" s="241" customFormat="1">
      <c r="A195" s="256" t="s">
        <v>738</v>
      </c>
      <c r="B195" s="247" t="s">
        <v>529</v>
      </c>
      <c r="C195" s="621" t="s">
        <v>536</v>
      </c>
    </row>
    <row r="196" spans="1:3">
      <c r="A196" s="256" t="s">
        <v>739</v>
      </c>
      <c r="B196" s="247" t="s">
        <v>531</v>
      </c>
      <c r="C196" s="621"/>
    </row>
    <row r="197" spans="1:3">
      <c r="A197" s="256" t="s">
        <v>740</v>
      </c>
      <c r="B197" s="247" t="s">
        <v>532</v>
      </c>
      <c r="C197" s="621"/>
    </row>
    <row r="198" spans="1:3">
      <c r="A198" s="256" t="s">
        <v>741</v>
      </c>
      <c r="B198" s="247" t="s">
        <v>533</v>
      </c>
      <c r="C198" s="621"/>
    </row>
    <row r="199" spans="1:3" ht="12" thickBot="1">
      <c r="A199" s="257" t="s">
        <v>742</v>
      </c>
      <c r="B199" s="247" t="s">
        <v>537</v>
      </c>
      <c r="C199" s="621"/>
    </row>
    <row r="200" spans="1:3" ht="12" thickBot="1">
      <c r="A200" s="616" t="s">
        <v>692</v>
      </c>
      <c r="B200" s="617"/>
      <c r="C200" s="618"/>
    </row>
    <row r="201" spans="1:3" ht="12.75" thickTop="1" thickBot="1">
      <c r="A201" s="630" t="s">
        <v>538</v>
      </c>
      <c r="B201" s="630"/>
      <c r="C201" s="630"/>
    </row>
    <row r="202" spans="1:3">
      <c r="A202" s="248">
        <v>11.1</v>
      </c>
      <c r="B202" s="249" t="s">
        <v>539</v>
      </c>
      <c r="C202" s="244" t="s">
        <v>540</v>
      </c>
    </row>
    <row r="203" spans="1:3" ht="22.5">
      <c r="A203" s="248">
        <v>11.2</v>
      </c>
      <c r="B203" s="249" t="s">
        <v>541</v>
      </c>
      <c r="C203" s="244" t="s">
        <v>542</v>
      </c>
    </row>
    <row r="204" spans="1:3" ht="22.5">
      <c r="A204" s="248">
        <v>11.3</v>
      </c>
      <c r="B204" s="249" t="s">
        <v>543</v>
      </c>
      <c r="C204" s="244" t="s">
        <v>544</v>
      </c>
    </row>
    <row r="205" spans="1:3" ht="22.5">
      <c r="A205" s="248">
        <v>11.4</v>
      </c>
      <c r="B205" s="249" t="s">
        <v>545</v>
      </c>
      <c r="C205" s="244" t="s">
        <v>546</v>
      </c>
    </row>
    <row r="206" spans="1:3" ht="22.5">
      <c r="A206" s="248">
        <v>11.5</v>
      </c>
      <c r="B206" s="249" t="s">
        <v>547</v>
      </c>
      <c r="C206" s="244" t="s">
        <v>548</v>
      </c>
    </row>
    <row r="207" spans="1:3">
      <c r="A207" s="248">
        <v>11.6</v>
      </c>
      <c r="B207" s="249" t="s">
        <v>549</v>
      </c>
      <c r="C207" s="244" t="s">
        <v>550</v>
      </c>
    </row>
    <row r="208" spans="1:3" ht="22.5">
      <c r="A208" s="248">
        <v>11.7</v>
      </c>
      <c r="B208" s="249" t="s">
        <v>710</v>
      </c>
      <c r="C208" s="244" t="s">
        <v>711</v>
      </c>
    </row>
    <row r="209" spans="1:3" ht="22.5">
      <c r="A209" s="248">
        <v>11.8</v>
      </c>
      <c r="B209" s="249" t="s">
        <v>712</v>
      </c>
      <c r="C209" s="244" t="s">
        <v>713</v>
      </c>
    </row>
    <row r="210" spans="1:3">
      <c r="A210" s="248">
        <v>11.9</v>
      </c>
      <c r="B210" s="244" t="s">
        <v>551</v>
      </c>
      <c r="C210" s="244" t="s">
        <v>552</v>
      </c>
    </row>
    <row r="211" spans="1:3">
      <c r="A211" s="248">
        <v>11.1</v>
      </c>
      <c r="B211" s="244" t="s">
        <v>553</v>
      </c>
      <c r="C211" s="244" t="s">
        <v>554</v>
      </c>
    </row>
    <row r="212" spans="1:3">
      <c r="A212" s="248">
        <v>11.11</v>
      </c>
      <c r="B212" s="246" t="s">
        <v>555</v>
      </c>
      <c r="C212" s="244" t="s">
        <v>556</v>
      </c>
    </row>
    <row r="213" spans="1:3">
      <c r="A213" s="248">
        <v>11.12</v>
      </c>
      <c r="B213" s="249" t="s">
        <v>557</v>
      </c>
      <c r="C213" s="244" t="s">
        <v>558</v>
      </c>
    </row>
    <row r="214" spans="1:3">
      <c r="A214" s="248">
        <v>11.13</v>
      </c>
      <c r="B214" s="249" t="s">
        <v>559</v>
      </c>
      <c r="C214" s="264" t="s">
        <v>560</v>
      </c>
    </row>
    <row r="215" spans="1:3" ht="22.5">
      <c r="A215" s="248">
        <v>11.14</v>
      </c>
      <c r="B215" s="249" t="s">
        <v>750</v>
      </c>
      <c r="C215" s="264" t="s">
        <v>751</v>
      </c>
    </row>
    <row r="216" spans="1:3">
      <c r="A216" s="248">
        <v>11.15</v>
      </c>
      <c r="B216" s="249" t="s">
        <v>561</v>
      </c>
      <c r="C216" s="264" t="s">
        <v>562</v>
      </c>
    </row>
    <row r="217" spans="1:3">
      <c r="A217" s="248">
        <v>11.16</v>
      </c>
      <c r="B217" s="249" t="s">
        <v>563</v>
      </c>
      <c r="C217" s="264" t="s">
        <v>564</v>
      </c>
    </row>
    <row r="218" spans="1:3">
      <c r="A218" s="248">
        <v>11.17</v>
      </c>
      <c r="B218" s="249" t="s">
        <v>565</v>
      </c>
      <c r="C218" s="264" t="s">
        <v>566</v>
      </c>
    </row>
    <row r="219" spans="1:3">
      <c r="A219" s="248">
        <v>11.18</v>
      </c>
      <c r="B219" s="249" t="s">
        <v>567</v>
      </c>
      <c r="C219" s="264" t="s">
        <v>568</v>
      </c>
    </row>
    <row r="220" spans="1:3" ht="22.5">
      <c r="A220" s="248">
        <v>11.19</v>
      </c>
      <c r="B220" s="249" t="s">
        <v>569</v>
      </c>
      <c r="C220" s="264" t="s">
        <v>673</v>
      </c>
    </row>
    <row r="221" spans="1:3" ht="22.5">
      <c r="A221" s="248">
        <v>11.2</v>
      </c>
      <c r="B221" s="249" t="s">
        <v>570</v>
      </c>
      <c r="C221" s="264" t="s">
        <v>674</v>
      </c>
    </row>
    <row r="222" spans="1:3" s="241" customFormat="1">
      <c r="A222" s="248">
        <v>11.21</v>
      </c>
      <c r="B222" s="249" t="s">
        <v>571</v>
      </c>
      <c r="C222" s="264" t="s">
        <v>572</v>
      </c>
    </row>
    <row r="223" spans="1:3">
      <c r="A223" s="248">
        <v>11.22</v>
      </c>
      <c r="B223" s="249" t="s">
        <v>573</v>
      </c>
      <c r="C223" s="264" t="s">
        <v>574</v>
      </c>
    </row>
    <row r="224" spans="1:3">
      <c r="A224" s="248">
        <v>11.23</v>
      </c>
      <c r="B224" s="249" t="s">
        <v>575</v>
      </c>
      <c r="C224" s="264" t="s">
        <v>576</v>
      </c>
    </row>
    <row r="225" spans="1:3">
      <c r="A225" s="248">
        <v>11.24</v>
      </c>
      <c r="B225" s="249" t="s">
        <v>577</v>
      </c>
      <c r="C225" s="264" t="s">
        <v>578</v>
      </c>
    </row>
    <row r="226" spans="1:3">
      <c r="A226" s="248">
        <v>11.25</v>
      </c>
      <c r="B226" s="266" t="s">
        <v>579</v>
      </c>
      <c r="C226" s="267" t="s">
        <v>580</v>
      </c>
    </row>
    <row r="227" spans="1:3" ht="12" thickBot="1">
      <c r="A227" s="627" t="s">
        <v>693</v>
      </c>
      <c r="B227" s="628"/>
      <c r="C227" s="629"/>
    </row>
    <row r="228" spans="1:3" ht="12.75" thickTop="1" thickBot="1">
      <c r="A228" s="630" t="s">
        <v>538</v>
      </c>
      <c r="B228" s="630"/>
      <c r="C228" s="630"/>
    </row>
    <row r="229" spans="1:3">
      <c r="A229" s="242" t="s">
        <v>581</v>
      </c>
      <c r="B229" s="250" t="s">
        <v>582</v>
      </c>
      <c r="C229" s="631" t="s">
        <v>583</v>
      </c>
    </row>
    <row r="230" spans="1:3">
      <c r="A230" s="240" t="s">
        <v>584</v>
      </c>
      <c r="B230" s="246" t="s">
        <v>585</v>
      </c>
      <c r="C230" s="621"/>
    </row>
    <row r="231" spans="1:3">
      <c r="A231" s="240" t="s">
        <v>586</v>
      </c>
      <c r="B231" s="246" t="s">
        <v>587</v>
      </c>
      <c r="C231" s="621"/>
    </row>
    <row r="232" spans="1:3">
      <c r="A232" s="240" t="s">
        <v>588</v>
      </c>
      <c r="B232" s="246" t="s">
        <v>589</v>
      </c>
      <c r="C232" s="621"/>
    </row>
    <row r="233" spans="1:3">
      <c r="A233" s="240" t="s">
        <v>590</v>
      </c>
      <c r="B233" s="246" t="s">
        <v>591</v>
      </c>
      <c r="C233" s="621"/>
    </row>
    <row r="234" spans="1:3">
      <c r="A234" s="240" t="s">
        <v>592</v>
      </c>
      <c r="B234" s="246" t="s">
        <v>593</v>
      </c>
      <c r="C234" s="264" t="s">
        <v>594</v>
      </c>
    </row>
    <row r="235" spans="1:3" ht="22.5">
      <c r="A235" s="240" t="s">
        <v>595</v>
      </c>
      <c r="B235" s="246" t="s">
        <v>596</v>
      </c>
      <c r="C235" s="264" t="s">
        <v>597</v>
      </c>
    </row>
    <row r="236" spans="1:3" ht="22.5">
      <c r="A236" s="240" t="s">
        <v>598</v>
      </c>
      <c r="B236" s="246" t="s">
        <v>599</v>
      </c>
      <c r="C236" s="264" t="s">
        <v>600</v>
      </c>
    </row>
    <row r="237" spans="1:3">
      <c r="A237" s="240" t="s">
        <v>601</v>
      </c>
      <c r="B237" s="246" t="s">
        <v>602</v>
      </c>
      <c r="C237" s="621" t="s">
        <v>603</v>
      </c>
    </row>
    <row r="238" spans="1:3">
      <c r="A238" s="240" t="s">
        <v>604</v>
      </c>
      <c r="B238" s="246" t="s">
        <v>605</v>
      </c>
      <c r="C238" s="621"/>
    </row>
    <row r="239" spans="1:3">
      <c r="A239" s="240" t="s">
        <v>606</v>
      </c>
      <c r="B239" s="246" t="s">
        <v>607</v>
      </c>
      <c r="C239" s="621"/>
    </row>
    <row r="240" spans="1:3">
      <c r="A240" s="240" t="s">
        <v>608</v>
      </c>
      <c r="B240" s="246" t="s">
        <v>609</v>
      </c>
      <c r="C240" s="621" t="s">
        <v>583</v>
      </c>
    </row>
    <row r="241" spans="1:3">
      <c r="A241" s="240" t="s">
        <v>610</v>
      </c>
      <c r="B241" s="246" t="s">
        <v>611</v>
      </c>
      <c r="C241" s="621"/>
    </row>
    <row r="242" spans="1:3">
      <c r="A242" s="240" t="s">
        <v>612</v>
      </c>
      <c r="B242" s="246" t="s">
        <v>613</v>
      </c>
      <c r="C242" s="621"/>
    </row>
    <row r="243" spans="1:3" s="241" customFormat="1">
      <c r="A243" s="240" t="s">
        <v>614</v>
      </c>
      <c r="B243" s="246" t="s">
        <v>615</v>
      </c>
      <c r="C243" s="621"/>
    </row>
    <row r="244" spans="1:3">
      <c r="A244" s="240" t="s">
        <v>616</v>
      </c>
      <c r="B244" s="246" t="s">
        <v>617</v>
      </c>
      <c r="C244" s="621"/>
    </row>
    <row r="245" spans="1:3">
      <c r="A245" s="240" t="s">
        <v>618</v>
      </c>
      <c r="B245" s="246" t="s">
        <v>619</v>
      </c>
      <c r="C245" s="621"/>
    </row>
    <row r="246" spans="1:3">
      <c r="A246" s="240" t="s">
        <v>620</v>
      </c>
      <c r="B246" s="246" t="s">
        <v>621</v>
      </c>
      <c r="C246" s="621"/>
    </row>
    <row r="247" spans="1:3">
      <c r="A247" s="240" t="s">
        <v>622</v>
      </c>
      <c r="B247" s="246" t="s">
        <v>623</v>
      </c>
      <c r="C247" s="621"/>
    </row>
    <row r="248" spans="1:3" s="241" customFormat="1" ht="12" thickBot="1">
      <c r="A248" s="616" t="s">
        <v>694</v>
      </c>
      <c r="B248" s="617"/>
      <c r="C248" s="618"/>
    </row>
    <row r="249" spans="1:3" ht="12.75" thickTop="1" thickBot="1">
      <c r="A249" s="613" t="s">
        <v>624</v>
      </c>
      <c r="B249" s="613"/>
      <c r="C249" s="613"/>
    </row>
    <row r="250" spans="1:3">
      <c r="A250" s="240">
        <v>13.1</v>
      </c>
      <c r="B250" s="614" t="s">
        <v>625</v>
      </c>
      <c r="C250" s="615"/>
    </row>
    <row r="251" spans="1:3" ht="33.75">
      <c r="A251" s="240" t="s">
        <v>626</v>
      </c>
      <c r="B251" s="249" t="s">
        <v>627</v>
      </c>
      <c r="C251" s="244" t="s">
        <v>628</v>
      </c>
    </row>
    <row r="252" spans="1:3" ht="101.25">
      <c r="A252" s="240" t="s">
        <v>629</v>
      </c>
      <c r="B252" s="249" t="s">
        <v>630</v>
      </c>
      <c r="C252" s="244" t="s">
        <v>631</v>
      </c>
    </row>
    <row r="253" spans="1:3" ht="12" thickBot="1">
      <c r="A253" s="616" t="s">
        <v>695</v>
      </c>
      <c r="B253" s="617"/>
      <c r="C253" s="618"/>
    </row>
    <row r="254" spans="1:3" ht="12.75" thickTop="1" thickBot="1">
      <c r="A254" s="613" t="s">
        <v>624</v>
      </c>
      <c r="B254" s="613"/>
      <c r="C254" s="613"/>
    </row>
    <row r="255" spans="1:3">
      <c r="A255" s="240">
        <v>14.1</v>
      </c>
      <c r="B255" s="614" t="s">
        <v>632</v>
      </c>
      <c r="C255" s="615"/>
    </row>
    <row r="256" spans="1:3" ht="22.5">
      <c r="A256" s="240" t="s">
        <v>633</v>
      </c>
      <c r="B256" s="249" t="s">
        <v>634</v>
      </c>
      <c r="C256" s="244" t="s">
        <v>635</v>
      </c>
    </row>
    <row r="257" spans="1:3" ht="45">
      <c r="A257" s="240" t="s">
        <v>636</v>
      </c>
      <c r="B257" s="249" t="s">
        <v>637</v>
      </c>
      <c r="C257" s="244" t="s">
        <v>638</v>
      </c>
    </row>
    <row r="258" spans="1:3" ht="12" customHeight="1">
      <c r="A258" s="240" t="s">
        <v>639</v>
      </c>
      <c r="B258" s="249" t="s">
        <v>640</v>
      </c>
      <c r="C258" s="244" t="s">
        <v>641</v>
      </c>
    </row>
    <row r="259" spans="1:3" ht="33.75">
      <c r="A259" s="240" t="s">
        <v>642</v>
      </c>
      <c r="B259" s="249" t="s">
        <v>643</v>
      </c>
      <c r="C259" s="244" t="s">
        <v>644</v>
      </c>
    </row>
    <row r="260" spans="1:3" ht="11.25" customHeight="1">
      <c r="A260" s="240" t="s">
        <v>645</v>
      </c>
      <c r="B260" s="249" t="s">
        <v>646</v>
      </c>
      <c r="C260" s="244" t="s">
        <v>647</v>
      </c>
    </row>
    <row r="261" spans="1:3" ht="56.25">
      <c r="A261" s="240" t="s">
        <v>648</v>
      </c>
      <c r="B261" s="249" t="s">
        <v>649</v>
      </c>
      <c r="C261" s="244" t="s">
        <v>650</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Normal="100" workbookViewId="0">
      <pane xSplit="1" ySplit="5" topLeftCell="B27" activePane="bottomRight" state="frozen"/>
      <selection pane="topRight" activeCell="B1" sqref="B1"/>
      <selection pane="bottomLeft" activeCell="A6" sqref="A6"/>
      <selection pane="bottomRight" activeCell="I30" sqref="I30"/>
    </sheetView>
  </sheetViews>
  <sheetFormatPr defaultRowHeight="15.75"/>
  <cols>
    <col min="1" max="1" width="9.5703125" style="18" bestFit="1" customWidth="1"/>
    <col min="2" max="2" width="86" style="15" customWidth="1"/>
    <col min="3" max="3" width="12.7109375" style="15" customWidth="1"/>
    <col min="4" max="7" width="12.7109375" style="1" customWidth="1"/>
    <col min="8" max="9" width="6.7109375" customWidth="1"/>
    <col min="10" max="10" width="9.140625" hidden="1" customWidth="1"/>
    <col min="11" max="22" width="10.7109375" hidden="1" customWidth="1"/>
    <col min="23" max="23" width="12" hidden="1" customWidth="1"/>
    <col min="24" max="25" width="0" hidden="1" customWidth="1"/>
  </cols>
  <sheetData>
    <row r="1" spans="1:23">
      <c r="A1" s="16" t="s">
        <v>231</v>
      </c>
      <c r="B1" s="492" t="str">
        <f>Info!C2</f>
        <v>სს" კრედო ბანკი"</v>
      </c>
      <c r="D1" s="530"/>
    </row>
    <row r="2" spans="1:23">
      <c r="A2" s="16" t="s">
        <v>232</v>
      </c>
      <c r="B2" s="15" t="s">
        <v>962</v>
      </c>
      <c r="C2" s="28"/>
      <c r="D2" s="531"/>
      <c r="E2" s="17"/>
      <c r="F2" s="17"/>
      <c r="G2" s="17"/>
    </row>
    <row r="3" spans="1:23">
      <c r="A3" s="16"/>
      <c r="C3" s="28"/>
      <c r="D3" s="17"/>
      <c r="E3" s="17"/>
      <c r="F3" s="17"/>
      <c r="G3" s="17"/>
    </row>
    <row r="4" spans="1:23" ht="16.5" thickBot="1">
      <c r="A4" s="73" t="s">
        <v>653</v>
      </c>
      <c r="B4" s="215" t="s">
        <v>266</v>
      </c>
      <c r="C4" s="216"/>
      <c r="D4" s="217"/>
      <c r="E4" s="217"/>
      <c r="F4" s="217"/>
      <c r="G4" s="217"/>
    </row>
    <row r="5" spans="1:23" ht="15">
      <c r="A5" s="361" t="s">
        <v>32</v>
      </c>
      <c r="B5" s="362"/>
      <c r="C5" s="363" t="s">
        <v>5</v>
      </c>
      <c r="D5" s="364" t="s">
        <v>6</v>
      </c>
      <c r="E5" s="364" t="s">
        <v>7</v>
      </c>
      <c r="F5" s="364" t="s">
        <v>8</v>
      </c>
      <c r="G5" s="365" t="s">
        <v>9</v>
      </c>
    </row>
    <row r="6" spans="1:23" ht="15">
      <c r="A6" s="126"/>
      <c r="B6" s="31" t="s">
        <v>228</v>
      </c>
      <c r="C6" s="366"/>
      <c r="D6" s="366"/>
      <c r="E6" s="366"/>
      <c r="F6" s="366"/>
      <c r="G6" s="367"/>
    </row>
    <row r="7" spans="1:23" ht="15">
      <c r="A7" s="126"/>
      <c r="B7" s="32" t="s">
        <v>233</v>
      </c>
      <c r="C7" s="366"/>
      <c r="D7" s="366"/>
      <c r="E7" s="366"/>
      <c r="F7" s="366"/>
      <c r="G7" s="367"/>
    </row>
    <row r="8" spans="1:23" ht="15">
      <c r="A8" s="127">
        <v>1</v>
      </c>
      <c r="B8" s="265" t="s">
        <v>29</v>
      </c>
      <c r="C8" s="274">
        <v>131506915.59000006</v>
      </c>
      <c r="D8" s="274">
        <v>121945499.48999994</v>
      </c>
      <c r="E8" s="275">
        <v>114300002.17000024</v>
      </c>
      <c r="F8" s="275">
        <v>116011251.56999989</v>
      </c>
      <c r="G8" s="275">
        <v>109228272.44</v>
      </c>
    </row>
    <row r="9" spans="1:23" ht="15">
      <c r="A9" s="127">
        <v>2</v>
      </c>
      <c r="B9" s="265" t="s">
        <v>130</v>
      </c>
      <c r="C9" s="274">
        <v>131506915.59000006</v>
      </c>
      <c r="D9" s="274">
        <v>121945499.48999994</v>
      </c>
      <c r="E9" s="275">
        <v>114300002.17000024</v>
      </c>
      <c r="F9" s="275">
        <v>116011251.56999989</v>
      </c>
      <c r="G9" s="275">
        <v>109228272.44</v>
      </c>
    </row>
    <row r="10" spans="1:23" ht="15">
      <c r="A10" s="127">
        <v>3</v>
      </c>
      <c r="B10" s="265" t="s">
        <v>94</v>
      </c>
      <c r="C10" s="274">
        <v>162608289.14765704</v>
      </c>
      <c r="D10" s="274">
        <v>152267146.68617666</v>
      </c>
      <c r="E10" s="275">
        <v>137277850.72747794</v>
      </c>
      <c r="F10" s="275">
        <v>128424850.74434817</v>
      </c>
      <c r="G10" s="275">
        <v>122024792.36109555</v>
      </c>
    </row>
    <row r="11" spans="1:23" ht="15">
      <c r="A11" s="126"/>
      <c r="B11" s="31" t="s">
        <v>229</v>
      </c>
      <c r="C11" s="366"/>
      <c r="D11" s="366"/>
      <c r="E11" s="366"/>
      <c r="F11" s="366"/>
      <c r="G11" s="367"/>
    </row>
    <row r="12" spans="1:23" ht="15" customHeight="1">
      <c r="A12" s="127">
        <v>4</v>
      </c>
      <c r="B12" s="265" t="s">
        <v>675</v>
      </c>
      <c r="C12" s="403">
        <v>996558621.4938091</v>
      </c>
      <c r="D12" s="403">
        <v>917826900.48788691</v>
      </c>
      <c r="E12" s="275">
        <v>853845182.39196527</v>
      </c>
      <c r="F12" s="275">
        <v>811102559.7416122</v>
      </c>
      <c r="G12" s="275">
        <v>839340641.78493786</v>
      </c>
    </row>
    <row r="13" spans="1:23" ht="15">
      <c r="A13" s="126"/>
      <c r="B13" s="31" t="s">
        <v>131</v>
      </c>
      <c r="C13" s="366"/>
      <c r="D13" s="366"/>
      <c r="E13" s="366"/>
      <c r="F13" s="366"/>
      <c r="G13" s="367"/>
    </row>
    <row r="14" spans="1:23" s="2" customFormat="1" ht="15">
      <c r="A14" s="127"/>
      <c r="B14" s="32" t="s">
        <v>838</v>
      </c>
      <c r="C14" s="366"/>
      <c r="D14" s="366"/>
      <c r="E14" s="366"/>
      <c r="F14" s="366"/>
      <c r="G14" s="367"/>
    </row>
    <row r="15" spans="1:23"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&gt;=7.6554234291332%</v>
      </c>
      <c r="C15" s="495">
        <v>0.13196104348871665</v>
      </c>
      <c r="D15" s="495">
        <v>0.13286328764735233</v>
      </c>
      <c r="E15" s="495">
        <v>0.13386501970977896</v>
      </c>
      <c r="F15" s="496">
        <v>0.14302907835349066</v>
      </c>
      <c r="G15" s="496">
        <v>0.13013580780231929</v>
      </c>
      <c r="J15" s="664"/>
      <c r="K15" s="664" t="s">
        <v>955</v>
      </c>
      <c r="L15" s="664" t="s">
        <v>947</v>
      </c>
      <c r="M15" s="664" t="s">
        <v>948</v>
      </c>
      <c r="N15" s="664" t="s">
        <v>949</v>
      </c>
      <c r="O15" s="664" t="s">
        <v>950</v>
      </c>
      <c r="P15" s="664" t="s">
        <v>951</v>
      </c>
      <c r="Q15" s="664" t="s">
        <v>952</v>
      </c>
      <c r="R15" s="664" t="s">
        <v>958</v>
      </c>
      <c r="S15" s="664" t="s">
        <v>959</v>
      </c>
      <c r="T15" s="664" t="s">
        <v>960</v>
      </c>
      <c r="U15" s="664" t="s">
        <v>963</v>
      </c>
      <c r="V15" s="664" t="s">
        <v>964</v>
      </c>
      <c r="W15" s="664" t="s">
        <v>965</v>
      </c>
    </row>
    <row r="16" spans="1:23" ht="15" customHeight="1">
      <c r="A16" s="125">
        <v>6</v>
      </c>
      <c r="B16" s="30" t="str">
        <f>"პირველადი კაპიტალის კოეფიციენტი &gt;="&amp;'9.1. Capital Requirements'!$C$20*100&amp;"%"</f>
        <v>პირველადი კაპიტალის კოეფიციენტი &gt;=9.37565637830339%</v>
      </c>
      <c r="C16" s="495">
        <v>0.13196104348871665</v>
      </c>
      <c r="D16" s="495">
        <v>0.13286328764735233</v>
      </c>
      <c r="E16" s="495">
        <v>0.13386501970977896</v>
      </c>
      <c r="F16" s="496">
        <v>0.14302907835349066</v>
      </c>
      <c r="G16" s="496">
        <v>0.13013580780231929</v>
      </c>
      <c r="J16" s="664"/>
      <c r="K16" s="664"/>
      <c r="L16" s="664"/>
      <c r="M16" s="664"/>
      <c r="N16" s="664"/>
      <c r="O16" s="664"/>
      <c r="P16" s="664"/>
      <c r="Q16" s="664"/>
      <c r="R16" s="664"/>
      <c r="S16" s="664"/>
      <c r="T16" s="664"/>
      <c r="U16" s="664"/>
      <c r="V16" s="664"/>
      <c r="W16" s="664"/>
    </row>
    <row r="17" spans="1:23"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&gt;=13.4275418377379%</v>
      </c>
      <c r="C17" s="495">
        <v>0.16316981825305216</v>
      </c>
      <c r="D17" s="495">
        <v>0.1658996338037558</v>
      </c>
      <c r="E17" s="495">
        <v>0.1607760441335597</v>
      </c>
      <c r="F17" s="496">
        <v>0.15833367704481127</v>
      </c>
      <c r="G17" s="496">
        <v>0.14538172737781194</v>
      </c>
      <c r="J17" s="664" t="s">
        <v>953</v>
      </c>
      <c r="K17" s="665">
        <v>799163431.05497801</v>
      </c>
      <c r="L17" s="665">
        <v>804412582.69900012</v>
      </c>
      <c r="M17" s="665">
        <v>805004063.59443998</v>
      </c>
      <c r="N17" s="665">
        <v>830871729.19210005</v>
      </c>
      <c r="O17" s="665">
        <v>826314597.94249976</v>
      </c>
      <c r="P17" s="665">
        <v>860109765.43180001</v>
      </c>
      <c r="Q17" s="665">
        <v>906376205.01469994</v>
      </c>
      <c r="R17" s="665">
        <v>931015469.71490002</v>
      </c>
      <c r="S17" s="665">
        <v>946913692.54809999</v>
      </c>
      <c r="T17" s="665">
        <v>942143802.90869999</v>
      </c>
      <c r="U17" s="665">
        <v>954505133.9920001</v>
      </c>
      <c r="V17" s="665">
        <v>973267177.9677999</v>
      </c>
      <c r="W17" s="665">
        <v>1030573275.0485011</v>
      </c>
    </row>
    <row r="18" spans="1:23" ht="15">
      <c r="A18" s="126"/>
      <c r="B18" s="31" t="s">
        <v>11</v>
      </c>
      <c r="C18" s="366"/>
      <c r="D18" s="366"/>
      <c r="E18" s="366"/>
      <c r="F18" s="366"/>
      <c r="G18" s="367"/>
      <c r="J18" s="665" t="s">
        <v>945</v>
      </c>
      <c r="K18" s="665"/>
      <c r="L18" s="665">
        <f>AVERAGE($K$17:L17)</f>
        <v>801788006.87698913</v>
      </c>
      <c r="M18" s="665">
        <f>AVERAGE($K$17:M17)</f>
        <v>802860025.78280604</v>
      </c>
      <c r="N18" s="665">
        <f>AVERAGE($K$17:N17)</f>
        <v>809862951.63512957</v>
      </c>
      <c r="O18" s="665">
        <f>AVERAGE($K$17:O17)</f>
        <v>813153280.89660358</v>
      </c>
      <c r="P18" s="665">
        <f>AVERAGE($K$17:P17)</f>
        <v>820979361.65246964</v>
      </c>
      <c r="Q18" s="665">
        <f>AVERAGE($K$17:Q17)</f>
        <v>833178910.70421684</v>
      </c>
      <c r="R18" s="665">
        <f>AVERAGE($K$17:R17)</f>
        <v>845408480.58055222</v>
      </c>
      <c r="S18" s="665">
        <f>AVERAGE($K$17:S17)</f>
        <v>856686837.46583533</v>
      </c>
      <c r="T18" s="665">
        <f>AVERAGE($K$17:T17)</f>
        <v>865232534.01012194</v>
      </c>
      <c r="U18" s="665">
        <f>AVERAGE($K$17:U17)</f>
        <v>873348224.91756546</v>
      </c>
      <c r="V18" s="665">
        <f>AVERAGE($K$17:V17)</f>
        <v>881674804.33841836</v>
      </c>
      <c r="W18" s="665">
        <f>AVERAGE($K$17:W17)</f>
        <v>893128532.85457861</v>
      </c>
    </row>
    <row r="19" spans="1:23" ht="15" customHeight="1">
      <c r="A19" s="128">
        <v>8</v>
      </c>
      <c r="B19" s="33" t="s">
        <v>12</v>
      </c>
      <c r="C19" s="529">
        <v>0.1807</v>
      </c>
      <c r="D19" s="529">
        <v>0.18040221367609136</v>
      </c>
      <c r="E19" s="497">
        <v>0.18186780094076749</v>
      </c>
      <c r="F19" s="498">
        <v>0.18125362917716736</v>
      </c>
      <c r="G19" s="498">
        <v>0.19146718113957634</v>
      </c>
      <c r="J19" s="665"/>
      <c r="K19" s="665"/>
      <c r="L19" s="665"/>
      <c r="M19" s="665"/>
      <c r="N19" s="665"/>
      <c r="O19" s="665"/>
      <c r="P19" s="665"/>
      <c r="Q19" s="665"/>
      <c r="R19" s="665"/>
      <c r="S19" s="665"/>
      <c r="T19" s="665"/>
      <c r="U19" s="665"/>
      <c r="V19" s="665"/>
      <c r="W19" s="665"/>
    </row>
    <row r="20" spans="1:23" ht="15">
      <c r="A20" s="128">
        <v>9</v>
      </c>
      <c r="B20" s="33" t="s">
        <v>13</v>
      </c>
      <c r="C20" s="497">
        <v>7.7299999999999994E-2</v>
      </c>
      <c r="D20" s="497">
        <v>7.6976904491381698E-2</v>
      </c>
      <c r="E20" s="497">
        <v>7.7199110075451965E-2</v>
      </c>
      <c r="F20" s="498">
        <v>7.8175513859688128E-2</v>
      </c>
      <c r="G20" s="498">
        <v>7.8100000000000003E-2</v>
      </c>
      <c r="J20" s="665" t="s">
        <v>954</v>
      </c>
      <c r="K20" s="665">
        <v>117426738.91</v>
      </c>
      <c r="L20" s="665">
        <v>118872799.0600002</v>
      </c>
      <c r="M20" s="665">
        <v>120263427.77</v>
      </c>
      <c r="N20" s="665">
        <v>123215189.56999989</v>
      </c>
      <c r="O20" s="665">
        <v>124913976.41000003</v>
      </c>
      <c r="P20" s="665">
        <v>119690430.36999989</v>
      </c>
      <c r="Q20" s="665">
        <v>121721439.67000024</v>
      </c>
      <c r="R20" s="665">
        <v>123828356.5100002</v>
      </c>
      <c r="S20" s="665">
        <v>125897753.70000005</v>
      </c>
      <c r="T20" s="665">
        <v>129132658.08999993</v>
      </c>
      <c r="U20" s="665">
        <v>132388361.09999977</v>
      </c>
      <c r="V20" s="665">
        <v>135150973.43999985</v>
      </c>
      <c r="W20" s="665">
        <v>139080890.59000006</v>
      </c>
    </row>
    <row r="21" spans="1:23" ht="15">
      <c r="A21" s="128">
        <v>10</v>
      </c>
      <c r="B21" s="33" t="s">
        <v>14</v>
      </c>
      <c r="C21" s="497">
        <v>5.0099999999999999E-2</v>
      </c>
      <c r="D21" s="497">
        <v>4.8399999999999999E-2</v>
      </c>
      <c r="E21" s="497">
        <v>4.7942645411220869E-2</v>
      </c>
      <c r="F21" s="498">
        <v>4.2885262166737E-2</v>
      </c>
      <c r="G21" s="498">
        <v>4.5499999999999999E-2</v>
      </c>
      <c r="J21" s="665" t="s">
        <v>946</v>
      </c>
      <c r="K21" s="665"/>
      <c r="L21" s="665">
        <f>AVERAGE($K$20:L20)</f>
        <v>118149768.9850001</v>
      </c>
      <c r="M21" s="665">
        <f>AVERAGE($K$20:M20)</f>
        <v>118854321.9133334</v>
      </c>
      <c r="N21" s="665">
        <f>AVERAGE($K$20:N20)</f>
        <v>119944538.82750002</v>
      </c>
      <c r="O21" s="665">
        <f>AVERAGE($K$20:O20)</f>
        <v>120938426.34400001</v>
      </c>
      <c r="P21" s="665">
        <f>AVERAGE($K$20:P20)</f>
        <v>120730427.01499999</v>
      </c>
      <c r="Q21" s="665">
        <f>AVERAGE($K$20:Q20)</f>
        <v>120872000.25142859</v>
      </c>
      <c r="R21" s="665">
        <f>AVERAGE($K$20:R20)</f>
        <v>121241544.78375004</v>
      </c>
      <c r="S21" s="665">
        <f>AVERAGE($K$20:S20)</f>
        <v>121758901.33000003</v>
      </c>
      <c r="T21" s="665">
        <f>AVERAGE($K$20:T20)</f>
        <v>122496277.00600001</v>
      </c>
      <c r="U21" s="665">
        <f>AVERAGE($K$20:U20)</f>
        <v>123395557.3781818</v>
      </c>
      <c r="V21" s="665">
        <f>AVERAGE($K$20:V20)</f>
        <v>124375175.38333331</v>
      </c>
      <c r="W21" s="665">
        <f>AVERAGE($K$20:W20)</f>
        <v>125506384.2453846</v>
      </c>
    </row>
    <row r="22" spans="1:23" ht="15">
      <c r="A22" s="128">
        <v>11</v>
      </c>
      <c r="B22" s="33" t="s">
        <v>267</v>
      </c>
      <c r="C22" s="497">
        <v>0.10340000000000001</v>
      </c>
      <c r="D22" s="497">
        <v>0.10340000000000001</v>
      </c>
      <c r="E22" s="497">
        <v>0.10466869086531552</v>
      </c>
      <c r="F22" s="498">
        <v>0.10307811531747924</v>
      </c>
      <c r="G22" s="498">
        <v>0.1133</v>
      </c>
    </row>
    <row r="23" spans="1:23" ht="15">
      <c r="A23" s="128">
        <v>12</v>
      </c>
      <c r="B23" s="33" t="s">
        <v>15</v>
      </c>
      <c r="C23" s="497">
        <v>3.1E-2</v>
      </c>
      <c r="D23" s="497">
        <v>2.7300000000000001E-2</v>
      </c>
      <c r="E23" s="497">
        <v>2.436339117470375E-2</v>
      </c>
      <c r="F23" s="498">
        <v>2.820454581096897E-2</v>
      </c>
      <c r="G23" s="498">
        <v>1.8499999999999999E-2</v>
      </c>
    </row>
    <row r="24" spans="1:23" ht="15">
      <c r="A24" s="128">
        <v>13</v>
      </c>
      <c r="B24" s="33" t="s">
        <v>16</v>
      </c>
      <c r="C24" s="497">
        <v>0.22059999999999999</v>
      </c>
      <c r="D24" s="497">
        <v>0.19320000000000001</v>
      </c>
      <c r="E24" s="497">
        <v>0.16793851080296396</v>
      </c>
      <c r="F24" s="498">
        <v>0.1904364879242218</v>
      </c>
      <c r="G24" s="498">
        <v>0.1152</v>
      </c>
    </row>
    <row r="25" spans="1:23" ht="15">
      <c r="A25" s="126"/>
      <c r="B25" s="31" t="s">
        <v>17</v>
      </c>
      <c r="C25" s="366"/>
      <c r="D25" s="366"/>
      <c r="E25" s="366"/>
      <c r="F25" s="366"/>
      <c r="G25" s="367"/>
    </row>
    <row r="26" spans="1:23" ht="15">
      <c r="A26" s="128">
        <v>14</v>
      </c>
      <c r="B26" s="33" t="s">
        <v>18</v>
      </c>
      <c r="C26" s="497">
        <v>1.0699999999999999E-2</v>
      </c>
      <c r="D26" s="497">
        <v>1.1900000000000001E-2</v>
      </c>
      <c r="E26" s="497">
        <v>1.6103255019986554E-2</v>
      </c>
      <c r="F26" s="498">
        <v>1.54E-2</v>
      </c>
      <c r="G26" s="498">
        <v>1.15E-2</v>
      </c>
    </row>
    <row r="27" spans="1:23" ht="15" customHeight="1">
      <c r="A27" s="128">
        <v>15</v>
      </c>
      <c r="B27" s="33" t="s">
        <v>19</v>
      </c>
      <c r="C27" s="497">
        <v>2.7400000000000001E-2</v>
      </c>
      <c r="D27" s="497">
        <v>2.8199999999999999E-2</v>
      </c>
      <c r="E27" s="497">
        <v>3.0161120474280601E-2</v>
      </c>
      <c r="F27" s="498">
        <v>2.9100000000000001E-2</v>
      </c>
      <c r="G27" s="498">
        <v>2.76E-2</v>
      </c>
    </row>
    <row r="28" spans="1:23" ht="15">
      <c r="A28" s="128">
        <v>16</v>
      </c>
      <c r="B28" s="33" t="s">
        <v>20</v>
      </c>
      <c r="C28" s="497">
        <v>9.8199999999999996E-2</v>
      </c>
      <c r="D28" s="497">
        <v>0.1077</v>
      </c>
      <c r="E28" s="497">
        <v>0.11511003127202413</v>
      </c>
      <c r="F28" s="498">
        <v>0.1139</v>
      </c>
      <c r="G28" s="498">
        <v>0.1192</v>
      </c>
    </row>
    <row r="29" spans="1:23" ht="15" customHeight="1">
      <c r="A29" s="128">
        <v>17</v>
      </c>
      <c r="B29" s="33" t="s">
        <v>21</v>
      </c>
      <c r="C29" s="497">
        <v>0.151</v>
      </c>
      <c r="D29" s="497">
        <v>0.15129999999999999</v>
      </c>
      <c r="E29" s="497">
        <v>0.14128763193978938</v>
      </c>
      <c r="F29" s="498">
        <v>0.14180000000000001</v>
      </c>
      <c r="G29" s="498">
        <v>0.17280000000000001</v>
      </c>
    </row>
    <row r="30" spans="1:23" ht="15">
      <c r="A30" s="128">
        <v>18</v>
      </c>
      <c r="B30" s="33" t="s">
        <v>22</v>
      </c>
      <c r="C30" s="497">
        <v>0.23330000000000001</v>
      </c>
      <c r="D30" s="497">
        <v>0.11799999999999999</v>
      </c>
      <c r="E30" s="497">
        <v>5.6935653122070162E-2</v>
      </c>
      <c r="F30" s="498">
        <v>-1.5800000000000002E-2</v>
      </c>
      <c r="G30" s="498">
        <v>0.28570000000000001</v>
      </c>
    </row>
    <row r="31" spans="1:23" ht="15" customHeight="1">
      <c r="A31" s="126"/>
      <c r="B31" s="31" t="s">
        <v>23</v>
      </c>
      <c r="C31" s="366"/>
      <c r="D31" s="366"/>
      <c r="E31" s="366"/>
      <c r="F31" s="366"/>
      <c r="G31" s="367"/>
    </row>
    <row r="32" spans="1:23" ht="15" customHeight="1">
      <c r="A32" s="128">
        <v>19</v>
      </c>
      <c r="B32" s="33" t="s">
        <v>24</v>
      </c>
      <c r="C32" s="497">
        <v>0.12540000000000001</v>
      </c>
      <c r="D32" s="497">
        <v>0.125</v>
      </c>
      <c r="E32" s="497">
        <v>0.1402010103717794</v>
      </c>
      <c r="F32" s="497">
        <v>0.1245</v>
      </c>
      <c r="G32" s="497">
        <v>8.6800000000000002E-2</v>
      </c>
    </row>
    <row r="33" spans="1:7" ht="15" customHeight="1">
      <c r="A33" s="128">
        <v>20</v>
      </c>
      <c r="B33" s="33" t="s">
        <v>25</v>
      </c>
      <c r="C33" s="497">
        <v>0.21279999999999999</v>
      </c>
      <c r="D33" s="497">
        <v>0.2157</v>
      </c>
      <c r="E33" s="497">
        <v>0.19413923014534593</v>
      </c>
      <c r="F33" s="497">
        <v>0.1923</v>
      </c>
      <c r="G33" s="497">
        <v>0.22109999999999999</v>
      </c>
    </row>
    <row r="34" spans="1:7" ht="15" customHeight="1">
      <c r="A34" s="128">
        <v>21</v>
      </c>
      <c r="B34" s="276" t="s">
        <v>26</v>
      </c>
      <c r="C34" s="497">
        <v>4.8800000000000003E-2</v>
      </c>
      <c r="D34" s="497">
        <v>2.5000000000000001E-2</v>
      </c>
      <c r="E34" s="497">
        <v>1.5505032725646274E-2</v>
      </c>
      <c r="F34" s="497">
        <v>1.2999999999999999E-2</v>
      </c>
      <c r="G34" s="497">
        <v>1.8599999999999998E-2</v>
      </c>
    </row>
    <row r="35" spans="1:7" ht="15" customHeight="1">
      <c r="A35" s="368"/>
      <c r="B35" s="31" t="s">
        <v>837</v>
      </c>
      <c r="C35" s="366"/>
      <c r="D35" s="366"/>
      <c r="E35" s="366"/>
      <c r="F35" s="366"/>
      <c r="G35" s="367"/>
    </row>
    <row r="36" spans="1:7" ht="15" customHeight="1">
      <c r="A36" s="128">
        <v>22</v>
      </c>
      <c r="B36" s="360" t="s">
        <v>821</v>
      </c>
      <c r="C36" s="535">
        <v>107800944.9480156</v>
      </c>
      <c r="D36" s="535">
        <v>102994551.60893553</v>
      </c>
      <c r="E36" s="276">
        <v>75777538.614183158</v>
      </c>
      <c r="F36" s="276">
        <v>68201511.860423028</v>
      </c>
      <c r="G36" s="276">
        <v>73080490.686124027</v>
      </c>
    </row>
    <row r="37" spans="1:7" ht="15">
      <c r="A37" s="128">
        <v>23</v>
      </c>
      <c r="B37" s="33" t="s">
        <v>822</v>
      </c>
      <c r="C37" s="535">
        <v>28884513.010003846</v>
      </c>
      <c r="D37" s="535">
        <v>38405325.569212638</v>
      </c>
      <c r="E37" s="276">
        <v>34747757.718601964</v>
      </c>
      <c r="F37" s="277">
        <v>14232834.234206108</v>
      </c>
      <c r="G37" s="277">
        <v>15643774.411680583</v>
      </c>
    </row>
    <row r="38" spans="1:7" thickBot="1">
      <c r="A38" s="129">
        <v>24</v>
      </c>
      <c r="B38" s="278" t="s">
        <v>820</v>
      </c>
      <c r="C38" s="536">
        <v>3.7321364881824346</v>
      </c>
      <c r="D38" s="536">
        <v>2.6817778545666178</v>
      </c>
      <c r="E38" s="499">
        <v>2.1807893110068566</v>
      </c>
      <c r="F38" s="500">
        <v>4.7918433347950273</v>
      </c>
      <c r="G38" s="500">
        <v>4.6715382594342278</v>
      </c>
    </row>
    <row r="39" spans="1:7">
      <c r="A39" s="19"/>
    </row>
    <row r="40" spans="1:7" ht="39.75">
      <c r="B40" s="359" t="s">
        <v>839</v>
      </c>
    </row>
    <row r="41" spans="1:7" ht="65.25">
      <c r="B41" s="419" t="s">
        <v>836</v>
      </c>
      <c r="D41" s="388"/>
      <c r="E41" s="388"/>
      <c r="F41" s="388"/>
      <c r="G41"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8" activePane="bottomRight" state="frozen"/>
      <selection pane="topRight" activeCell="B1" sqref="B1"/>
      <selection pane="bottomLeft" activeCell="A5" sqref="A5"/>
      <selection pane="bottomRight" activeCell="E40" sqref="E40"/>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88" t="str">
        <f>Info!C2</f>
        <v>სს" კრედო ბანკი"</v>
      </c>
    </row>
    <row r="2" spans="1:8" ht="15.75">
      <c r="A2" s="16" t="s">
        <v>232</v>
      </c>
      <c r="B2" s="15" t="s">
        <v>962</v>
      </c>
    </row>
    <row r="3" spans="1:8" ht="15.75">
      <c r="A3" s="16"/>
    </row>
    <row r="4" spans="1:8" ht="16.5" thickBot="1">
      <c r="A4" s="34" t="s">
        <v>654</v>
      </c>
      <c r="B4" s="74" t="s">
        <v>287</v>
      </c>
      <c r="C4" s="34"/>
      <c r="D4" s="35"/>
      <c r="E4" s="35"/>
      <c r="F4" s="36"/>
      <c r="G4" s="36"/>
      <c r="H4" s="37" t="s">
        <v>135</v>
      </c>
    </row>
    <row r="5" spans="1:8" ht="15.75">
      <c r="A5" s="38"/>
      <c r="B5" s="39"/>
      <c r="C5" s="553" t="s">
        <v>237</v>
      </c>
      <c r="D5" s="554"/>
      <c r="E5" s="555"/>
      <c r="F5" s="553" t="s">
        <v>238</v>
      </c>
      <c r="G5" s="554"/>
      <c r="H5" s="556"/>
    </row>
    <row r="6" spans="1:8" ht="15.75">
      <c r="A6" s="40" t="s">
        <v>32</v>
      </c>
      <c r="B6" s="41" t="s">
        <v>195</v>
      </c>
      <c r="C6" s="42" t="s">
        <v>33</v>
      </c>
      <c r="D6" s="42" t="s">
        <v>136</v>
      </c>
      <c r="E6" s="42" t="s">
        <v>74</v>
      </c>
      <c r="F6" s="42" t="s">
        <v>33</v>
      </c>
      <c r="G6" s="42" t="s">
        <v>136</v>
      </c>
      <c r="H6" s="43" t="s">
        <v>74</v>
      </c>
    </row>
    <row r="7" spans="1:8" ht="15.75">
      <c r="A7" s="40">
        <v>1</v>
      </c>
      <c r="B7" s="44" t="s">
        <v>196</v>
      </c>
      <c r="C7" s="279">
        <v>19820532.670000002</v>
      </c>
      <c r="D7" s="279">
        <v>12356761.119999999</v>
      </c>
      <c r="E7" s="280">
        <f>C7+D7</f>
        <v>32177293.789999999</v>
      </c>
      <c r="F7" s="281">
        <v>10945989.010000002</v>
      </c>
      <c r="G7" s="282">
        <v>11543941.950000001</v>
      </c>
      <c r="H7" s="283">
        <f>F7+G7</f>
        <v>22489930.960000001</v>
      </c>
    </row>
    <row r="8" spans="1:8" ht="15.75">
      <c r="A8" s="40">
        <v>2</v>
      </c>
      <c r="B8" s="44" t="s">
        <v>197</v>
      </c>
      <c r="C8" s="279">
        <v>10698627.43</v>
      </c>
      <c r="D8" s="279">
        <v>23825943.889999997</v>
      </c>
      <c r="E8" s="280">
        <f t="shared" ref="E8:E20" si="0">C8+D8</f>
        <v>34524571.319999993</v>
      </c>
      <c r="F8" s="281">
        <v>21008779.189999998</v>
      </c>
      <c r="G8" s="282">
        <v>17145980.789999999</v>
      </c>
      <c r="H8" s="283">
        <f t="shared" ref="H8:H40" si="1">F8+G8</f>
        <v>38154759.979999997</v>
      </c>
    </row>
    <row r="9" spans="1:8" ht="15.75">
      <c r="A9" s="40">
        <v>3</v>
      </c>
      <c r="B9" s="44" t="s">
        <v>198</v>
      </c>
      <c r="C9" s="279">
        <v>712559.75</v>
      </c>
      <c r="D9" s="279">
        <v>33341062.560000002</v>
      </c>
      <c r="E9" s="280">
        <f t="shared" si="0"/>
        <v>34053622.310000002</v>
      </c>
      <c r="F9" s="281">
        <v>128551.71</v>
      </c>
      <c r="G9" s="282">
        <v>9513563.1099999994</v>
      </c>
      <c r="H9" s="283">
        <f t="shared" si="1"/>
        <v>9642114.8200000003</v>
      </c>
    </row>
    <row r="10" spans="1:8" ht="15.75">
      <c r="A10" s="40">
        <v>4</v>
      </c>
      <c r="B10" s="44" t="s">
        <v>227</v>
      </c>
      <c r="C10" s="279">
        <v>0</v>
      </c>
      <c r="D10" s="279">
        <v>0</v>
      </c>
      <c r="E10" s="280">
        <f t="shared" si="0"/>
        <v>0</v>
      </c>
      <c r="F10" s="281">
        <v>0</v>
      </c>
      <c r="G10" s="282">
        <v>0</v>
      </c>
      <c r="H10" s="283">
        <f t="shared" si="1"/>
        <v>0</v>
      </c>
    </row>
    <row r="11" spans="1:8" ht="15.75">
      <c r="A11" s="40">
        <v>5</v>
      </c>
      <c r="B11" s="44" t="s">
        <v>199</v>
      </c>
      <c r="C11" s="279">
        <v>28897451.93</v>
      </c>
      <c r="D11" s="279">
        <v>0</v>
      </c>
      <c r="E11" s="280">
        <f t="shared" si="0"/>
        <v>28897451.93</v>
      </c>
      <c r="F11" s="281">
        <v>0</v>
      </c>
      <c r="G11" s="282">
        <v>0</v>
      </c>
      <c r="H11" s="283">
        <f t="shared" si="1"/>
        <v>0</v>
      </c>
    </row>
    <row r="12" spans="1:8" ht="15.75">
      <c r="A12" s="40">
        <v>6.1</v>
      </c>
      <c r="B12" s="45" t="s">
        <v>200</v>
      </c>
      <c r="C12" s="279">
        <v>762153599.29000103</v>
      </c>
      <c r="D12" s="279">
        <v>83083444.731199995</v>
      </c>
      <c r="E12" s="280">
        <f t="shared" si="0"/>
        <v>845237044.02120101</v>
      </c>
      <c r="F12" s="281">
        <v>603579543.41000009</v>
      </c>
      <c r="G12" s="282">
        <v>81740637.474600002</v>
      </c>
      <c r="H12" s="283">
        <f t="shared" si="1"/>
        <v>685320180.88460004</v>
      </c>
    </row>
    <row r="13" spans="1:8" ht="15.75">
      <c r="A13" s="40">
        <v>6.2</v>
      </c>
      <c r="B13" s="45" t="s">
        <v>201</v>
      </c>
      <c r="C13" s="279">
        <v>-20111958.903399996</v>
      </c>
      <c r="D13" s="279">
        <v>-3067386.8292999999</v>
      </c>
      <c r="E13" s="280">
        <f t="shared" si="0"/>
        <v>-23179345.732699998</v>
      </c>
      <c r="F13" s="281">
        <v>-16020655.639599999</v>
      </c>
      <c r="G13" s="282">
        <v>-2939950.1326000001</v>
      </c>
      <c r="H13" s="283">
        <f t="shared" si="1"/>
        <v>-18960605.7722</v>
      </c>
    </row>
    <row r="14" spans="1:8" ht="15.75">
      <c r="A14" s="40">
        <v>6</v>
      </c>
      <c r="B14" s="44" t="s">
        <v>202</v>
      </c>
      <c r="C14" s="280">
        <f>C12+C13</f>
        <v>742041640.38660109</v>
      </c>
      <c r="D14" s="280">
        <f>D12+D13</f>
        <v>80016057.901899993</v>
      </c>
      <c r="E14" s="280">
        <f t="shared" si="0"/>
        <v>822057698.28850102</v>
      </c>
      <c r="F14" s="280">
        <f>F12+F13</f>
        <v>587558887.77040005</v>
      </c>
      <c r="G14" s="280">
        <f>G12+G13</f>
        <v>78800687.342000008</v>
      </c>
      <c r="H14" s="283">
        <f t="shared" si="1"/>
        <v>666359575.11240005</v>
      </c>
    </row>
    <row r="15" spans="1:8" ht="15.75">
      <c r="A15" s="40">
        <v>7</v>
      </c>
      <c r="B15" s="44" t="s">
        <v>203</v>
      </c>
      <c r="C15" s="279">
        <v>12098084.879999999</v>
      </c>
      <c r="D15" s="279">
        <v>700086.56</v>
      </c>
      <c r="E15" s="280">
        <f t="shared" si="0"/>
        <v>12798171.439999999</v>
      </c>
      <c r="F15" s="281">
        <v>10131560.07</v>
      </c>
      <c r="G15" s="282">
        <v>847767.28257799987</v>
      </c>
      <c r="H15" s="283">
        <f t="shared" si="1"/>
        <v>10979327.352577999</v>
      </c>
    </row>
    <row r="16" spans="1:8" ht="15.75">
      <c r="A16" s="40">
        <v>8</v>
      </c>
      <c r="B16" s="44" t="s">
        <v>204</v>
      </c>
      <c r="C16" s="279">
        <v>813532</v>
      </c>
      <c r="D16" s="279" t="s">
        <v>966</v>
      </c>
      <c r="E16" s="280">
        <f>C16</f>
        <v>813532</v>
      </c>
      <c r="F16" s="281">
        <v>337600</v>
      </c>
      <c r="G16" s="282" t="s">
        <v>966</v>
      </c>
      <c r="H16" s="283">
        <f>F15</f>
        <v>10131560.07</v>
      </c>
    </row>
    <row r="17" spans="1:8" ht="15.75">
      <c r="A17" s="40">
        <v>9</v>
      </c>
      <c r="B17" s="44" t="s">
        <v>205</v>
      </c>
      <c r="C17" s="279">
        <v>0</v>
      </c>
      <c r="D17" s="279">
        <v>0</v>
      </c>
      <c r="E17" s="280">
        <f t="shared" si="0"/>
        <v>0</v>
      </c>
      <c r="F17" s="281">
        <v>0</v>
      </c>
      <c r="G17" s="282">
        <v>0</v>
      </c>
      <c r="H17" s="283">
        <f t="shared" si="1"/>
        <v>0</v>
      </c>
    </row>
    <row r="18" spans="1:8" ht="15.75">
      <c r="A18" s="40">
        <v>10</v>
      </c>
      <c r="B18" s="44" t="s">
        <v>206</v>
      </c>
      <c r="C18" s="279">
        <v>35827285.840000004</v>
      </c>
      <c r="D18" s="279" t="s">
        <v>966</v>
      </c>
      <c r="E18" s="280">
        <f>C18</f>
        <v>35827285.840000004</v>
      </c>
      <c r="F18" s="281">
        <v>15980451.48</v>
      </c>
      <c r="G18" s="282" t="s">
        <v>966</v>
      </c>
      <c r="H18" s="283">
        <f>F18</f>
        <v>15980451.48</v>
      </c>
    </row>
    <row r="19" spans="1:8" ht="15.75">
      <c r="A19" s="40">
        <v>11</v>
      </c>
      <c r="B19" s="44" t="s">
        <v>207</v>
      </c>
      <c r="C19" s="279">
        <v>23987922.190000005</v>
      </c>
      <c r="D19" s="279">
        <v>5435725.9399999995</v>
      </c>
      <c r="E19" s="280">
        <f t="shared" si="0"/>
        <v>29423648.130000003</v>
      </c>
      <c r="F19" s="281">
        <v>14922660.680000002</v>
      </c>
      <c r="G19" s="282">
        <v>20297010.670000006</v>
      </c>
      <c r="H19" s="283">
        <f t="shared" si="1"/>
        <v>35219671.350000009</v>
      </c>
    </row>
    <row r="20" spans="1:8" ht="15.75">
      <c r="A20" s="40">
        <v>12</v>
      </c>
      <c r="B20" s="46" t="s">
        <v>208</v>
      </c>
      <c r="C20" s="280">
        <f>SUM(C7:C11)+SUM(C14:C19)</f>
        <v>874897637.07660115</v>
      </c>
      <c r="D20" s="280">
        <f>SUM(D7:D11)+SUM(D14:D19)</f>
        <v>155675637.97189999</v>
      </c>
      <c r="E20" s="280">
        <f t="shared" si="0"/>
        <v>1030573275.0485011</v>
      </c>
      <c r="F20" s="280">
        <f>SUM(F7:F11)+SUM(F14:F19)</f>
        <v>661014479.91040003</v>
      </c>
      <c r="G20" s="280">
        <f>SUM(G7:G11)+SUM(G14:G19)</f>
        <v>138148951.14457801</v>
      </c>
      <c r="H20" s="283">
        <f t="shared" si="1"/>
        <v>799163431.05497801</v>
      </c>
    </row>
    <row r="21" spans="1:8" ht="15.75">
      <c r="A21" s="40"/>
      <c r="B21" s="41" t="s">
        <v>225</v>
      </c>
      <c r="C21" s="284"/>
      <c r="D21" s="284"/>
      <c r="E21" s="284"/>
      <c r="F21" s="285"/>
      <c r="G21" s="286"/>
      <c r="H21" s="287"/>
    </row>
    <row r="22" spans="1:8" ht="15.75">
      <c r="A22" s="40">
        <v>13</v>
      </c>
      <c r="B22" s="44" t="s">
        <v>209</v>
      </c>
      <c r="C22" s="279">
        <v>0</v>
      </c>
      <c r="D22" s="279">
        <v>0</v>
      </c>
      <c r="E22" s="280">
        <f>C22+D22</f>
        <v>0</v>
      </c>
      <c r="F22" s="281">
        <v>20500000</v>
      </c>
      <c r="G22" s="282">
        <v>921030</v>
      </c>
      <c r="H22" s="283">
        <f t="shared" si="1"/>
        <v>21421030</v>
      </c>
    </row>
    <row r="23" spans="1:8" ht="15.75">
      <c r="A23" s="40">
        <v>14</v>
      </c>
      <c r="B23" s="44" t="s">
        <v>210</v>
      </c>
      <c r="C23" s="279">
        <v>31846343.299999997</v>
      </c>
      <c r="D23" s="279">
        <v>7098081.8499999996</v>
      </c>
      <c r="E23" s="280">
        <f t="shared" ref="E23:E40" si="2">C23+D23</f>
        <v>38944425.149999999</v>
      </c>
      <c r="F23" s="281">
        <v>12623931.029999379</v>
      </c>
      <c r="G23" s="282">
        <v>2275341.0800161213</v>
      </c>
      <c r="H23" s="283">
        <f t="shared" si="1"/>
        <v>14899272.1100155</v>
      </c>
    </row>
    <row r="24" spans="1:8" ht="15.75">
      <c r="A24" s="40">
        <v>15</v>
      </c>
      <c r="B24" s="44" t="s">
        <v>211</v>
      </c>
      <c r="C24" s="279">
        <v>4726417.2799999993</v>
      </c>
      <c r="D24" s="279">
        <v>6707666.2599999998</v>
      </c>
      <c r="E24" s="280">
        <f t="shared" si="2"/>
        <v>11434083.539999999</v>
      </c>
      <c r="F24" s="281">
        <v>0</v>
      </c>
      <c r="G24" s="282">
        <v>0</v>
      </c>
      <c r="H24" s="283">
        <f t="shared" si="1"/>
        <v>0</v>
      </c>
    </row>
    <row r="25" spans="1:8" ht="15.75">
      <c r="A25" s="40">
        <v>16</v>
      </c>
      <c r="B25" s="44" t="s">
        <v>212</v>
      </c>
      <c r="C25" s="279">
        <v>38886698.130000003</v>
      </c>
      <c r="D25" s="279">
        <v>11788748.029999999</v>
      </c>
      <c r="E25" s="280">
        <f t="shared" si="2"/>
        <v>50675446.160000004</v>
      </c>
      <c r="F25" s="281">
        <v>5751143.6200000001</v>
      </c>
      <c r="G25" s="282">
        <v>5939527.9441</v>
      </c>
      <c r="H25" s="283">
        <f t="shared" si="1"/>
        <v>11690671.564100001</v>
      </c>
    </row>
    <row r="26" spans="1:8" ht="15.75">
      <c r="A26" s="40">
        <v>17</v>
      </c>
      <c r="B26" s="44" t="s">
        <v>213</v>
      </c>
      <c r="C26" s="284"/>
      <c r="D26" s="284"/>
      <c r="E26" s="280">
        <f t="shared" si="2"/>
        <v>0</v>
      </c>
      <c r="F26" s="285"/>
      <c r="G26" s="286"/>
      <c r="H26" s="283">
        <f t="shared" si="1"/>
        <v>0</v>
      </c>
    </row>
    <row r="27" spans="1:8" ht="15.75">
      <c r="A27" s="40">
        <v>18</v>
      </c>
      <c r="B27" s="44" t="s">
        <v>214</v>
      </c>
      <c r="C27" s="279">
        <v>533554538.95539683</v>
      </c>
      <c r="D27" s="279">
        <v>151307891.08144698</v>
      </c>
      <c r="E27" s="280">
        <f t="shared" si="2"/>
        <v>684862430.03684378</v>
      </c>
      <c r="F27" s="281">
        <v>432977571.89499998</v>
      </c>
      <c r="G27" s="282">
        <v>137826818.16335258</v>
      </c>
      <c r="H27" s="283">
        <f t="shared" si="1"/>
        <v>570804390.05835259</v>
      </c>
    </row>
    <row r="28" spans="1:8" ht="15.75">
      <c r="A28" s="40">
        <v>19</v>
      </c>
      <c r="B28" s="44" t="s">
        <v>215</v>
      </c>
      <c r="C28" s="279">
        <v>12566423.82</v>
      </c>
      <c r="D28" s="279">
        <v>1394493.72</v>
      </c>
      <c r="E28" s="280">
        <f t="shared" si="2"/>
        <v>13960917.540000001</v>
      </c>
      <c r="F28" s="281">
        <v>11553229.169999998</v>
      </c>
      <c r="G28" s="282">
        <v>1711434.31</v>
      </c>
      <c r="H28" s="283">
        <f t="shared" si="1"/>
        <v>13264663.479999999</v>
      </c>
    </row>
    <row r="29" spans="1:8" ht="15.75">
      <c r="A29" s="40">
        <v>20</v>
      </c>
      <c r="B29" s="44" t="s">
        <v>137</v>
      </c>
      <c r="C29" s="279">
        <v>58596956.189999998</v>
      </c>
      <c r="D29" s="279">
        <v>11482145.52</v>
      </c>
      <c r="E29" s="280">
        <f t="shared" si="2"/>
        <v>70079101.709999993</v>
      </c>
      <c r="F29" s="281">
        <v>34422563.109999999</v>
      </c>
      <c r="G29" s="282">
        <v>2114201.4300000002</v>
      </c>
      <c r="H29" s="283">
        <f t="shared" si="1"/>
        <v>36536764.539999999</v>
      </c>
    </row>
    <row r="30" spans="1:8" ht="15.75">
      <c r="A30" s="40">
        <v>21</v>
      </c>
      <c r="B30" s="44" t="s">
        <v>216</v>
      </c>
      <c r="C30" s="279">
        <v>21535980</v>
      </c>
      <c r="D30" s="279">
        <v>0</v>
      </c>
      <c r="E30" s="280">
        <f t="shared" si="2"/>
        <v>21535980</v>
      </c>
      <c r="F30" s="281">
        <v>13119900</v>
      </c>
      <c r="G30" s="282">
        <v>0</v>
      </c>
      <c r="H30" s="283">
        <f t="shared" si="1"/>
        <v>13119900</v>
      </c>
    </row>
    <row r="31" spans="1:8" ht="15.75">
      <c r="A31" s="40">
        <v>22</v>
      </c>
      <c r="B31" s="46" t="s">
        <v>217</v>
      </c>
      <c r="C31" s="280">
        <f>SUM(C22:C30)</f>
        <v>701713357.67539692</v>
      </c>
      <c r="D31" s="280">
        <f>SUM(D22:D30)</f>
        <v>189779026.461447</v>
      </c>
      <c r="E31" s="280">
        <f>C31+D31</f>
        <v>891492384.13684392</v>
      </c>
      <c r="F31" s="280">
        <f>SUM(F22:F30)</f>
        <v>530948338.82499939</v>
      </c>
      <c r="G31" s="280">
        <f>SUM(G22:G30)</f>
        <v>150788352.92746872</v>
      </c>
      <c r="H31" s="283">
        <f t="shared" si="1"/>
        <v>681736691.75246811</v>
      </c>
    </row>
    <row r="32" spans="1:8" ht="15.75">
      <c r="A32" s="40"/>
      <c r="B32" s="41" t="s">
        <v>226</v>
      </c>
      <c r="C32" s="284"/>
      <c r="D32" s="284"/>
      <c r="E32" s="279"/>
      <c r="F32" s="285"/>
      <c r="G32" s="286"/>
      <c r="H32" s="287"/>
    </row>
    <row r="33" spans="1:8" ht="15.75">
      <c r="A33" s="40">
        <v>23</v>
      </c>
      <c r="B33" s="44" t="s">
        <v>218</v>
      </c>
      <c r="C33" s="279">
        <v>4400000</v>
      </c>
      <c r="D33" s="284">
        <v>0</v>
      </c>
      <c r="E33" s="280">
        <f t="shared" si="2"/>
        <v>4400000</v>
      </c>
      <c r="F33" s="281">
        <v>4400000</v>
      </c>
      <c r="G33" s="286">
        <v>0</v>
      </c>
      <c r="H33" s="283">
        <f t="shared" si="1"/>
        <v>4400000</v>
      </c>
    </row>
    <row r="34" spans="1:8" ht="15.75">
      <c r="A34" s="40">
        <v>24</v>
      </c>
      <c r="B34" s="44" t="s">
        <v>219</v>
      </c>
      <c r="C34" s="279">
        <v>0</v>
      </c>
      <c r="D34" s="284">
        <v>0</v>
      </c>
      <c r="E34" s="280">
        <f t="shared" si="2"/>
        <v>0</v>
      </c>
      <c r="F34" s="281">
        <v>0</v>
      </c>
      <c r="G34" s="286">
        <v>0</v>
      </c>
      <c r="H34" s="283">
        <f t="shared" si="1"/>
        <v>0</v>
      </c>
    </row>
    <row r="35" spans="1:8" ht="15.75">
      <c r="A35" s="40">
        <v>25</v>
      </c>
      <c r="B35" s="45" t="s">
        <v>220</v>
      </c>
      <c r="C35" s="279">
        <v>0</v>
      </c>
      <c r="D35" s="284">
        <v>0</v>
      </c>
      <c r="E35" s="280">
        <f t="shared" si="2"/>
        <v>0</v>
      </c>
      <c r="F35" s="281">
        <v>0</v>
      </c>
      <c r="G35" s="286">
        <v>0</v>
      </c>
      <c r="H35" s="283">
        <f t="shared" si="1"/>
        <v>0</v>
      </c>
    </row>
    <row r="36" spans="1:8" ht="15.75">
      <c r="A36" s="40">
        <v>26</v>
      </c>
      <c r="B36" s="44" t="s">
        <v>221</v>
      </c>
      <c r="C36" s="279">
        <v>0</v>
      </c>
      <c r="D36" s="284">
        <v>0</v>
      </c>
      <c r="E36" s="280">
        <f t="shared" si="2"/>
        <v>0</v>
      </c>
      <c r="F36" s="281">
        <v>0</v>
      </c>
      <c r="G36" s="286">
        <v>0</v>
      </c>
      <c r="H36" s="283">
        <f t="shared" si="1"/>
        <v>0</v>
      </c>
    </row>
    <row r="37" spans="1:8" ht="15.75">
      <c r="A37" s="40">
        <v>27</v>
      </c>
      <c r="B37" s="44" t="s">
        <v>222</v>
      </c>
      <c r="C37" s="279">
        <v>0</v>
      </c>
      <c r="D37" s="284">
        <v>0</v>
      </c>
      <c r="E37" s="280">
        <f t="shared" si="2"/>
        <v>0</v>
      </c>
      <c r="F37" s="281">
        <v>0</v>
      </c>
      <c r="G37" s="286">
        <v>0</v>
      </c>
      <c r="H37" s="283">
        <f t="shared" si="1"/>
        <v>0</v>
      </c>
    </row>
    <row r="38" spans="1:8" ht="15.75">
      <c r="A38" s="40">
        <v>28</v>
      </c>
      <c r="B38" s="44" t="s">
        <v>223</v>
      </c>
      <c r="C38" s="279">
        <v>134284431.59000006</v>
      </c>
      <c r="D38" s="284">
        <v>0</v>
      </c>
      <c r="E38" s="280">
        <f t="shared" si="2"/>
        <v>134284431.59000006</v>
      </c>
      <c r="F38" s="281">
        <v>112630279.91</v>
      </c>
      <c r="G38" s="286">
        <v>0</v>
      </c>
      <c r="H38" s="283">
        <f t="shared" si="1"/>
        <v>112630279.91</v>
      </c>
    </row>
    <row r="39" spans="1:8" ht="15.75">
      <c r="A39" s="40">
        <v>29</v>
      </c>
      <c r="B39" s="44" t="s">
        <v>239</v>
      </c>
      <c r="C39" s="279">
        <v>396459</v>
      </c>
      <c r="D39" s="284">
        <v>0</v>
      </c>
      <c r="E39" s="280">
        <f t="shared" si="2"/>
        <v>396459</v>
      </c>
      <c r="F39" s="281">
        <v>396459</v>
      </c>
      <c r="G39" s="286">
        <v>0</v>
      </c>
      <c r="H39" s="283">
        <f t="shared" si="1"/>
        <v>396459</v>
      </c>
    </row>
    <row r="40" spans="1:8" ht="15.75">
      <c r="A40" s="40">
        <v>30</v>
      </c>
      <c r="B40" s="46" t="s">
        <v>224</v>
      </c>
      <c r="C40" s="279">
        <f>SUM(C33:C39)</f>
        <v>139080890.59000006</v>
      </c>
      <c r="D40" s="279">
        <f>SUM(D33:D39)</f>
        <v>0</v>
      </c>
      <c r="E40" s="280">
        <f t="shared" si="2"/>
        <v>139080890.59000006</v>
      </c>
      <c r="F40" s="279">
        <f>SUM(F33:F39)</f>
        <v>117426738.91</v>
      </c>
      <c r="G40" s="279">
        <f>SUM(G33:G39)</f>
        <v>0</v>
      </c>
      <c r="H40" s="283">
        <f t="shared" si="1"/>
        <v>117426738.91</v>
      </c>
    </row>
    <row r="41" spans="1:8" ht="16.5" thickBot="1">
      <c r="A41" s="47">
        <v>31</v>
      </c>
      <c r="B41" s="48" t="s">
        <v>240</v>
      </c>
      <c r="C41" s="288">
        <f>C31+C40</f>
        <v>840794248.26539695</v>
      </c>
      <c r="D41" s="288">
        <f>D31+D40</f>
        <v>189779026.461447</v>
      </c>
      <c r="E41" s="288">
        <f>C41+D41</f>
        <v>1030573274.726844</v>
      </c>
      <c r="F41" s="288">
        <f>F31+F40</f>
        <v>648375077.73499942</v>
      </c>
      <c r="G41" s="288">
        <f>G31+G40</f>
        <v>150788352.92746872</v>
      </c>
      <c r="H41" s="289">
        <f>F41+G41</f>
        <v>799163430.66246819</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0: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962</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0"/>
      <c r="B5" s="131"/>
      <c r="C5" s="553" t="s">
        <v>237</v>
      </c>
      <c r="D5" s="554"/>
      <c r="E5" s="555"/>
      <c r="F5" s="553" t="s">
        <v>238</v>
      </c>
      <c r="G5" s="554"/>
      <c r="H5" s="556"/>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290">
        <v>1911133.8</v>
      </c>
      <c r="D8" s="290">
        <v>211983.34000000003</v>
      </c>
      <c r="E8" s="280">
        <f>C8+D8</f>
        <v>2123117.14</v>
      </c>
      <c r="F8" s="290">
        <v>1917438.87</v>
      </c>
      <c r="G8" s="290">
        <v>507491.61</v>
      </c>
      <c r="H8" s="291">
        <f>F8+G8</f>
        <v>2424930.48</v>
      </c>
    </row>
    <row r="9" spans="1:8" ht="15.75">
      <c r="A9" s="134">
        <v>2</v>
      </c>
      <c r="B9" s="57" t="s">
        <v>140</v>
      </c>
      <c r="C9" s="292">
        <f>SUM(C10:C18)</f>
        <v>140269322.91000003</v>
      </c>
      <c r="D9" s="292">
        <f>SUM(D10:D18)</f>
        <v>8420259.5899999999</v>
      </c>
      <c r="E9" s="280">
        <f t="shared" ref="E9:E67" si="0">C9+D9</f>
        <v>148689582.50000003</v>
      </c>
      <c r="F9" s="292">
        <f>SUM(F10:F18)</f>
        <v>119476869.41</v>
      </c>
      <c r="G9" s="292">
        <f>SUM(G10:G18)</f>
        <v>10359805.120000001</v>
      </c>
      <c r="H9" s="291">
        <f t="shared" ref="H9:H67" si="1">F9+G9</f>
        <v>129836674.53</v>
      </c>
    </row>
    <row r="10" spans="1:8" ht="15.75">
      <c r="A10" s="134">
        <v>2.1</v>
      </c>
      <c r="B10" s="58" t="s">
        <v>141</v>
      </c>
      <c r="C10" s="290">
        <v>0</v>
      </c>
      <c r="D10" s="290">
        <v>0</v>
      </c>
      <c r="E10" s="280">
        <f t="shared" si="0"/>
        <v>0</v>
      </c>
      <c r="F10" s="290">
        <v>0</v>
      </c>
      <c r="G10" s="290">
        <v>0</v>
      </c>
      <c r="H10" s="291">
        <f t="shared" si="1"/>
        <v>0</v>
      </c>
    </row>
    <row r="11" spans="1:8" ht="15.75">
      <c r="A11" s="134">
        <v>2.2000000000000002</v>
      </c>
      <c r="B11" s="58" t="s">
        <v>142</v>
      </c>
      <c r="C11" s="290">
        <v>392139.31</v>
      </c>
      <c r="D11" s="290">
        <v>1009871.41</v>
      </c>
      <c r="E11" s="280">
        <f t="shared" si="0"/>
        <v>1402010.72</v>
      </c>
      <c r="F11" s="290">
        <v>235215.27</v>
      </c>
      <c r="G11" s="290">
        <v>892393.31</v>
      </c>
      <c r="H11" s="291">
        <f t="shared" si="1"/>
        <v>1127608.58</v>
      </c>
    </row>
    <row r="12" spans="1:8" ht="15.75">
      <c r="A12" s="134">
        <v>2.2999999999999998</v>
      </c>
      <c r="B12" s="58" t="s">
        <v>143</v>
      </c>
      <c r="C12" s="290">
        <v>0</v>
      </c>
      <c r="D12" s="290">
        <v>0</v>
      </c>
      <c r="E12" s="280">
        <f t="shared" si="0"/>
        <v>0</v>
      </c>
      <c r="F12" s="290">
        <v>0</v>
      </c>
      <c r="G12" s="290">
        <v>0</v>
      </c>
      <c r="H12" s="291">
        <f t="shared" si="1"/>
        <v>0</v>
      </c>
    </row>
    <row r="13" spans="1:8" ht="15.75">
      <c r="A13" s="134">
        <v>2.4</v>
      </c>
      <c r="B13" s="58" t="s">
        <v>144</v>
      </c>
      <c r="C13" s="290">
        <v>142.68</v>
      </c>
      <c r="D13" s="290">
        <v>13378.4</v>
      </c>
      <c r="E13" s="280">
        <f t="shared" si="0"/>
        <v>13521.08</v>
      </c>
      <c r="F13" s="290">
        <v>0</v>
      </c>
      <c r="G13" s="290">
        <v>0</v>
      </c>
      <c r="H13" s="291">
        <f t="shared" si="1"/>
        <v>0</v>
      </c>
    </row>
    <row r="14" spans="1:8" ht="15.75">
      <c r="A14" s="134">
        <v>2.5</v>
      </c>
      <c r="B14" s="58" t="s">
        <v>145</v>
      </c>
      <c r="C14" s="290">
        <v>37131.64</v>
      </c>
      <c r="D14" s="290">
        <v>106165.98</v>
      </c>
      <c r="E14" s="280">
        <f t="shared" si="0"/>
        <v>143297.62</v>
      </c>
      <c r="F14" s="290">
        <v>10739.3</v>
      </c>
      <c r="G14" s="290">
        <v>86169.58</v>
      </c>
      <c r="H14" s="291">
        <f t="shared" si="1"/>
        <v>96908.88</v>
      </c>
    </row>
    <row r="15" spans="1:8" ht="15.75">
      <c r="A15" s="134">
        <v>2.6</v>
      </c>
      <c r="B15" s="58" t="s">
        <v>146</v>
      </c>
      <c r="C15" s="290">
        <v>62090.12</v>
      </c>
      <c r="D15" s="290">
        <v>82274.58</v>
      </c>
      <c r="E15" s="280">
        <f t="shared" si="0"/>
        <v>144364.70000000001</v>
      </c>
      <c r="F15" s="290">
        <v>29881.279999999999</v>
      </c>
      <c r="G15" s="290">
        <v>69977.119999999995</v>
      </c>
      <c r="H15" s="291">
        <f t="shared" si="1"/>
        <v>99858.4</v>
      </c>
    </row>
    <row r="16" spans="1:8" ht="15.75">
      <c r="A16" s="134">
        <v>2.7</v>
      </c>
      <c r="B16" s="58" t="s">
        <v>147</v>
      </c>
      <c r="C16" s="290">
        <v>35781.65</v>
      </c>
      <c r="D16" s="290">
        <v>189029.57</v>
      </c>
      <c r="E16" s="280">
        <f t="shared" si="0"/>
        <v>224811.22</v>
      </c>
      <c r="F16" s="290">
        <v>26717.599999999999</v>
      </c>
      <c r="G16" s="290">
        <v>276883.06</v>
      </c>
      <c r="H16" s="291">
        <f t="shared" si="1"/>
        <v>303600.65999999997</v>
      </c>
    </row>
    <row r="17" spans="1:8" ht="15.75">
      <c r="A17" s="134">
        <v>2.8</v>
      </c>
      <c r="B17" s="58" t="s">
        <v>148</v>
      </c>
      <c r="C17" s="290">
        <v>139683818.83000001</v>
      </c>
      <c r="D17" s="290">
        <v>6919944.6699999999</v>
      </c>
      <c r="E17" s="280">
        <f t="shared" si="0"/>
        <v>146603763.5</v>
      </c>
      <c r="F17" s="290">
        <v>119145411.25</v>
      </c>
      <c r="G17" s="290">
        <v>8883623.3200000003</v>
      </c>
      <c r="H17" s="291">
        <f t="shared" si="1"/>
        <v>128029034.56999999</v>
      </c>
    </row>
    <row r="18" spans="1:8" ht="15.75">
      <c r="A18" s="134">
        <v>2.9</v>
      </c>
      <c r="B18" s="58" t="s">
        <v>149</v>
      </c>
      <c r="C18" s="290">
        <v>58218.68</v>
      </c>
      <c r="D18" s="290">
        <v>99594.98</v>
      </c>
      <c r="E18" s="280">
        <f t="shared" si="0"/>
        <v>157813.66</v>
      </c>
      <c r="F18" s="290">
        <v>28904.71</v>
      </c>
      <c r="G18" s="290">
        <v>150758.73000000001</v>
      </c>
      <c r="H18" s="291">
        <f t="shared" si="1"/>
        <v>179663.44</v>
      </c>
    </row>
    <row r="19" spans="1:8" ht="15.75">
      <c r="A19" s="134">
        <v>3</v>
      </c>
      <c r="B19" s="57" t="s">
        <v>150</v>
      </c>
      <c r="C19" s="290">
        <v>8630978.7400000002</v>
      </c>
      <c r="D19" s="290">
        <v>522661.82</v>
      </c>
      <c r="E19" s="280">
        <f t="shared" si="0"/>
        <v>9153640.5600000005</v>
      </c>
      <c r="F19" s="290">
        <v>6075553.6500000004</v>
      </c>
      <c r="G19" s="290">
        <v>736374.27</v>
      </c>
      <c r="H19" s="291">
        <f t="shared" si="1"/>
        <v>6811927.9199999999</v>
      </c>
    </row>
    <row r="20" spans="1:8" ht="15.75">
      <c r="A20" s="134">
        <v>4</v>
      </c>
      <c r="B20" s="57" t="s">
        <v>151</v>
      </c>
      <c r="C20" s="290">
        <v>1449876.91</v>
      </c>
      <c r="D20" s="290">
        <v>0</v>
      </c>
      <c r="E20" s="280">
        <f t="shared" si="0"/>
        <v>1449876.91</v>
      </c>
      <c r="F20" s="290">
        <v>0</v>
      </c>
      <c r="G20" s="290">
        <v>0</v>
      </c>
      <c r="H20" s="291">
        <f t="shared" si="1"/>
        <v>0</v>
      </c>
    </row>
    <row r="21" spans="1:8" ht="15.75">
      <c r="A21" s="134">
        <v>5</v>
      </c>
      <c r="B21" s="57" t="s">
        <v>152</v>
      </c>
      <c r="C21" s="290">
        <v>0</v>
      </c>
      <c r="D21" s="290">
        <v>0</v>
      </c>
      <c r="E21" s="280">
        <f t="shared" si="0"/>
        <v>0</v>
      </c>
      <c r="F21" s="290">
        <v>0</v>
      </c>
      <c r="G21" s="290">
        <v>0</v>
      </c>
      <c r="H21" s="291">
        <f>F21+G21</f>
        <v>0</v>
      </c>
    </row>
    <row r="22" spans="1:8" ht="15.75">
      <c r="A22" s="134">
        <v>6</v>
      </c>
      <c r="B22" s="59" t="s">
        <v>153</v>
      </c>
      <c r="C22" s="292">
        <f>C8+C9+C19+C20+C21</f>
        <v>152261312.36000004</v>
      </c>
      <c r="D22" s="292">
        <f>D8+D9+D19+D20+D21</f>
        <v>9154904.75</v>
      </c>
      <c r="E22" s="280">
        <f>C22+D22</f>
        <v>161416217.11000004</v>
      </c>
      <c r="F22" s="292">
        <f>F8+F9+F19+F20+F21</f>
        <v>127469861.93000001</v>
      </c>
      <c r="G22" s="292">
        <f>G8+G9+G19+G20+G21</f>
        <v>11603671</v>
      </c>
      <c r="H22" s="291">
        <f>F22+G22</f>
        <v>139073532.93000001</v>
      </c>
    </row>
    <row r="23" spans="1:8" ht="15.75">
      <c r="A23" s="134"/>
      <c r="B23" s="55" t="s">
        <v>132</v>
      </c>
      <c r="C23" s="290"/>
      <c r="D23" s="290"/>
      <c r="E23" s="279"/>
      <c r="F23" s="290"/>
      <c r="G23" s="290"/>
      <c r="H23" s="293"/>
    </row>
    <row r="24" spans="1:8" ht="15.75">
      <c r="A24" s="134">
        <v>7</v>
      </c>
      <c r="B24" s="57" t="s">
        <v>154</v>
      </c>
      <c r="C24" s="290">
        <v>57548.12</v>
      </c>
      <c r="D24" s="290">
        <v>10129.01</v>
      </c>
      <c r="E24" s="280">
        <f t="shared" si="0"/>
        <v>67677.13</v>
      </c>
      <c r="F24" s="290">
        <v>0</v>
      </c>
      <c r="G24" s="290">
        <v>0</v>
      </c>
      <c r="H24" s="291">
        <f t="shared" si="1"/>
        <v>0</v>
      </c>
    </row>
    <row r="25" spans="1:8" ht="15.75">
      <c r="A25" s="134">
        <v>8</v>
      </c>
      <c r="B25" s="57" t="s">
        <v>155</v>
      </c>
      <c r="C25" s="290">
        <v>2063846.93</v>
      </c>
      <c r="D25" s="290">
        <v>212610.19</v>
      </c>
      <c r="E25" s="280">
        <f t="shared" si="0"/>
        <v>2276457.12</v>
      </c>
      <c r="F25" s="290">
        <v>111523.41</v>
      </c>
      <c r="G25" s="290">
        <v>24256.45</v>
      </c>
      <c r="H25" s="291">
        <f t="shared" si="1"/>
        <v>135779.86000000002</v>
      </c>
    </row>
    <row r="26" spans="1:8" ht="15.75">
      <c r="A26" s="134">
        <v>9</v>
      </c>
      <c r="B26" s="57" t="s">
        <v>156</v>
      </c>
      <c r="C26" s="290">
        <v>1674291.12</v>
      </c>
      <c r="D26" s="290">
        <v>49249.48</v>
      </c>
      <c r="E26" s="280">
        <f t="shared" si="0"/>
        <v>1723540.6</v>
      </c>
      <c r="F26" s="290">
        <v>3379526.0100000002</v>
      </c>
      <c r="G26" s="290">
        <v>50502.62</v>
      </c>
      <c r="H26" s="291">
        <f t="shared" si="1"/>
        <v>3430028.6300000004</v>
      </c>
    </row>
    <row r="27" spans="1:8" ht="15.75">
      <c r="A27" s="134">
        <v>10</v>
      </c>
      <c r="B27" s="57" t="s">
        <v>157</v>
      </c>
      <c r="C27" s="290">
        <v>0</v>
      </c>
      <c r="D27" s="290">
        <v>0</v>
      </c>
      <c r="E27" s="280">
        <f t="shared" si="0"/>
        <v>0</v>
      </c>
      <c r="F27" s="290">
        <v>0</v>
      </c>
      <c r="G27" s="290">
        <v>0</v>
      </c>
      <c r="H27" s="291">
        <f t="shared" si="1"/>
        <v>0</v>
      </c>
    </row>
    <row r="28" spans="1:8" ht="15.75">
      <c r="A28" s="134">
        <v>11</v>
      </c>
      <c r="B28" s="57" t="s">
        <v>158</v>
      </c>
      <c r="C28" s="290">
        <v>58426178.630000003</v>
      </c>
      <c r="D28" s="290">
        <v>6547842.0700000003</v>
      </c>
      <c r="E28" s="280">
        <f t="shared" si="0"/>
        <v>64974020.700000003</v>
      </c>
      <c r="F28" s="290">
        <v>44668232.920000002</v>
      </c>
      <c r="G28" s="290">
        <v>8527094.3200000003</v>
      </c>
      <c r="H28" s="291">
        <f t="shared" si="1"/>
        <v>53195327.240000002</v>
      </c>
    </row>
    <row r="29" spans="1:8" ht="15.75">
      <c r="A29" s="134">
        <v>12</v>
      </c>
      <c r="B29" s="57" t="s">
        <v>159</v>
      </c>
      <c r="C29" s="290">
        <v>0</v>
      </c>
      <c r="D29" s="290">
        <v>0</v>
      </c>
      <c r="E29" s="280">
        <f t="shared" si="0"/>
        <v>0</v>
      </c>
      <c r="F29" s="290">
        <v>0</v>
      </c>
      <c r="G29" s="290">
        <v>0</v>
      </c>
      <c r="H29" s="291">
        <f t="shared" si="1"/>
        <v>0</v>
      </c>
    </row>
    <row r="30" spans="1:8" ht="15.75">
      <c r="A30" s="134">
        <v>13</v>
      </c>
      <c r="B30" s="60" t="s">
        <v>160</v>
      </c>
      <c r="C30" s="292">
        <f>SUM(C24:C29)</f>
        <v>62221864.800000004</v>
      </c>
      <c r="D30" s="292">
        <f>SUM(D24:D29)</f>
        <v>6819830.75</v>
      </c>
      <c r="E30" s="280">
        <f t="shared" si="0"/>
        <v>69041695.550000012</v>
      </c>
      <c r="F30" s="292">
        <f>SUM(F24:F29)</f>
        <v>48159282.340000004</v>
      </c>
      <c r="G30" s="292">
        <f>SUM(G24:G29)</f>
        <v>8601853.3900000006</v>
      </c>
      <c r="H30" s="291">
        <f t="shared" si="1"/>
        <v>56761135.730000004</v>
      </c>
    </row>
    <row r="31" spans="1:8" ht="15.75">
      <c r="A31" s="134">
        <v>14</v>
      </c>
      <c r="B31" s="60" t="s">
        <v>161</v>
      </c>
      <c r="C31" s="292">
        <f>C22-C30</f>
        <v>90039447.560000032</v>
      </c>
      <c r="D31" s="292">
        <f>D22-D30</f>
        <v>2335074</v>
      </c>
      <c r="E31" s="280">
        <f t="shared" si="0"/>
        <v>92374521.560000032</v>
      </c>
      <c r="F31" s="292">
        <f>F22-F30</f>
        <v>79310579.590000004</v>
      </c>
      <c r="G31" s="292">
        <f>G22-G30</f>
        <v>3001817.6099999994</v>
      </c>
      <c r="H31" s="291">
        <f t="shared" si="1"/>
        <v>82312397.200000003</v>
      </c>
    </row>
    <row r="32" spans="1:8">
      <c r="A32" s="134"/>
      <c r="B32" s="55"/>
      <c r="C32" s="294"/>
      <c r="D32" s="294"/>
      <c r="E32" s="294"/>
      <c r="F32" s="294"/>
      <c r="G32" s="294"/>
      <c r="H32" s="295"/>
    </row>
    <row r="33" spans="1:8" ht="15.75">
      <c r="A33" s="134"/>
      <c r="B33" s="55" t="s">
        <v>162</v>
      </c>
      <c r="C33" s="290"/>
      <c r="D33" s="290"/>
      <c r="E33" s="279"/>
      <c r="F33" s="290"/>
      <c r="G33" s="290"/>
      <c r="H33" s="293"/>
    </row>
    <row r="34" spans="1:8" ht="15.75">
      <c r="A34" s="134">
        <v>15</v>
      </c>
      <c r="B34" s="54" t="s">
        <v>133</v>
      </c>
      <c r="C34" s="296">
        <f>C35-C36</f>
        <v>45444513.470000014</v>
      </c>
      <c r="D34" s="296">
        <f>D35-D36</f>
        <v>41793</v>
      </c>
      <c r="E34" s="280">
        <f t="shared" si="0"/>
        <v>45486306.470000014</v>
      </c>
      <c r="F34" s="296">
        <f>F35-F36</f>
        <v>33172914.189999998</v>
      </c>
      <c r="G34" s="296">
        <f>G35-G36</f>
        <v>318766.20000000065</v>
      </c>
      <c r="H34" s="291">
        <f t="shared" si="1"/>
        <v>33491680.389999997</v>
      </c>
    </row>
    <row r="35" spans="1:8" ht="15.75">
      <c r="A35" s="134">
        <v>15.1</v>
      </c>
      <c r="B35" s="58" t="s">
        <v>163</v>
      </c>
      <c r="C35" s="290">
        <v>51282616.070000015</v>
      </c>
      <c r="D35" s="290">
        <v>2291128.58</v>
      </c>
      <c r="E35" s="280">
        <f t="shared" si="0"/>
        <v>53573744.650000013</v>
      </c>
      <c r="F35" s="290">
        <v>38170780.68</v>
      </c>
      <c r="G35" s="290">
        <v>2445384.6000000006</v>
      </c>
      <c r="H35" s="291">
        <f t="shared" si="1"/>
        <v>40616165.280000001</v>
      </c>
    </row>
    <row r="36" spans="1:8" ht="15.75">
      <c r="A36" s="134">
        <v>15.2</v>
      </c>
      <c r="B36" s="58" t="s">
        <v>164</v>
      </c>
      <c r="C36" s="290">
        <v>5838102.6000000015</v>
      </c>
      <c r="D36" s="290">
        <v>2249335.58</v>
      </c>
      <c r="E36" s="280">
        <f t="shared" si="0"/>
        <v>8087438.1800000016</v>
      </c>
      <c r="F36" s="290">
        <v>4997866.49</v>
      </c>
      <c r="G36" s="290">
        <v>2126618.4</v>
      </c>
      <c r="H36" s="291">
        <f t="shared" si="1"/>
        <v>7124484.8900000006</v>
      </c>
    </row>
    <row r="37" spans="1:8" ht="15.75">
      <c r="A37" s="134">
        <v>16</v>
      </c>
      <c r="B37" s="57" t="s">
        <v>165</v>
      </c>
      <c r="C37" s="290">
        <v>0</v>
      </c>
      <c r="D37" s="290">
        <v>0</v>
      </c>
      <c r="E37" s="280">
        <f t="shared" si="0"/>
        <v>0</v>
      </c>
      <c r="F37" s="290">
        <v>0</v>
      </c>
      <c r="G37" s="290">
        <v>0</v>
      </c>
      <c r="H37" s="291">
        <f t="shared" si="1"/>
        <v>0</v>
      </c>
    </row>
    <row r="38" spans="1:8" ht="15.75">
      <c r="A38" s="134">
        <v>17</v>
      </c>
      <c r="B38" s="57" t="s">
        <v>166</v>
      </c>
      <c r="C38" s="290">
        <v>0</v>
      </c>
      <c r="D38" s="290">
        <v>0</v>
      </c>
      <c r="E38" s="280">
        <f t="shared" si="0"/>
        <v>0</v>
      </c>
      <c r="F38" s="290">
        <v>0</v>
      </c>
      <c r="G38" s="290">
        <v>0</v>
      </c>
      <c r="H38" s="291">
        <f t="shared" si="1"/>
        <v>0</v>
      </c>
    </row>
    <row r="39" spans="1:8" ht="15.75">
      <c r="A39" s="134">
        <v>18</v>
      </c>
      <c r="B39" s="57" t="s">
        <v>167</v>
      </c>
      <c r="C39" s="290">
        <v>0</v>
      </c>
      <c r="D39" s="290">
        <v>0</v>
      </c>
      <c r="E39" s="280">
        <f t="shared" si="0"/>
        <v>0</v>
      </c>
      <c r="F39" s="290">
        <v>0</v>
      </c>
      <c r="G39" s="290">
        <v>0</v>
      </c>
      <c r="H39" s="291">
        <f t="shared" si="1"/>
        <v>0</v>
      </c>
    </row>
    <row r="40" spans="1:8" ht="15.75">
      <c r="A40" s="134">
        <v>19</v>
      </c>
      <c r="B40" s="57" t="s">
        <v>168</v>
      </c>
      <c r="C40" s="290">
        <v>1055205.17</v>
      </c>
      <c r="D40" s="290"/>
      <c r="E40" s="280">
        <f t="shared" si="0"/>
        <v>1055205.17</v>
      </c>
      <c r="F40" s="290">
        <v>1295267.7600000016</v>
      </c>
      <c r="G40" s="290"/>
      <c r="H40" s="291">
        <f t="shared" si="1"/>
        <v>1295267.7600000016</v>
      </c>
    </row>
    <row r="41" spans="1:8" ht="15.75">
      <c r="A41" s="134">
        <v>20</v>
      </c>
      <c r="B41" s="57" t="s">
        <v>169</v>
      </c>
      <c r="C41" s="290">
        <v>1435972.0900000334</v>
      </c>
      <c r="D41" s="290"/>
      <c r="E41" s="280">
        <f t="shared" si="0"/>
        <v>1435972.0900000334</v>
      </c>
      <c r="F41" s="290">
        <v>-1543878.8400000334</v>
      </c>
      <c r="G41" s="290"/>
      <c r="H41" s="291">
        <f t="shared" si="1"/>
        <v>-1543878.8400000334</v>
      </c>
    </row>
    <row r="42" spans="1:8" ht="15.75">
      <c r="A42" s="134">
        <v>21</v>
      </c>
      <c r="B42" s="57" t="s">
        <v>170</v>
      </c>
      <c r="C42" s="290">
        <v>69450.429999999935</v>
      </c>
      <c r="D42" s="290">
        <v>0</v>
      </c>
      <c r="E42" s="280">
        <f t="shared" si="0"/>
        <v>69450.429999999935</v>
      </c>
      <c r="F42" s="290">
        <v>44308.639999999992</v>
      </c>
      <c r="G42" s="290">
        <v>0</v>
      </c>
      <c r="H42" s="291">
        <f t="shared" si="1"/>
        <v>44308.639999999992</v>
      </c>
    </row>
    <row r="43" spans="1:8" ht="15.75">
      <c r="A43" s="134">
        <v>22</v>
      </c>
      <c r="B43" s="57" t="s">
        <v>171</v>
      </c>
      <c r="C43" s="290">
        <v>685506.4</v>
      </c>
      <c r="D43" s="290">
        <v>0</v>
      </c>
      <c r="E43" s="280">
        <f t="shared" si="0"/>
        <v>685506.4</v>
      </c>
      <c r="F43" s="290">
        <v>542514.62</v>
      </c>
      <c r="G43" s="290">
        <v>0</v>
      </c>
      <c r="H43" s="291">
        <f t="shared" si="1"/>
        <v>542514.62</v>
      </c>
    </row>
    <row r="44" spans="1:8" ht="15.75">
      <c r="A44" s="134">
        <v>23</v>
      </c>
      <c r="B44" s="57" t="s">
        <v>172</v>
      </c>
      <c r="C44" s="290">
        <v>597350.14</v>
      </c>
      <c r="D44" s="290">
        <v>0</v>
      </c>
      <c r="E44" s="280">
        <f t="shared" si="0"/>
        <v>597350.14</v>
      </c>
      <c r="F44" s="290">
        <v>988035.98</v>
      </c>
      <c r="G44" s="290">
        <v>0</v>
      </c>
      <c r="H44" s="291">
        <f t="shared" si="1"/>
        <v>988035.98</v>
      </c>
    </row>
    <row r="45" spans="1:8" ht="15.75">
      <c r="A45" s="134">
        <v>24</v>
      </c>
      <c r="B45" s="60" t="s">
        <v>173</v>
      </c>
      <c r="C45" s="292">
        <f>C34+C37+C38+C39+C40+C41+C42+C43+C44</f>
        <v>49287997.700000048</v>
      </c>
      <c r="D45" s="292">
        <f>D34+D37+D38+D39+D40+D41+D42+D43+D44</f>
        <v>41793</v>
      </c>
      <c r="E45" s="280">
        <f t="shared" si="0"/>
        <v>49329790.700000048</v>
      </c>
      <c r="F45" s="292">
        <f>F34+F37+F38+F39+F40+F41+F42+F43+F44</f>
        <v>34499162.349999972</v>
      </c>
      <c r="G45" s="292">
        <f>G34+G37+G38+G39+G40+G41+G42+G43+G44</f>
        <v>318766.20000000065</v>
      </c>
      <c r="H45" s="291">
        <f t="shared" si="1"/>
        <v>34817928.549999975</v>
      </c>
    </row>
    <row r="46" spans="1:8">
      <c r="A46" s="134"/>
      <c r="B46" s="55" t="s">
        <v>174</v>
      </c>
      <c r="C46" s="290"/>
      <c r="D46" s="290"/>
      <c r="E46" s="290"/>
      <c r="F46" s="290"/>
      <c r="G46" s="290"/>
      <c r="H46" s="297"/>
    </row>
    <row r="47" spans="1:8" ht="15.75">
      <c r="A47" s="134">
        <v>25</v>
      </c>
      <c r="B47" s="57" t="s">
        <v>175</v>
      </c>
      <c r="C47" s="290">
        <v>4039577.7300000004</v>
      </c>
      <c r="D47" s="290">
        <v>381605.16</v>
      </c>
      <c r="E47" s="280">
        <f t="shared" si="0"/>
        <v>4421182.8900000006</v>
      </c>
      <c r="F47" s="290">
        <v>6764071.3300000001</v>
      </c>
      <c r="G47" s="290">
        <v>0</v>
      </c>
      <c r="H47" s="291">
        <f t="shared" si="1"/>
        <v>6764071.3300000001</v>
      </c>
    </row>
    <row r="48" spans="1:8" ht="15.75">
      <c r="A48" s="134">
        <v>26</v>
      </c>
      <c r="B48" s="57" t="s">
        <v>176</v>
      </c>
      <c r="C48" s="290">
        <v>4072725.9499999997</v>
      </c>
      <c r="D48" s="290">
        <v>277468.52999999997</v>
      </c>
      <c r="E48" s="280">
        <f t="shared" si="0"/>
        <v>4350194.4799999995</v>
      </c>
      <c r="F48" s="290">
        <v>3825843.9099999997</v>
      </c>
      <c r="G48" s="290">
        <v>209079.69</v>
      </c>
      <c r="H48" s="291">
        <f t="shared" si="1"/>
        <v>4034923.5999999996</v>
      </c>
    </row>
    <row r="49" spans="1:9" ht="15.75">
      <c r="A49" s="134">
        <v>27</v>
      </c>
      <c r="B49" s="57" t="s">
        <v>177</v>
      </c>
      <c r="C49" s="290">
        <v>66533573.620000005</v>
      </c>
      <c r="D49" s="290"/>
      <c r="E49" s="280">
        <f t="shared" si="0"/>
        <v>66533573.620000005</v>
      </c>
      <c r="F49" s="290">
        <v>60414437.789999992</v>
      </c>
      <c r="G49" s="290"/>
      <c r="H49" s="291">
        <f t="shared" si="1"/>
        <v>60414437.789999992</v>
      </c>
    </row>
    <row r="50" spans="1:9" ht="15.75">
      <c r="A50" s="134">
        <v>28</v>
      </c>
      <c r="B50" s="57" t="s">
        <v>315</v>
      </c>
      <c r="C50" s="290">
        <v>682456.37</v>
      </c>
      <c r="D50" s="290"/>
      <c r="E50" s="280">
        <f t="shared" si="0"/>
        <v>682456.37</v>
      </c>
      <c r="F50" s="290">
        <v>567928.5</v>
      </c>
      <c r="G50" s="290"/>
      <c r="H50" s="291">
        <f t="shared" si="1"/>
        <v>567928.5</v>
      </c>
    </row>
    <row r="51" spans="1:9" ht="15.75">
      <c r="A51" s="134">
        <v>29</v>
      </c>
      <c r="B51" s="57" t="s">
        <v>178</v>
      </c>
      <c r="C51" s="290">
        <v>8654666.4400000013</v>
      </c>
      <c r="D51" s="290"/>
      <c r="E51" s="280">
        <f t="shared" si="0"/>
        <v>8654666.4400000013</v>
      </c>
      <c r="F51" s="290">
        <v>3829429.7699999996</v>
      </c>
      <c r="G51" s="290"/>
      <c r="H51" s="291">
        <f t="shared" si="1"/>
        <v>3829429.7699999996</v>
      </c>
    </row>
    <row r="52" spans="1:9" ht="15.75">
      <c r="A52" s="134">
        <v>30</v>
      </c>
      <c r="B52" s="57" t="s">
        <v>179</v>
      </c>
      <c r="C52" s="290">
        <v>10660853.460000001</v>
      </c>
      <c r="D52" s="290">
        <v>79578.929999999993</v>
      </c>
      <c r="E52" s="280">
        <f t="shared" si="0"/>
        <v>10740432.390000001</v>
      </c>
      <c r="F52" s="290">
        <v>9856536.6700000055</v>
      </c>
      <c r="G52" s="290">
        <v>64819.96</v>
      </c>
      <c r="H52" s="291">
        <f t="shared" si="1"/>
        <v>9921356.6300000064</v>
      </c>
    </row>
    <row r="53" spans="1:9" ht="15.75">
      <c r="A53" s="134">
        <v>31</v>
      </c>
      <c r="B53" s="60" t="s">
        <v>180</v>
      </c>
      <c r="C53" s="292">
        <f>C47+C48+C49+C50+C51+C52</f>
        <v>94643853.570000023</v>
      </c>
      <c r="D53" s="292">
        <f>D47+D48+D49+D50+D51+D52</f>
        <v>738652.61999999988</v>
      </c>
      <c r="E53" s="280">
        <f t="shared" si="0"/>
        <v>95382506.190000027</v>
      </c>
      <c r="F53" s="292">
        <f>F47+F48+F49+F50+F51+F52</f>
        <v>85258247.969999984</v>
      </c>
      <c r="G53" s="292">
        <f>G47+G48+G49+G50+G51+G52</f>
        <v>273899.65000000002</v>
      </c>
      <c r="H53" s="291">
        <f t="shared" si="1"/>
        <v>85532147.61999999</v>
      </c>
    </row>
    <row r="54" spans="1:9" ht="15.75">
      <c r="A54" s="134">
        <v>32</v>
      </c>
      <c r="B54" s="60" t="s">
        <v>181</v>
      </c>
      <c r="C54" s="292">
        <f>C45-C53</f>
        <v>-45355855.869999975</v>
      </c>
      <c r="D54" s="292">
        <f>D45-D53</f>
        <v>-696859.61999999988</v>
      </c>
      <c r="E54" s="280">
        <f t="shared" si="0"/>
        <v>-46052715.489999972</v>
      </c>
      <c r="F54" s="292">
        <f>F45-F53</f>
        <v>-50759085.620000012</v>
      </c>
      <c r="G54" s="292">
        <f>G45-G53</f>
        <v>44866.550000000629</v>
      </c>
      <c r="H54" s="291">
        <f t="shared" si="1"/>
        <v>-50714219.070000015</v>
      </c>
    </row>
    <row r="55" spans="1:9">
      <c r="A55" s="134"/>
      <c r="B55" s="55"/>
      <c r="C55" s="294"/>
      <c r="D55" s="294"/>
      <c r="E55" s="294"/>
      <c r="F55" s="294"/>
      <c r="G55" s="294"/>
      <c r="H55" s="295"/>
    </row>
    <row r="56" spans="1:9" ht="15.75">
      <c r="A56" s="134">
        <v>33</v>
      </c>
      <c r="B56" s="60" t="s">
        <v>182</v>
      </c>
      <c r="C56" s="292">
        <f>C31+C54</f>
        <v>44683591.690000057</v>
      </c>
      <c r="D56" s="292">
        <f>D31+D54</f>
        <v>1638214.3800000001</v>
      </c>
      <c r="E56" s="280">
        <f t="shared" si="0"/>
        <v>46321806.07000006</v>
      </c>
      <c r="F56" s="292">
        <f>F31+F54</f>
        <v>28551493.969999991</v>
      </c>
      <c r="G56" s="292">
        <f>G31+G54</f>
        <v>3046684.16</v>
      </c>
      <c r="H56" s="291">
        <f t="shared" si="1"/>
        <v>31598178.129999992</v>
      </c>
    </row>
    <row r="57" spans="1:9">
      <c r="A57" s="134"/>
      <c r="B57" s="55"/>
      <c r="C57" s="294"/>
      <c r="D57" s="294"/>
      <c r="E57" s="294"/>
      <c r="F57" s="294"/>
      <c r="G57" s="294"/>
      <c r="H57" s="295"/>
    </row>
    <row r="58" spans="1:9" ht="15.75">
      <c r="A58" s="134">
        <v>34</v>
      </c>
      <c r="B58" s="57" t="s">
        <v>183</v>
      </c>
      <c r="C58" s="290">
        <v>11431110.830000002</v>
      </c>
      <c r="D58" s="290"/>
      <c r="E58" s="280">
        <f t="shared" si="0"/>
        <v>11431110.830000002</v>
      </c>
      <c r="F58" s="290">
        <v>13017518.249999994</v>
      </c>
      <c r="G58" s="290">
        <v>0</v>
      </c>
      <c r="H58" s="291">
        <f t="shared" si="1"/>
        <v>13017518.249999994</v>
      </c>
    </row>
    <row r="59" spans="1:9" s="214" customFormat="1" ht="15.75">
      <c r="A59" s="134">
        <v>35</v>
      </c>
      <c r="B59" s="54" t="s">
        <v>184</v>
      </c>
      <c r="C59" s="298"/>
      <c r="D59" s="298"/>
      <c r="E59" s="299">
        <f t="shared" si="0"/>
        <v>0</v>
      </c>
      <c r="F59" s="300"/>
      <c r="G59" s="300">
        <v>0</v>
      </c>
      <c r="H59" s="301">
        <f t="shared" si="1"/>
        <v>0</v>
      </c>
      <c r="I59" s="213"/>
    </row>
    <row r="60" spans="1:9" ht="15.75">
      <c r="A60" s="134">
        <v>36</v>
      </c>
      <c r="B60" s="57" t="s">
        <v>185</v>
      </c>
      <c r="C60" s="290">
        <v>774402.63</v>
      </c>
      <c r="D60" s="290"/>
      <c r="E60" s="280">
        <f t="shared" si="0"/>
        <v>774402.63</v>
      </c>
      <c r="F60" s="290">
        <v>858480.28</v>
      </c>
      <c r="G60" s="290">
        <v>0</v>
      </c>
      <c r="H60" s="291">
        <f t="shared" si="1"/>
        <v>858480.28</v>
      </c>
    </row>
    <row r="61" spans="1:9" ht="15.75">
      <c r="A61" s="134">
        <v>37</v>
      </c>
      <c r="B61" s="60" t="s">
        <v>186</v>
      </c>
      <c r="C61" s="292">
        <f>C58+C59+C60</f>
        <v>12205513.460000003</v>
      </c>
      <c r="D61" s="292">
        <f>D58+D59+D60</f>
        <v>0</v>
      </c>
      <c r="E61" s="280">
        <f t="shared" si="0"/>
        <v>12205513.460000003</v>
      </c>
      <c r="F61" s="292">
        <f>F58+F59+F60</f>
        <v>13875998.529999994</v>
      </c>
      <c r="G61" s="292">
        <f>G58+G59+G60</f>
        <v>0</v>
      </c>
      <c r="H61" s="291">
        <f t="shared" si="1"/>
        <v>13875998.529999994</v>
      </c>
    </row>
    <row r="62" spans="1:9">
      <c r="A62" s="134"/>
      <c r="B62" s="61"/>
      <c r="C62" s="290"/>
      <c r="D62" s="290"/>
      <c r="E62" s="290"/>
      <c r="F62" s="290"/>
      <c r="G62" s="290"/>
      <c r="H62" s="297"/>
    </row>
    <row r="63" spans="1:9" ht="15.75">
      <c r="A63" s="134">
        <v>38</v>
      </c>
      <c r="B63" s="62" t="s">
        <v>316</v>
      </c>
      <c r="C63" s="292">
        <f>C56-C61</f>
        <v>32478078.230000056</v>
      </c>
      <c r="D63" s="292">
        <f>D56-D61</f>
        <v>1638214.3800000001</v>
      </c>
      <c r="E63" s="280">
        <f t="shared" si="0"/>
        <v>34116292.610000059</v>
      </c>
      <c r="F63" s="292">
        <f>F56-F61</f>
        <v>14675495.439999998</v>
      </c>
      <c r="G63" s="292">
        <f>G56-G61</f>
        <v>3046684.16</v>
      </c>
      <c r="H63" s="291">
        <f t="shared" si="1"/>
        <v>17722179.599999998</v>
      </c>
    </row>
    <row r="64" spans="1:9" ht="15.75">
      <c r="A64" s="132">
        <v>39</v>
      </c>
      <c r="B64" s="57" t="s">
        <v>187</v>
      </c>
      <c r="C64" s="302">
        <v>6384717.6299999999</v>
      </c>
      <c r="D64" s="302"/>
      <c r="E64" s="280">
        <f t="shared" si="0"/>
        <v>6384717.6299999999</v>
      </c>
      <c r="F64" s="302">
        <v>4200610.3099999996</v>
      </c>
      <c r="G64" s="302"/>
      <c r="H64" s="291">
        <f t="shared" si="1"/>
        <v>4200610.3099999996</v>
      </c>
    </row>
    <row r="65" spans="1:8" ht="15.75">
      <c r="A65" s="134">
        <v>40</v>
      </c>
      <c r="B65" s="60" t="s">
        <v>188</v>
      </c>
      <c r="C65" s="292">
        <f>C63-C64</f>
        <v>26093360.600000057</v>
      </c>
      <c r="D65" s="292">
        <f>D63-D64</f>
        <v>1638214.3800000001</v>
      </c>
      <c r="E65" s="280">
        <f t="shared" si="0"/>
        <v>27731574.980000056</v>
      </c>
      <c r="F65" s="292">
        <f>F63-F64</f>
        <v>10474885.129999999</v>
      </c>
      <c r="G65" s="292">
        <f>G63-G64</f>
        <v>3046684.16</v>
      </c>
      <c r="H65" s="291">
        <f t="shared" si="1"/>
        <v>13521569.289999999</v>
      </c>
    </row>
    <row r="66" spans="1:8" ht="15.75">
      <c r="A66" s="132">
        <v>41</v>
      </c>
      <c r="B66" s="57" t="s">
        <v>189</v>
      </c>
      <c r="C66" s="302">
        <v>-32487.040000000001</v>
      </c>
      <c r="D66" s="302"/>
      <c r="E66" s="280">
        <f t="shared" si="0"/>
        <v>-32487.040000000001</v>
      </c>
      <c r="F66" s="302">
        <v>-51930</v>
      </c>
      <c r="G66" s="302"/>
      <c r="H66" s="291">
        <f t="shared" si="1"/>
        <v>-51930</v>
      </c>
    </row>
    <row r="67" spans="1:8" ht="16.5" thickBot="1">
      <c r="A67" s="136">
        <v>42</v>
      </c>
      <c r="B67" s="137" t="s">
        <v>190</v>
      </c>
      <c r="C67" s="303">
        <f>C65+C66</f>
        <v>26060873.560000058</v>
      </c>
      <c r="D67" s="303">
        <f>D65+D66</f>
        <v>1638214.3800000001</v>
      </c>
      <c r="E67" s="288">
        <f t="shared" si="0"/>
        <v>27699087.940000057</v>
      </c>
      <c r="F67" s="303">
        <f>F65+F66</f>
        <v>10422955.129999999</v>
      </c>
      <c r="G67" s="303">
        <f>G65+G66</f>
        <v>3046684.16</v>
      </c>
      <c r="H67" s="304">
        <f t="shared" si="1"/>
        <v>13469639.289999999</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9" zoomScaleNormal="100" workbookViewId="0">
      <selection activeCell="K41" sqref="K41"/>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31.12.2019</v>
      </c>
    </row>
    <row r="3" spans="1:8">
      <c r="A3" s="1"/>
    </row>
    <row r="4" spans="1:8" ht="16.5" thickBot="1">
      <c r="A4" s="1" t="s">
        <v>656</v>
      </c>
      <c r="B4" s="1"/>
      <c r="C4" s="225"/>
      <c r="D4" s="225"/>
      <c r="E4" s="225"/>
      <c r="F4" s="226"/>
      <c r="G4" s="226"/>
      <c r="H4" s="227" t="s">
        <v>135</v>
      </c>
    </row>
    <row r="5" spans="1:8" ht="15.75">
      <c r="A5" s="557" t="s">
        <v>32</v>
      </c>
      <c r="B5" s="559" t="s">
        <v>288</v>
      </c>
      <c r="C5" s="561" t="s">
        <v>237</v>
      </c>
      <c r="D5" s="561"/>
      <c r="E5" s="561"/>
      <c r="F5" s="561" t="s">
        <v>238</v>
      </c>
      <c r="G5" s="561"/>
      <c r="H5" s="562"/>
    </row>
    <row r="6" spans="1:8">
      <c r="A6" s="558"/>
      <c r="B6" s="560"/>
      <c r="C6" s="42" t="s">
        <v>33</v>
      </c>
      <c r="D6" s="42" t="s">
        <v>136</v>
      </c>
      <c r="E6" s="42" t="s">
        <v>74</v>
      </c>
      <c r="F6" s="42" t="s">
        <v>33</v>
      </c>
      <c r="G6" s="42" t="s">
        <v>136</v>
      </c>
      <c r="H6" s="43" t="s">
        <v>74</v>
      </c>
    </row>
    <row r="7" spans="1:8" s="2" customFormat="1" ht="15.75">
      <c r="A7" s="228">
        <v>1</v>
      </c>
      <c r="B7" s="229" t="s">
        <v>795</v>
      </c>
      <c r="C7" s="282"/>
      <c r="D7" s="282"/>
      <c r="E7" s="305">
        <f>C7+D7</f>
        <v>0</v>
      </c>
      <c r="F7" s="282"/>
      <c r="G7" s="282"/>
      <c r="H7" s="283">
        <f t="shared" ref="H7:H53" si="0">F7+G7</f>
        <v>0</v>
      </c>
    </row>
    <row r="8" spans="1:8" s="2" customFormat="1" ht="15.75">
      <c r="A8" s="228">
        <v>1.1000000000000001</v>
      </c>
      <c r="B8" s="230" t="s">
        <v>320</v>
      </c>
      <c r="C8" s="282"/>
      <c r="D8" s="282"/>
      <c r="E8" s="305">
        <f t="shared" ref="E8:E53" si="1">C8+D8</f>
        <v>0</v>
      </c>
      <c r="F8" s="282"/>
      <c r="G8" s="282"/>
      <c r="H8" s="283">
        <f t="shared" si="0"/>
        <v>0</v>
      </c>
    </row>
    <row r="9" spans="1:8" s="2" customFormat="1" ht="15.75">
      <c r="A9" s="228">
        <v>1.2</v>
      </c>
      <c r="B9" s="230" t="s">
        <v>321</v>
      </c>
      <c r="C9" s="282"/>
      <c r="D9" s="282"/>
      <c r="E9" s="305">
        <f t="shared" si="1"/>
        <v>0</v>
      </c>
      <c r="F9" s="282"/>
      <c r="G9" s="282"/>
      <c r="H9" s="283">
        <f t="shared" si="0"/>
        <v>0</v>
      </c>
    </row>
    <row r="10" spans="1:8" s="2" customFormat="1" ht="15.75">
      <c r="A10" s="228">
        <v>1.3</v>
      </c>
      <c r="B10" s="230" t="s">
        <v>322</v>
      </c>
      <c r="C10" s="282">
        <v>2042589.94</v>
      </c>
      <c r="D10" s="282">
        <v>3302520.1</v>
      </c>
      <c r="E10" s="305">
        <f t="shared" si="1"/>
        <v>5345110.04</v>
      </c>
      <c r="F10" s="282">
        <v>723229.93</v>
      </c>
      <c r="G10" s="282">
        <v>3446069.55</v>
      </c>
      <c r="H10" s="283">
        <f t="shared" si="0"/>
        <v>4169299.48</v>
      </c>
    </row>
    <row r="11" spans="1:8" s="2" customFormat="1" ht="15.75">
      <c r="A11" s="228">
        <v>1.4</v>
      </c>
      <c r="B11" s="230" t="s">
        <v>323</v>
      </c>
      <c r="C11" s="282">
        <v>43882692.670000002</v>
      </c>
      <c r="D11" s="282"/>
      <c r="E11" s="305">
        <f t="shared" si="1"/>
        <v>43882692.670000002</v>
      </c>
      <c r="F11" s="282">
        <v>20568402.739999998</v>
      </c>
      <c r="G11" s="282"/>
      <c r="H11" s="283">
        <f t="shared" si="0"/>
        <v>20568402.739999998</v>
      </c>
    </row>
    <row r="12" spans="1:8" s="2" customFormat="1" ht="29.25" customHeight="1">
      <c r="A12" s="228">
        <v>2</v>
      </c>
      <c r="B12" s="229" t="s">
        <v>324</v>
      </c>
      <c r="C12" s="282"/>
      <c r="D12" s="282"/>
      <c r="E12" s="305">
        <f t="shared" si="1"/>
        <v>0</v>
      </c>
      <c r="F12" s="282"/>
      <c r="G12" s="282"/>
      <c r="H12" s="283">
        <f t="shared" si="0"/>
        <v>0</v>
      </c>
    </row>
    <row r="13" spans="1:8" s="2" customFormat="1" ht="25.5">
      <c r="A13" s="228">
        <v>3</v>
      </c>
      <c r="B13" s="229" t="s">
        <v>325</v>
      </c>
      <c r="C13" s="282"/>
      <c r="D13" s="282"/>
      <c r="E13" s="305">
        <f t="shared" si="1"/>
        <v>0</v>
      </c>
      <c r="F13" s="282"/>
      <c r="G13" s="282"/>
      <c r="H13" s="283">
        <f t="shared" si="0"/>
        <v>0</v>
      </c>
    </row>
    <row r="14" spans="1:8" s="2" customFormat="1" ht="15.75">
      <c r="A14" s="228">
        <v>3.1</v>
      </c>
      <c r="B14" s="230" t="s">
        <v>326</v>
      </c>
      <c r="C14" s="282"/>
      <c r="D14" s="282"/>
      <c r="E14" s="305">
        <f t="shared" si="1"/>
        <v>0</v>
      </c>
      <c r="F14" s="282"/>
      <c r="G14" s="282"/>
      <c r="H14" s="283">
        <f t="shared" si="0"/>
        <v>0</v>
      </c>
    </row>
    <row r="15" spans="1:8" s="2" customFormat="1" ht="15.75">
      <c r="A15" s="228">
        <v>3.2</v>
      </c>
      <c r="B15" s="230" t="s">
        <v>327</v>
      </c>
      <c r="C15" s="282"/>
      <c r="D15" s="282"/>
      <c r="E15" s="305">
        <f t="shared" si="1"/>
        <v>0</v>
      </c>
      <c r="F15" s="282"/>
      <c r="G15" s="282"/>
      <c r="H15" s="283">
        <f t="shared" si="0"/>
        <v>0</v>
      </c>
    </row>
    <row r="16" spans="1:8" s="2" customFormat="1" ht="15.75">
      <c r="A16" s="228">
        <v>4</v>
      </c>
      <c r="B16" s="229" t="s">
        <v>328</v>
      </c>
      <c r="C16" s="282"/>
      <c r="D16" s="282"/>
      <c r="E16" s="305">
        <f t="shared" si="1"/>
        <v>0</v>
      </c>
      <c r="F16" s="282"/>
      <c r="G16" s="282"/>
      <c r="H16" s="283">
        <f t="shared" si="0"/>
        <v>0</v>
      </c>
    </row>
    <row r="17" spans="1:8" s="2" customFormat="1" ht="15.75">
      <c r="A17" s="228">
        <v>4.0999999999999996</v>
      </c>
      <c r="B17" s="230" t="s">
        <v>329</v>
      </c>
      <c r="C17" s="282">
        <v>8203009.4699999997</v>
      </c>
      <c r="D17" s="282"/>
      <c r="E17" s="305">
        <f t="shared" si="1"/>
        <v>8203009.4699999997</v>
      </c>
      <c r="F17" s="282">
        <v>12374120.59</v>
      </c>
      <c r="G17" s="282"/>
      <c r="H17" s="283">
        <f t="shared" si="0"/>
        <v>12374120.59</v>
      </c>
    </row>
    <row r="18" spans="1:8" s="2" customFormat="1" ht="15.75">
      <c r="A18" s="228">
        <v>4.2</v>
      </c>
      <c r="B18" s="230" t="s">
        <v>330</v>
      </c>
      <c r="C18" s="282"/>
      <c r="D18" s="282"/>
      <c r="E18" s="305">
        <f t="shared" si="1"/>
        <v>0</v>
      </c>
      <c r="F18" s="282"/>
      <c r="G18" s="282"/>
      <c r="H18" s="283">
        <f t="shared" si="0"/>
        <v>0</v>
      </c>
    </row>
    <row r="19" spans="1:8" s="2" customFormat="1" ht="25.5">
      <c r="A19" s="228">
        <v>5</v>
      </c>
      <c r="B19" s="229" t="s">
        <v>331</v>
      </c>
      <c r="C19" s="501">
        <f>C21+C22+C28</f>
        <v>525706489.19999999</v>
      </c>
      <c r="D19" s="282"/>
      <c r="E19" s="305">
        <f t="shared" si="1"/>
        <v>525706489.19999999</v>
      </c>
      <c r="F19" s="501">
        <f>F21+F22+F28</f>
        <v>326122754.56</v>
      </c>
      <c r="G19" s="282"/>
      <c r="H19" s="283">
        <f t="shared" si="0"/>
        <v>326122754.56</v>
      </c>
    </row>
    <row r="20" spans="1:8" s="2" customFormat="1" ht="15.75">
      <c r="A20" s="228">
        <v>5.0999999999999996</v>
      </c>
      <c r="B20" s="230" t="s">
        <v>332</v>
      </c>
      <c r="C20" s="282"/>
      <c r="D20" s="282"/>
      <c r="E20" s="305">
        <f t="shared" si="1"/>
        <v>0</v>
      </c>
      <c r="F20" s="282">
        <v>0</v>
      </c>
      <c r="G20" s="282"/>
      <c r="H20" s="283">
        <f t="shared" si="0"/>
        <v>0</v>
      </c>
    </row>
    <row r="21" spans="1:8" s="2" customFormat="1" ht="15.75">
      <c r="A21" s="228">
        <v>5.2</v>
      </c>
      <c r="B21" s="230" t="s">
        <v>333</v>
      </c>
      <c r="C21" s="282">
        <v>87385.77</v>
      </c>
      <c r="D21" s="282"/>
      <c r="E21" s="305">
        <f t="shared" si="1"/>
        <v>87385.77</v>
      </c>
      <c r="F21" s="282">
        <v>123299.01</v>
      </c>
      <c r="G21" s="282"/>
      <c r="H21" s="283">
        <f t="shared" si="0"/>
        <v>123299.01</v>
      </c>
    </row>
    <row r="22" spans="1:8" s="2" customFormat="1" ht="15.75">
      <c r="A22" s="228">
        <v>5.3</v>
      </c>
      <c r="B22" s="230" t="s">
        <v>334</v>
      </c>
      <c r="C22" s="501">
        <f>SUM(C23:C27)</f>
        <v>516222598.20999998</v>
      </c>
      <c r="D22" s="282"/>
      <c r="E22" s="305">
        <f t="shared" si="1"/>
        <v>516222598.20999998</v>
      </c>
      <c r="F22" s="501">
        <f>SUM(F23:F27)</f>
        <v>321627737.63999999</v>
      </c>
      <c r="G22" s="282"/>
      <c r="H22" s="283">
        <f t="shared" si="0"/>
        <v>321627737.63999999</v>
      </c>
    </row>
    <row r="23" spans="1:8" s="2" customFormat="1" ht="15.75">
      <c r="A23" s="228" t="s">
        <v>335</v>
      </c>
      <c r="B23" s="231" t="s">
        <v>336</v>
      </c>
      <c r="C23" s="282">
        <v>364243358.75</v>
      </c>
      <c r="D23" s="282"/>
      <c r="E23" s="305">
        <f t="shared" si="1"/>
        <v>364243358.75</v>
      </c>
      <c r="F23" s="282">
        <v>242733630.91</v>
      </c>
      <c r="G23" s="282"/>
      <c r="H23" s="283">
        <f t="shared" si="0"/>
        <v>242733630.91</v>
      </c>
    </row>
    <row r="24" spans="1:8" s="2" customFormat="1" ht="15.75">
      <c r="A24" s="228" t="s">
        <v>337</v>
      </c>
      <c r="B24" s="231" t="s">
        <v>338</v>
      </c>
      <c r="C24" s="282">
        <v>82820983.269999996</v>
      </c>
      <c r="D24" s="282"/>
      <c r="E24" s="305">
        <f t="shared" si="1"/>
        <v>82820983.269999996</v>
      </c>
      <c r="F24" s="282">
        <v>44388683.979999997</v>
      </c>
      <c r="G24" s="282"/>
      <c r="H24" s="283">
        <f t="shared" si="0"/>
        <v>44388683.979999997</v>
      </c>
    </row>
    <row r="25" spans="1:8" s="2" customFormat="1" ht="15.75">
      <c r="A25" s="228" t="s">
        <v>339</v>
      </c>
      <c r="B25" s="232" t="s">
        <v>340</v>
      </c>
      <c r="C25" s="282">
        <v>0</v>
      </c>
      <c r="D25" s="282"/>
      <c r="E25" s="305">
        <f t="shared" si="1"/>
        <v>0</v>
      </c>
      <c r="F25" s="282">
        <v>0</v>
      </c>
      <c r="G25" s="282"/>
      <c r="H25" s="283">
        <f t="shared" si="0"/>
        <v>0</v>
      </c>
    </row>
    <row r="26" spans="1:8" s="2" customFormat="1" ht="15.75">
      <c r="A26" s="228" t="s">
        <v>341</v>
      </c>
      <c r="B26" s="231" t="s">
        <v>342</v>
      </c>
      <c r="C26" s="282">
        <v>68398315.689999998</v>
      </c>
      <c r="D26" s="282"/>
      <c r="E26" s="305">
        <f t="shared" si="1"/>
        <v>68398315.689999998</v>
      </c>
      <c r="F26" s="282">
        <v>34497392.950000003</v>
      </c>
      <c r="G26" s="282"/>
      <c r="H26" s="283">
        <f t="shared" si="0"/>
        <v>34497392.950000003</v>
      </c>
    </row>
    <row r="27" spans="1:8" s="2" customFormat="1" ht="15.75">
      <c r="A27" s="228" t="s">
        <v>343</v>
      </c>
      <c r="B27" s="231" t="s">
        <v>344</v>
      </c>
      <c r="C27" s="282">
        <v>759940.5</v>
      </c>
      <c r="D27" s="282"/>
      <c r="E27" s="305">
        <f t="shared" si="1"/>
        <v>759940.5</v>
      </c>
      <c r="F27" s="282">
        <v>8029.8</v>
      </c>
      <c r="G27" s="282"/>
      <c r="H27" s="283">
        <f t="shared" si="0"/>
        <v>8029.8</v>
      </c>
    </row>
    <row r="28" spans="1:8" s="2" customFormat="1" ht="15.75">
      <c r="A28" s="228">
        <v>5.4</v>
      </c>
      <c r="B28" s="230" t="s">
        <v>345</v>
      </c>
      <c r="C28" s="282">
        <v>9396505.2200000007</v>
      </c>
      <c r="D28" s="282"/>
      <c r="E28" s="305">
        <f t="shared" si="1"/>
        <v>9396505.2200000007</v>
      </c>
      <c r="F28" s="282">
        <v>4371717.91</v>
      </c>
      <c r="G28" s="282"/>
      <c r="H28" s="283">
        <f t="shared" si="0"/>
        <v>4371717.91</v>
      </c>
    </row>
    <row r="29" spans="1:8" s="2" customFormat="1" ht="15.75">
      <c r="A29" s="228">
        <v>5.5</v>
      </c>
      <c r="B29" s="230" t="s">
        <v>346</v>
      </c>
      <c r="C29" s="282"/>
      <c r="D29" s="282"/>
      <c r="E29" s="305">
        <f t="shared" si="1"/>
        <v>0</v>
      </c>
      <c r="F29" s="282">
        <v>0</v>
      </c>
      <c r="G29" s="282"/>
      <c r="H29" s="283">
        <f t="shared" si="0"/>
        <v>0</v>
      </c>
    </row>
    <row r="30" spans="1:8" s="2" customFormat="1" ht="15.75">
      <c r="A30" s="228">
        <v>5.6</v>
      </c>
      <c r="B30" s="230" t="s">
        <v>347</v>
      </c>
      <c r="C30" s="282"/>
      <c r="D30" s="282"/>
      <c r="E30" s="305">
        <f t="shared" si="1"/>
        <v>0</v>
      </c>
      <c r="F30" s="282">
        <v>0</v>
      </c>
      <c r="G30" s="282"/>
      <c r="H30" s="283">
        <f t="shared" si="0"/>
        <v>0</v>
      </c>
    </row>
    <row r="31" spans="1:8" s="2" customFormat="1" ht="15.75">
      <c r="A31" s="228">
        <v>5.7</v>
      </c>
      <c r="B31" s="230" t="s">
        <v>348</v>
      </c>
      <c r="C31" s="282"/>
      <c r="D31" s="282"/>
      <c r="E31" s="305">
        <f t="shared" si="1"/>
        <v>0</v>
      </c>
      <c r="F31" s="282">
        <v>0</v>
      </c>
      <c r="G31" s="282"/>
      <c r="H31" s="283">
        <f t="shared" si="0"/>
        <v>0</v>
      </c>
    </row>
    <row r="32" spans="1:8" s="2" customFormat="1" ht="15.75">
      <c r="A32" s="228">
        <v>6</v>
      </c>
      <c r="B32" s="229" t="s">
        <v>349</v>
      </c>
      <c r="C32" s="282"/>
      <c r="D32" s="282"/>
      <c r="E32" s="305">
        <f t="shared" si="1"/>
        <v>0</v>
      </c>
      <c r="F32" s="282"/>
      <c r="G32" s="282"/>
      <c r="H32" s="283">
        <f t="shared" si="0"/>
        <v>0</v>
      </c>
    </row>
    <row r="33" spans="1:8" s="2" customFormat="1" ht="25.5">
      <c r="A33" s="228">
        <v>6.1</v>
      </c>
      <c r="B33" s="230" t="s">
        <v>796</v>
      </c>
      <c r="C33" s="282">
        <v>0</v>
      </c>
      <c r="D33" s="282">
        <v>30110850</v>
      </c>
      <c r="E33" s="305">
        <f t="shared" si="1"/>
        <v>30110850</v>
      </c>
      <c r="F33" s="282">
        <v>0</v>
      </c>
      <c r="G33" s="282">
        <v>14136253.99</v>
      </c>
      <c r="H33" s="283">
        <f t="shared" si="0"/>
        <v>14136253.99</v>
      </c>
    </row>
    <row r="34" spans="1:8" s="2" customFormat="1" ht="25.5">
      <c r="A34" s="228">
        <v>6.2</v>
      </c>
      <c r="B34" s="230" t="s">
        <v>350</v>
      </c>
      <c r="C34" s="282">
        <v>27996591.199999999</v>
      </c>
      <c r="D34" s="282">
        <v>1499636.99</v>
      </c>
      <c r="E34" s="305">
        <f t="shared" si="1"/>
        <v>29496228.189999998</v>
      </c>
      <c r="F34" s="282">
        <v>13527500</v>
      </c>
      <c r="G34" s="282">
        <v>753995.14</v>
      </c>
      <c r="H34" s="283">
        <f t="shared" si="0"/>
        <v>14281495.140000001</v>
      </c>
    </row>
    <row r="35" spans="1:8" s="2" customFormat="1" ht="25.5">
      <c r="A35" s="228">
        <v>6.3</v>
      </c>
      <c r="B35" s="230" t="s">
        <v>351</v>
      </c>
      <c r="C35" s="282"/>
      <c r="D35" s="282"/>
      <c r="E35" s="305">
        <f t="shared" si="1"/>
        <v>0</v>
      </c>
      <c r="F35" s="282"/>
      <c r="G35" s="282"/>
      <c r="H35" s="283">
        <f t="shared" si="0"/>
        <v>0</v>
      </c>
    </row>
    <row r="36" spans="1:8" s="2" customFormat="1" ht="15.75">
      <c r="A36" s="228">
        <v>6.4</v>
      </c>
      <c r="B36" s="230" t="s">
        <v>352</v>
      </c>
      <c r="C36" s="282"/>
      <c r="D36" s="282"/>
      <c r="E36" s="305">
        <f t="shared" si="1"/>
        <v>0</v>
      </c>
      <c r="F36" s="282"/>
      <c r="G36" s="282"/>
      <c r="H36" s="283">
        <f t="shared" si="0"/>
        <v>0</v>
      </c>
    </row>
    <row r="37" spans="1:8" s="2" customFormat="1" ht="15.75">
      <c r="A37" s="228">
        <v>6.5</v>
      </c>
      <c r="B37" s="230" t="s">
        <v>353</v>
      </c>
      <c r="C37" s="282"/>
      <c r="D37" s="282"/>
      <c r="E37" s="305">
        <f t="shared" si="1"/>
        <v>0</v>
      </c>
      <c r="F37" s="282"/>
      <c r="G37" s="282"/>
      <c r="H37" s="283">
        <f t="shared" si="0"/>
        <v>0</v>
      </c>
    </row>
    <row r="38" spans="1:8" s="2" customFormat="1" ht="25.5">
      <c r="A38" s="228">
        <v>6.6</v>
      </c>
      <c r="B38" s="230" t="s">
        <v>354</v>
      </c>
      <c r="C38" s="282"/>
      <c r="D38" s="282"/>
      <c r="E38" s="305">
        <f t="shared" si="1"/>
        <v>0</v>
      </c>
      <c r="F38" s="282"/>
      <c r="G38" s="282"/>
      <c r="H38" s="283">
        <f t="shared" si="0"/>
        <v>0</v>
      </c>
    </row>
    <row r="39" spans="1:8" s="2" customFormat="1" ht="25.5">
      <c r="A39" s="228">
        <v>6.7</v>
      </c>
      <c r="B39" s="230" t="s">
        <v>355</v>
      </c>
      <c r="C39" s="282"/>
      <c r="D39" s="282"/>
      <c r="E39" s="305">
        <f t="shared" si="1"/>
        <v>0</v>
      </c>
      <c r="F39" s="282"/>
      <c r="G39" s="282"/>
      <c r="H39" s="283">
        <f t="shared" si="0"/>
        <v>0</v>
      </c>
    </row>
    <row r="40" spans="1:8" s="2" customFormat="1" ht="15.75">
      <c r="A40" s="228">
        <v>7</v>
      </c>
      <c r="B40" s="229" t="s">
        <v>356</v>
      </c>
      <c r="C40" s="282"/>
      <c r="D40" s="282"/>
      <c r="E40" s="305">
        <f t="shared" si="1"/>
        <v>0</v>
      </c>
      <c r="F40" s="282"/>
      <c r="G40" s="282"/>
      <c r="H40" s="283">
        <f t="shared" si="0"/>
        <v>0</v>
      </c>
    </row>
    <row r="41" spans="1:8" s="2" customFormat="1" ht="25.5">
      <c r="A41" s="228">
        <v>7.1</v>
      </c>
      <c r="B41" s="230" t="s">
        <v>357</v>
      </c>
      <c r="C41" s="282">
        <v>2223725.0499999998</v>
      </c>
      <c r="D41" s="282">
        <v>177762.442737</v>
      </c>
      <c r="E41" s="305">
        <f t="shared" si="1"/>
        <v>2401487.4927369999</v>
      </c>
      <c r="F41" s="282">
        <v>2924392</v>
      </c>
      <c r="G41" s="282">
        <v>569234</v>
      </c>
      <c r="H41" s="283">
        <f t="shared" si="0"/>
        <v>3493626</v>
      </c>
    </row>
    <row r="42" spans="1:8" s="2" customFormat="1" ht="25.5">
      <c r="A42" s="228">
        <v>7.2</v>
      </c>
      <c r="B42" s="230" t="s">
        <v>358</v>
      </c>
      <c r="C42" s="282">
        <v>1821335.0399999998</v>
      </c>
      <c r="D42" s="282">
        <v>56460.436832000007</v>
      </c>
      <c r="E42" s="305">
        <f t="shared" si="1"/>
        <v>1877795.4768319998</v>
      </c>
      <c r="F42" s="282">
        <v>1089574</v>
      </c>
      <c r="G42" s="282">
        <v>164493</v>
      </c>
      <c r="H42" s="283">
        <f t="shared" si="0"/>
        <v>1254067</v>
      </c>
    </row>
    <row r="43" spans="1:8" s="2" customFormat="1" ht="25.5">
      <c r="A43" s="228">
        <v>7.3</v>
      </c>
      <c r="B43" s="230" t="s">
        <v>359</v>
      </c>
      <c r="C43" s="282">
        <v>22814529.190000001</v>
      </c>
      <c r="D43" s="282">
        <v>16669430.422737001</v>
      </c>
      <c r="E43" s="305">
        <f t="shared" si="1"/>
        <v>39483959.612737</v>
      </c>
      <c r="F43" s="282">
        <v>12572316.449999999</v>
      </c>
      <c r="G43" s="282">
        <v>15681928.84</v>
      </c>
      <c r="H43" s="283">
        <f t="shared" si="0"/>
        <v>28254245.289999999</v>
      </c>
    </row>
    <row r="44" spans="1:8" s="2" customFormat="1" ht="25.5">
      <c r="A44" s="228">
        <v>7.4</v>
      </c>
      <c r="B44" s="230" t="s">
        <v>360</v>
      </c>
      <c r="C44" s="282">
        <v>16109787.98</v>
      </c>
      <c r="D44" s="282">
        <v>8083853.5600499995</v>
      </c>
      <c r="E44" s="305">
        <f t="shared" si="1"/>
        <v>24193641.54005</v>
      </c>
      <c r="F44" s="282">
        <v>7869877.7599999998</v>
      </c>
      <c r="G44" s="282">
        <v>7219909.5800000001</v>
      </c>
      <c r="H44" s="283">
        <f t="shared" si="0"/>
        <v>15089787.34</v>
      </c>
    </row>
    <row r="45" spans="1:8" s="2" customFormat="1" ht="15.75">
      <c r="A45" s="228">
        <v>8</v>
      </c>
      <c r="B45" s="229" t="s">
        <v>361</v>
      </c>
      <c r="C45" s="282"/>
      <c r="D45" s="282"/>
      <c r="E45" s="305">
        <f t="shared" si="1"/>
        <v>0</v>
      </c>
      <c r="F45" s="282"/>
      <c r="G45" s="282"/>
      <c r="H45" s="283">
        <f t="shared" si="0"/>
        <v>0</v>
      </c>
    </row>
    <row r="46" spans="1:8" s="2" customFormat="1" ht="15.75">
      <c r="A46" s="228">
        <v>8.1</v>
      </c>
      <c r="B46" s="230" t="s">
        <v>362</v>
      </c>
      <c r="C46" s="282"/>
      <c r="D46" s="282"/>
      <c r="E46" s="305">
        <f t="shared" si="1"/>
        <v>0</v>
      </c>
      <c r="F46" s="282"/>
      <c r="G46" s="282"/>
      <c r="H46" s="283">
        <f t="shared" si="0"/>
        <v>0</v>
      </c>
    </row>
    <row r="47" spans="1:8" s="2" customFormat="1" ht="15.75">
      <c r="A47" s="228">
        <v>8.1999999999999993</v>
      </c>
      <c r="B47" s="230" t="s">
        <v>363</v>
      </c>
      <c r="C47" s="282"/>
      <c r="D47" s="282"/>
      <c r="E47" s="305">
        <f t="shared" si="1"/>
        <v>0</v>
      </c>
      <c r="F47" s="282"/>
      <c r="G47" s="282"/>
      <c r="H47" s="283">
        <f t="shared" si="0"/>
        <v>0</v>
      </c>
    </row>
    <row r="48" spans="1:8" s="2" customFormat="1" ht="15.75">
      <c r="A48" s="228">
        <v>8.3000000000000007</v>
      </c>
      <c r="B48" s="230" t="s">
        <v>364</v>
      </c>
      <c r="C48" s="282"/>
      <c r="D48" s="282"/>
      <c r="E48" s="305">
        <f t="shared" si="1"/>
        <v>0</v>
      </c>
      <c r="F48" s="282"/>
      <c r="G48" s="282"/>
      <c r="H48" s="283">
        <f t="shared" si="0"/>
        <v>0</v>
      </c>
    </row>
    <row r="49" spans="1:8" s="2" customFormat="1" ht="15.75">
      <c r="A49" s="228">
        <v>8.4</v>
      </c>
      <c r="B49" s="230" t="s">
        <v>365</v>
      </c>
      <c r="C49" s="282"/>
      <c r="D49" s="282"/>
      <c r="E49" s="305">
        <f t="shared" si="1"/>
        <v>0</v>
      </c>
      <c r="F49" s="282"/>
      <c r="G49" s="282"/>
      <c r="H49" s="283">
        <f t="shared" si="0"/>
        <v>0</v>
      </c>
    </row>
    <row r="50" spans="1:8" s="2" customFormat="1" ht="15.75">
      <c r="A50" s="228">
        <v>8.5</v>
      </c>
      <c r="B50" s="230" t="s">
        <v>366</v>
      </c>
      <c r="C50" s="282"/>
      <c r="D50" s="282"/>
      <c r="E50" s="305">
        <f t="shared" si="1"/>
        <v>0</v>
      </c>
      <c r="F50" s="282"/>
      <c r="G50" s="282"/>
      <c r="H50" s="283">
        <f t="shared" si="0"/>
        <v>0</v>
      </c>
    </row>
    <row r="51" spans="1:8" s="2" customFormat="1" ht="15.75">
      <c r="A51" s="228">
        <v>8.6</v>
      </c>
      <c r="B51" s="230" t="s">
        <v>367</v>
      </c>
      <c r="C51" s="282"/>
      <c r="D51" s="282"/>
      <c r="E51" s="305">
        <f t="shared" si="1"/>
        <v>0</v>
      </c>
      <c r="F51" s="282"/>
      <c r="G51" s="282"/>
      <c r="H51" s="283">
        <f t="shared" si="0"/>
        <v>0</v>
      </c>
    </row>
    <row r="52" spans="1:8" s="2" customFormat="1" ht="15.75">
      <c r="A52" s="228">
        <v>8.6999999999999993</v>
      </c>
      <c r="B52" s="230" t="s">
        <v>368</v>
      </c>
      <c r="C52" s="282"/>
      <c r="D52" s="282"/>
      <c r="E52" s="305">
        <f t="shared" si="1"/>
        <v>0</v>
      </c>
      <c r="F52" s="282"/>
      <c r="G52" s="282"/>
      <c r="H52" s="283">
        <f t="shared" si="0"/>
        <v>0</v>
      </c>
    </row>
    <row r="53" spans="1:8" s="2" customFormat="1" ht="26.25" thickBot="1">
      <c r="A53" s="233">
        <v>9</v>
      </c>
      <c r="B53" s="234" t="s">
        <v>369</v>
      </c>
      <c r="C53" s="306"/>
      <c r="D53" s="306"/>
      <c r="E53" s="307">
        <f t="shared" si="1"/>
        <v>0</v>
      </c>
      <c r="F53" s="306"/>
      <c r="G53" s="306"/>
      <c r="H53" s="289">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88"/>
    </row>
    <row r="2" spans="1:8" ht="15">
      <c r="A2" s="16" t="s">
        <v>232</v>
      </c>
      <c r="B2" s="15" t="str">
        <f>'1. key ratios'!B2</f>
        <v>31.12.2019</v>
      </c>
      <c r="C2" s="28"/>
      <c r="D2" s="17"/>
      <c r="E2" s="11"/>
      <c r="F2" s="11"/>
      <c r="G2" s="11"/>
      <c r="H2" s="11"/>
    </row>
    <row r="3" spans="1:8" ht="15">
      <c r="A3" s="16"/>
      <c r="B3" s="15"/>
      <c r="C3" s="28"/>
      <c r="D3" s="17"/>
      <c r="E3" s="11"/>
      <c r="F3" s="11"/>
      <c r="G3" s="11"/>
      <c r="H3" s="11"/>
    </row>
    <row r="4" spans="1:8" ht="15" customHeight="1" thickBot="1">
      <c r="A4" s="222" t="s">
        <v>657</v>
      </c>
      <c r="B4" s="223" t="s">
        <v>230</v>
      </c>
      <c r="C4" s="222"/>
      <c r="D4" s="224" t="s">
        <v>135</v>
      </c>
    </row>
    <row r="5" spans="1:8" ht="15" customHeight="1">
      <c r="A5" s="218" t="s">
        <v>32</v>
      </c>
      <c r="B5" s="219"/>
      <c r="C5" s="220" t="s">
        <v>5</v>
      </c>
      <c r="D5" s="221" t="s">
        <v>6</v>
      </c>
    </row>
    <row r="6" spans="1:8" ht="15" customHeight="1">
      <c r="A6" s="436">
        <v>1</v>
      </c>
      <c r="B6" s="437" t="s">
        <v>235</v>
      </c>
      <c r="C6" s="438">
        <f>C7+C9+C10</f>
        <v>765231484.6125592</v>
      </c>
      <c r="D6" s="439">
        <f>D7+D9+D10</f>
        <v>702853375.69413698</v>
      </c>
    </row>
    <row r="7" spans="1:8" ht="15" customHeight="1">
      <c r="A7" s="436">
        <v>1.1000000000000001</v>
      </c>
      <c r="B7" s="440" t="s">
        <v>27</v>
      </c>
      <c r="C7" s="441">
        <v>761649833.34755921</v>
      </c>
      <c r="D7" s="442">
        <v>693936793.69063699</v>
      </c>
    </row>
    <row r="8" spans="1:8" ht="25.5">
      <c r="A8" s="436" t="s">
        <v>295</v>
      </c>
      <c r="B8" s="443" t="s">
        <v>651</v>
      </c>
      <c r="C8" s="441"/>
      <c r="D8" s="442"/>
    </row>
    <row r="9" spans="1:8" ht="15" customHeight="1">
      <c r="A9" s="436">
        <v>1.2</v>
      </c>
      <c r="B9" s="440" t="s">
        <v>28</v>
      </c>
      <c r="C9" s="441">
        <v>2004416.2650000001</v>
      </c>
      <c r="D9" s="442">
        <v>7291222.0034999996</v>
      </c>
    </row>
    <row r="10" spans="1:8" ht="15" customHeight="1">
      <c r="A10" s="436">
        <v>1.3</v>
      </c>
      <c r="B10" s="445" t="s">
        <v>83</v>
      </c>
      <c r="C10" s="444">
        <v>1577235</v>
      </c>
      <c r="D10" s="442">
        <v>1625360</v>
      </c>
    </row>
    <row r="11" spans="1:8" ht="15" customHeight="1">
      <c r="A11" s="436">
        <v>2</v>
      </c>
      <c r="B11" s="437" t="s">
        <v>236</v>
      </c>
      <c r="C11" s="441">
        <v>5598939.2750000097</v>
      </c>
      <c r="D11" s="442">
        <v>3037280</v>
      </c>
    </row>
    <row r="12" spans="1:8" ht="15" customHeight="1">
      <c r="A12" s="456">
        <v>3</v>
      </c>
      <c r="B12" s="457" t="s">
        <v>234</v>
      </c>
      <c r="C12" s="444">
        <v>225728197.60624999</v>
      </c>
      <c r="D12" s="458">
        <v>211936244.79374996</v>
      </c>
    </row>
    <row r="13" spans="1:8" ht="15" customHeight="1" thickBot="1">
      <c r="A13" s="139">
        <v>4</v>
      </c>
      <c r="B13" s="140" t="s">
        <v>296</v>
      </c>
      <c r="C13" s="308">
        <f>C6+C11+C12</f>
        <v>996558621.49380922</v>
      </c>
      <c r="D13" s="308">
        <f>D6+D11+D12</f>
        <v>917826900.48788691</v>
      </c>
    </row>
    <row r="14" spans="1:8">
      <c r="B14" s="22"/>
    </row>
    <row r="15" spans="1:8" ht="15">
      <c r="B15" s="108"/>
      <c r="D15" s="532"/>
    </row>
    <row r="16" spans="1:8" ht="15">
      <c r="B16" s="108"/>
      <c r="D16" s="532"/>
    </row>
    <row r="17" spans="2:4" ht="15">
      <c r="B17" s="108"/>
      <c r="D17" s="533"/>
    </row>
    <row r="18" spans="2:4" ht="15">
      <c r="B18" s="108"/>
      <c r="D18" s="5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pane xSplit="1" ySplit="4" topLeftCell="B5" activePane="bottomRight" state="frozen"/>
      <selection pane="topRight" activeCell="B1" sqref="B1"/>
      <selection pane="bottomLeft" activeCell="A4" sqref="A4"/>
      <selection pane="bottomRight" activeCell="B20" sqref="B20"/>
    </sheetView>
  </sheetViews>
  <sheetFormatPr defaultRowHeight="15"/>
  <cols>
    <col min="1" max="1" width="9.5703125" style="1" bestFit="1" customWidth="1"/>
    <col min="2" max="2" width="90.42578125" style="1" bestFit="1" customWidth="1"/>
    <col min="3" max="3" width="9.140625" style="1"/>
  </cols>
  <sheetData>
    <row r="1" spans="1:3">
      <c r="A1" s="1" t="s">
        <v>231</v>
      </c>
      <c r="B1" s="388" t="str">
        <f>Info!C2</f>
        <v>სს" კრედო ბანკი"</v>
      </c>
    </row>
    <row r="2" spans="1:3">
      <c r="A2" s="1" t="s">
        <v>232</v>
      </c>
      <c r="B2" s="15" t="str">
        <f>'1. key ratios'!B2</f>
        <v>31.12.2019</v>
      </c>
    </row>
    <row r="4" spans="1:3" ht="16.5" customHeight="1" thickBot="1">
      <c r="A4" s="258" t="s">
        <v>658</v>
      </c>
      <c r="B4" s="64" t="s">
        <v>191</v>
      </c>
      <c r="C4" s="13"/>
    </row>
    <row r="5" spans="1:3" ht="15.75">
      <c r="A5" s="10"/>
      <c r="B5" s="563" t="s">
        <v>192</v>
      </c>
      <c r="C5" s="564"/>
    </row>
    <row r="6" spans="1:3">
      <c r="A6" s="14">
        <v>1</v>
      </c>
      <c r="B6" s="66" t="s">
        <v>921</v>
      </c>
      <c r="C6" s="67"/>
    </row>
    <row r="7" spans="1:3">
      <c r="A7" s="14">
        <v>2</v>
      </c>
      <c r="B7" s="66" t="s">
        <v>922</v>
      </c>
      <c r="C7" s="67"/>
    </row>
    <row r="8" spans="1:3">
      <c r="A8" s="14">
        <v>3</v>
      </c>
      <c r="B8" s="66" t="s">
        <v>923</v>
      </c>
      <c r="C8" s="67"/>
    </row>
    <row r="9" spans="1:3">
      <c r="A9" s="14">
        <v>4</v>
      </c>
      <c r="B9" s="66" t="s">
        <v>924</v>
      </c>
      <c r="C9" s="67"/>
    </row>
    <row r="10" spans="1:3">
      <c r="A10" s="14">
        <v>5</v>
      </c>
      <c r="B10" s="66" t="s">
        <v>925</v>
      </c>
      <c r="C10" s="67"/>
    </row>
    <row r="11" spans="1:3">
      <c r="A11" s="14">
        <v>6</v>
      </c>
      <c r="B11" s="565" t="s">
        <v>957</v>
      </c>
      <c r="C11" s="566"/>
    </row>
    <row r="12" spans="1:3" ht="15.75">
      <c r="A12" s="14"/>
      <c r="B12" s="567" t="s">
        <v>193</v>
      </c>
      <c r="C12" s="568"/>
    </row>
    <row r="13" spans="1:3" ht="15.75">
      <c r="A13" s="14">
        <v>1</v>
      </c>
      <c r="B13" s="26" t="s">
        <v>919</v>
      </c>
      <c r="C13" s="65"/>
    </row>
    <row r="14" spans="1:3" ht="15.75">
      <c r="A14" s="14">
        <v>2</v>
      </c>
      <c r="B14" s="26" t="s">
        <v>926</v>
      </c>
      <c r="C14" s="65"/>
    </row>
    <row r="15" spans="1:3" ht="15.75">
      <c r="A15" s="14">
        <v>3</v>
      </c>
      <c r="B15" s="26" t="s">
        <v>927</v>
      </c>
      <c r="C15" s="65"/>
    </row>
    <row r="16" spans="1:3" ht="15.75" customHeight="1">
      <c r="A16" s="14"/>
      <c r="B16" s="26"/>
      <c r="C16" s="27"/>
    </row>
    <row r="17" spans="1:3" ht="30" customHeight="1">
      <c r="A17" s="14"/>
      <c r="B17" s="571" t="s">
        <v>194</v>
      </c>
      <c r="C17" s="572"/>
    </row>
    <row r="18" spans="1:3">
      <c r="A18" s="14">
        <v>1</v>
      </c>
      <c r="B18" s="66" t="s">
        <v>928</v>
      </c>
      <c r="C18" s="504">
        <v>0.60199999999999998</v>
      </c>
    </row>
    <row r="19" spans="1:3">
      <c r="A19" s="502">
        <v>2</v>
      </c>
      <c r="B19" s="503" t="s">
        <v>929</v>
      </c>
      <c r="C19" s="504">
        <v>9.9000000000000005E-2</v>
      </c>
    </row>
    <row r="20" spans="1:3">
      <c r="A20" s="502">
        <v>3</v>
      </c>
      <c r="B20" s="503" t="s">
        <v>930</v>
      </c>
      <c r="C20" s="504">
        <v>9.9000000000000005E-2</v>
      </c>
    </row>
    <row r="21" spans="1:3">
      <c r="A21" s="542">
        <v>4</v>
      </c>
      <c r="B21" s="541" t="s">
        <v>931</v>
      </c>
      <c r="C21" s="543">
        <v>9.3399999999999997E-2</v>
      </c>
    </row>
    <row r="22" spans="1:3" ht="27">
      <c r="A22" s="502">
        <v>5</v>
      </c>
      <c r="B22" s="503" t="s">
        <v>932</v>
      </c>
      <c r="C22" s="504">
        <v>8.7900000000000006E-2</v>
      </c>
    </row>
    <row r="23" spans="1:3" ht="27">
      <c r="A23" s="502">
        <v>6</v>
      </c>
      <c r="B23" s="503" t="s">
        <v>933</v>
      </c>
      <c r="C23" s="504">
        <v>1.8700000000000001E-2</v>
      </c>
    </row>
    <row r="24" spans="1:3" ht="15.75" customHeight="1" thickBot="1">
      <c r="A24" s="502"/>
      <c r="B24" s="505"/>
      <c r="C24" s="547"/>
    </row>
    <row r="25" spans="1:3" ht="29.25" customHeight="1">
      <c r="A25" s="544"/>
      <c r="B25" s="569" t="s">
        <v>317</v>
      </c>
      <c r="C25" s="570"/>
    </row>
    <row r="26" spans="1:3">
      <c r="A26" s="544">
        <v>1</v>
      </c>
      <c r="B26" s="548" t="s">
        <v>934</v>
      </c>
      <c r="C26" s="504">
        <v>7.3400000000000007E-2</v>
      </c>
    </row>
    <row r="27" spans="1:3">
      <c r="A27" s="545">
        <v>2</v>
      </c>
      <c r="B27" s="549" t="s">
        <v>935</v>
      </c>
      <c r="C27" s="504">
        <v>7.3400000000000007E-2</v>
      </c>
    </row>
    <row r="28" spans="1:3">
      <c r="A28" s="544">
        <v>3</v>
      </c>
      <c r="B28" s="549" t="s">
        <v>936</v>
      </c>
      <c r="C28" s="504">
        <v>7.3400000000000007E-2</v>
      </c>
    </row>
    <row r="29" spans="1:3">
      <c r="A29" s="545">
        <v>4</v>
      </c>
      <c r="B29" s="549" t="s">
        <v>937</v>
      </c>
      <c r="C29" s="504">
        <v>7.8899999999999998E-2</v>
      </c>
    </row>
    <row r="30" spans="1:3">
      <c r="A30" s="544">
        <v>5</v>
      </c>
      <c r="B30" s="549" t="s">
        <v>956</v>
      </c>
      <c r="C30" s="504">
        <v>0.14760000000000001</v>
      </c>
    </row>
    <row r="31" spans="1:3">
      <c r="A31" s="545">
        <v>6</v>
      </c>
      <c r="B31" s="548" t="s">
        <v>938</v>
      </c>
      <c r="C31" s="543">
        <v>8.8599999999999998E-2</v>
      </c>
    </row>
    <row r="32" spans="1:3" ht="15.75" thickBot="1">
      <c r="A32" s="546">
        <v>7</v>
      </c>
      <c r="B32" s="550" t="s">
        <v>961</v>
      </c>
      <c r="C32" s="540">
        <v>6.9599999999999995E-2</v>
      </c>
    </row>
    <row r="33" spans="1:3">
      <c r="A33" s="537"/>
      <c r="B33" s="538"/>
      <c r="C33" s="539"/>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1"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31.12.2019</v>
      </c>
    </row>
    <row r="3" spans="1:7" s="20" customFormat="1" ht="15.75" customHeight="1"/>
    <row r="4" spans="1:7" s="20" customFormat="1" ht="15.75" customHeight="1" thickBot="1">
      <c r="A4" s="259" t="s">
        <v>659</v>
      </c>
      <c r="B4" s="260" t="s">
        <v>306</v>
      </c>
      <c r="C4" s="197"/>
      <c r="D4" s="197"/>
      <c r="E4" s="198" t="s">
        <v>135</v>
      </c>
    </row>
    <row r="5" spans="1:7" s="123" customFormat="1" ht="17.45" customHeight="1">
      <c r="A5" s="405"/>
      <c r="B5" s="406"/>
      <c r="C5" s="196" t="s">
        <v>0</v>
      </c>
      <c r="D5" s="196" t="s">
        <v>1</v>
      </c>
      <c r="E5" s="407" t="s">
        <v>2</v>
      </c>
    </row>
    <row r="6" spans="1:7" s="163" customFormat="1" ht="14.45" customHeight="1">
      <c r="A6" s="408"/>
      <c r="B6" s="573" t="s">
        <v>274</v>
      </c>
      <c r="C6" s="573" t="s">
        <v>273</v>
      </c>
      <c r="D6" s="574" t="s">
        <v>272</v>
      </c>
      <c r="E6" s="575"/>
      <c r="G6"/>
    </row>
    <row r="7" spans="1:7" s="163" customFormat="1" ht="99.6" customHeight="1">
      <c r="A7" s="408"/>
      <c r="B7" s="573"/>
      <c r="C7" s="573"/>
      <c r="D7" s="401" t="s">
        <v>271</v>
      </c>
      <c r="E7" s="402" t="s">
        <v>834</v>
      </c>
      <c r="G7"/>
    </row>
    <row r="8" spans="1:7">
      <c r="A8" s="409">
        <v>1</v>
      </c>
      <c r="B8" s="410" t="s">
        <v>196</v>
      </c>
      <c r="C8" s="411">
        <v>32177293.789999999</v>
      </c>
      <c r="D8" s="411"/>
      <c r="E8" s="412">
        <f>C8-D8</f>
        <v>32177293.789999999</v>
      </c>
    </row>
    <row r="9" spans="1:7">
      <c r="A9" s="409">
        <v>2</v>
      </c>
      <c r="B9" s="410" t="s">
        <v>197</v>
      </c>
      <c r="C9" s="411">
        <v>34524571.319999993</v>
      </c>
      <c r="D9" s="411"/>
      <c r="E9" s="412">
        <f t="shared" ref="E9:E20" si="0">C9-D9</f>
        <v>34524571.319999993</v>
      </c>
    </row>
    <row r="10" spans="1:7">
      <c r="A10" s="409">
        <v>3</v>
      </c>
      <c r="B10" s="410" t="s">
        <v>270</v>
      </c>
      <c r="C10" s="411">
        <v>34053622.310000002</v>
      </c>
      <c r="D10" s="411"/>
      <c r="E10" s="412">
        <f t="shared" si="0"/>
        <v>34053622.310000002</v>
      </c>
    </row>
    <row r="11" spans="1:7" ht="25.5">
      <c r="A11" s="409">
        <v>4</v>
      </c>
      <c r="B11" s="410" t="s">
        <v>227</v>
      </c>
      <c r="C11" s="411">
        <v>0</v>
      </c>
      <c r="D11" s="411"/>
      <c r="E11" s="412">
        <f t="shared" si="0"/>
        <v>0</v>
      </c>
    </row>
    <row r="12" spans="1:7">
      <c r="A12" s="409">
        <v>5</v>
      </c>
      <c r="B12" s="410" t="s">
        <v>199</v>
      </c>
      <c r="C12" s="411">
        <v>28897451.93</v>
      </c>
      <c r="D12" s="411"/>
      <c r="E12" s="412">
        <f t="shared" si="0"/>
        <v>28897451.93</v>
      </c>
    </row>
    <row r="13" spans="1:7">
      <c r="A13" s="409">
        <v>6.1</v>
      </c>
      <c r="B13" s="410" t="s">
        <v>200</v>
      </c>
      <c r="C13" s="413">
        <v>845237044.02120101</v>
      </c>
      <c r="D13" s="411"/>
      <c r="E13" s="412">
        <f t="shared" si="0"/>
        <v>845237044.02120101</v>
      </c>
    </row>
    <row r="14" spans="1:7">
      <c r="A14" s="409">
        <v>6.2</v>
      </c>
      <c r="B14" s="414" t="s">
        <v>201</v>
      </c>
      <c r="C14" s="506">
        <v>-23179345.732699998</v>
      </c>
      <c r="D14" s="411"/>
      <c r="E14" s="507">
        <f t="shared" si="0"/>
        <v>-23179345.732699998</v>
      </c>
    </row>
    <row r="15" spans="1:7">
      <c r="A15" s="409">
        <v>6</v>
      </c>
      <c r="B15" s="410" t="s">
        <v>269</v>
      </c>
      <c r="C15" s="411">
        <f>C13+C14</f>
        <v>822057698.28850102</v>
      </c>
      <c r="D15" s="411"/>
      <c r="E15" s="412">
        <f t="shared" si="0"/>
        <v>822057698.28850102</v>
      </c>
    </row>
    <row r="16" spans="1:7" ht="25.5">
      <c r="A16" s="409">
        <v>7</v>
      </c>
      <c r="B16" s="410" t="s">
        <v>203</v>
      </c>
      <c r="C16" s="411">
        <v>12798171.439999999</v>
      </c>
      <c r="D16" s="411"/>
      <c r="E16" s="412">
        <f t="shared" si="0"/>
        <v>12798171.439999999</v>
      </c>
    </row>
    <row r="17" spans="1:7">
      <c r="A17" s="409">
        <v>8</v>
      </c>
      <c r="B17" s="410" t="s">
        <v>204</v>
      </c>
      <c r="C17" s="411">
        <v>813532</v>
      </c>
      <c r="D17" s="411"/>
      <c r="E17" s="412">
        <f t="shared" si="0"/>
        <v>813532</v>
      </c>
      <c r="F17" s="5"/>
      <c r="G17" s="5"/>
    </row>
    <row r="18" spans="1:7">
      <c r="A18" s="409">
        <v>9</v>
      </c>
      <c r="B18" s="410" t="s">
        <v>205</v>
      </c>
      <c r="C18" s="411">
        <v>0</v>
      </c>
      <c r="D18" s="411"/>
      <c r="E18" s="412">
        <f t="shared" si="0"/>
        <v>0</v>
      </c>
      <c r="G18" s="5"/>
    </row>
    <row r="19" spans="1:7" ht="25.5">
      <c r="A19" s="409">
        <v>10</v>
      </c>
      <c r="B19" s="410" t="s">
        <v>206</v>
      </c>
      <c r="C19" s="411">
        <v>35827285.840000004</v>
      </c>
      <c r="D19" s="666">
        <v>7177516</v>
      </c>
      <c r="E19" s="412">
        <f t="shared" si="0"/>
        <v>28649769.840000004</v>
      </c>
      <c r="G19" s="5"/>
    </row>
    <row r="20" spans="1:7">
      <c r="A20" s="409">
        <v>11</v>
      </c>
      <c r="B20" s="410" t="s">
        <v>207</v>
      </c>
      <c r="C20" s="411">
        <v>29423648.130000003</v>
      </c>
      <c r="D20" s="411"/>
      <c r="E20" s="412">
        <f t="shared" si="0"/>
        <v>29423648.130000003</v>
      </c>
    </row>
    <row r="21" spans="1:7" ht="51.75" thickBot="1">
      <c r="A21" s="415"/>
      <c r="B21" s="416" t="s">
        <v>797</v>
      </c>
      <c r="C21" s="358">
        <f>SUM(C8:C12, C15:C20)</f>
        <v>1030573275.0485011</v>
      </c>
      <c r="D21" s="358">
        <f>SUM(D8:D12, D15:D20)</f>
        <v>7177516</v>
      </c>
      <c r="E21" s="417">
        <f>SUM(E8:E12, E15:E20)</f>
        <v>1023395759.0485011</v>
      </c>
    </row>
    <row r="22" spans="1:7">
      <c r="A22"/>
      <c r="B22"/>
      <c r="C22"/>
      <c r="D22"/>
      <c r="E22"/>
    </row>
    <row r="23" spans="1:7">
      <c r="A23"/>
      <c r="B23"/>
      <c r="C23"/>
      <c r="D23"/>
      <c r="E23"/>
    </row>
    <row r="25" spans="1:7" s="1" customFormat="1">
      <c r="B25" s="69"/>
      <c r="F25"/>
      <c r="G25"/>
    </row>
    <row r="26" spans="1:7" s="1" customFormat="1">
      <c r="B26" s="70"/>
      <c r="F26"/>
      <c r="G26"/>
    </row>
    <row r="27" spans="1:7" s="1" customFormat="1">
      <c r="B27" s="69"/>
      <c r="F27"/>
      <c r="G27"/>
    </row>
    <row r="28" spans="1:7" s="1" customFormat="1">
      <c r="B28" s="69"/>
      <c r="F28"/>
      <c r="G28"/>
    </row>
    <row r="29" spans="1:7" s="1" customFormat="1">
      <c r="B29" s="69"/>
      <c r="F29"/>
      <c r="G29"/>
    </row>
    <row r="30" spans="1:7" s="1" customFormat="1">
      <c r="B30" s="69"/>
      <c r="F30"/>
      <c r="G30"/>
    </row>
    <row r="31" spans="1:7" s="1" customFormat="1">
      <c r="B31" s="69"/>
      <c r="F31"/>
      <c r="G31"/>
    </row>
    <row r="32" spans="1:7" s="1" customFormat="1">
      <c r="B32" s="70"/>
      <c r="F32"/>
      <c r="G32"/>
    </row>
    <row r="33" spans="2:7" s="1" customFormat="1">
      <c r="B33" s="70"/>
      <c r="F33"/>
      <c r="G33"/>
    </row>
    <row r="34" spans="2:7" s="1" customFormat="1">
      <c r="B34" s="70"/>
      <c r="F34"/>
      <c r="G34"/>
    </row>
    <row r="35" spans="2:7" s="1" customFormat="1">
      <c r="B35" s="70"/>
      <c r="F35"/>
      <c r="G35"/>
    </row>
    <row r="36" spans="2:7" s="1" customFormat="1">
      <c r="B36" s="70"/>
      <c r="F36"/>
      <c r="G36"/>
    </row>
    <row r="37" spans="2:7" s="1"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0" sqref="D10:D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31.12.2019</v>
      </c>
      <c r="C2"/>
      <c r="D2"/>
      <c r="E2"/>
      <c r="F2"/>
    </row>
    <row r="3" spans="1:6" s="20" customFormat="1" ht="15.75" customHeight="1">
      <c r="C3"/>
      <c r="D3"/>
      <c r="E3"/>
      <c r="F3"/>
    </row>
    <row r="4" spans="1:6" s="20" customFormat="1" ht="26.25" thickBot="1">
      <c r="A4" s="20" t="s">
        <v>660</v>
      </c>
      <c r="B4" s="204" t="s">
        <v>310</v>
      </c>
      <c r="C4" s="198" t="s">
        <v>135</v>
      </c>
      <c r="D4"/>
      <c r="E4"/>
      <c r="F4"/>
    </row>
    <row r="5" spans="1:6" ht="26.25">
      <c r="A5" s="199">
        <v>1</v>
      </c>
      <c r="B5" s="200" t="s">
        <v>696</v>
      </c>
      <c r="C5" s="309">
        <f>'7. LI1'!E21</f>
        <v>1023395759.0485011</v>
      </c>
    </row>
    <row r="6" spans="1:6" s="189" customFormat="1">
      <c r="A6" s="122">
        <v>2.1</v>
      </c>
      <c r="B6" s="206" t="s">
        <v>311</v>
      </c>
      <c r="C6" s="310">
        <v>49227802.710000001</v>
      </c>
    </row>
    <row r="7" spans="1:6" s="3" customFormat="1" ht="25.5" outlineLevel="1">
      <c r="A7" s="205">
        <v>2.2000000000000002</v>
      </c>
      <c r="B7" s="201" t="s">
        <v>312</v>
      </c>
      <c r="C7" s="311">
        <v>14338500</v>
      </c>
    </row>
    <row r="8" spans="1:6" s="3" customFormat="1" ht="26.25">
      <c r="A8" s="205">
        <v>3</v>
      </c>
      <c r="B8" s="202" t="s">
        <v>697</v>
      </c>
      <c r="C8" s="312">
        <f>SUM(C5:C7)</f>
        <v>1086962061.7585011</v>
      </c>
    </row>
    <row r="9" spans="1:6" s="189" customFormat="1">
      <c r="A9" s="122">
        <v>4</v>
      </c>
      <c r="B9" s="209" t="s">
        <v>307</v>
      </c>
      <c r="C9" s="310">
        <v>16239262.121200001</v>
      </c>
    </row>
    <row r="10" spans="1:6" s="3" customFormat="1" ht="25.5" outlineLevel="1">
      <c r="A10" s="205">
        <v>5.0999999999999996</v>
      </c>
      <c r="B10" s="201" t="s">
        <v>318</v>
      </c>
      <c r="C10" s="418">
        <v>-46555247.689999998</v>
      </c>
      <c r="D10" s="667"/>
    </row>
    <row r="11" spans="1:6" s="3" customFormat="1" ht="25.5" outlineLevel="1">
      <c r="A11" s="205">
        <v>5.2</v>
      </c>
      <c r="B11" s="201" t="s">
        <v>319</v>
      </c>
      <c r="C11" s="418">
        <v>-12761265</v>
      </c>
      <c r="D11" s="667"/>
    </row>
    <row r="12" spans="1:6" s="3" customFormat="1">
      <c r="A12" s="205">
        <v>6</v>
      </c>
      <c r="B12" s="207" t="s">
        <v>308</v>
      </c>
      <c r="C12" s="418"/>
    </row>
    <row r="13" spans="1:6" s="3" customFormat="1" ht="15.75" thickBot="1">
      <c r="A13" s="208">
        <v>7</v>
      </c>
      <c r="B13" s="203" t="s">
        <v>309</v>
      </c>
      <c r="C13" s="313">
        <f>SUM(C8:C12)</f>
        <v>1043884811.1897011</v>
      </c>
    </row>
    <row r="17" spans="2:9" s="1" customFormat="1">
      <c r="B17" s="71"/>
      <c r="C17"/>
      <c r="D17"/>
      <c r="E17"/>
      <c r="F17"/>
      <c r="G17"/>
      <c r="H17"/>
      <c r="I17"/>
    </row>
    <row r="18" spans="2:9" s="1" customFormat="1">
      <c r="B18" s="68"/>
      <c r="C18"/>
      <c r="D18"/>
      <c r="E18"/>
      <c r="F18"/>
      <c r="G18"/>
      <c r="H18"/>
      <c r="I18"/>
    </row>
    <row r="19" spans="2:9" s="1" customFormat="1">
      <c r="B19" s="68"/>
      <c r="C19"/>
      <c r="D19"/>
      <c r="E19"/>
      <c r="F19"/>
      <c r="G19"/>
      <c r="H19"/>
      <c r="I19"/>
    </row>
    <row r="20" spans="2:9" s="1" customFormat="1">
      <c r="B20" s="70"/>
      <c r="C20"/>
      <c r="D20"/>
      <c r="E20"/>
      <c r="F20"/>
      <c r="G20"/>
      <c r="H20"/>
      <c r="I20"/>
    </row>
    <row r="21" spans="2:9" s="1" customFormat="1">
      <c r="B21" s="69"/>
      <c r="C21"/>
      <c r="D21"/>
      <c r="E21"/>
      <c r="F21"/>
      <c r="G21"/>
      <c r="H21"/>
      <c r="I21"/>
    </row>
    <row r="22" spans="2:9" s="1" customFormat="1">
      <c r="B22" s="70"/>
      <c r="C22"/>
      <c r="D22"/>
      <c r="E22"/>
      <c r="F22"/>
      <c r="G22"/>
      <c r="H22"/>
      <c r="I22"/>
    </row>
    <row r="23" spans="2:9" s="1" customFormat="1">
      <c r="B23" s="69"/>
      <c r="C23"/>
      <c r="D23"/>
      <c r="E23"/>
      <c r="F23"/>
      <c r="G23"/>
      <c r="H23"/>
      <c r="I23"/>
    </row>
    <row r="24" spans="2:9" s="1" customFormat="1">
      <c r="B24" s="69"/>
      <c r="C24"/>
      <c r="D24"/>
      <c r="E24"/>
      <c r="F24"/>
      <c r="G24"/>
      <c r="H24"/>
      <c r="I24"/>
    </row>
    <row r="25" spans="2:9" s="1" customFormat="1">
      <c r="B25" s="69"/>
      <c r="C25"/>
      <c r="D25"/>
      <c r="E25"/>
      <c r="F25"/>
      <c r="G25"/>
      <c r="H25"/>
      <c r="I25"/>
    </row>
    <row r="26" spans="2:9" s="1" customFormat="1">
      <c r="B26" s="69"/>
      <c r="C26"/>
      <c r="D26"/>
      <c r="E26"/>
      <c r="F26"/>
      <c r="G26"/>
      <c r="H26"/>
      <c r="I26"/>
    </row>
    <row r="27" spans="2:9" s="1" customFormat="1">
      <c r="B27" s="69"/>
      <c r="C27"/>
      <c r="D27"/>
      <c r="E27"/>
      <c r="F27"/>
      <c r="G27"/>
      <c r="H27"/>
      <c r="I27"/>
    </row>
    <row r="28" spans="2:9" s="1" customFormat="1">
      <c r="B28" s="70"/>
      <c r="C28"/>
      <c r="D28"/>
      <c r="E28"/>
      <c r="F28"/>
      <c r="G28"/>
      <c r="H28"/>
      <c r="I28"/>
    </row>
    <row r="29" spans="2:9" s="1" customFormat="1">
      <c r="B29" s="70"/>
      <c r="C29"/>
      <c r="D29"/>
      <c r="E29"/>
      <c r="F29"/>
      <c r="G29"/>
      <c r="H29"/>
      <c r="I29"/>
    </row>
    <row r="30" spans="2:9" s="1" customFormat="1">
      <c r="B30" s="70"/>
      <c r="C30"/>
      <c r="D30"/>
      <c r="E30"/>
      <c r="F30"/>
      <c r="G30"/>
      <c r="H30"/>
      <c r="I30"/>
    </row>
    <row r="31" spans="2:9" s="1" customFormat="1">
      <c r="B31" s="70"/>
      <c r="C31"/>
      <c r="D31"/>
      <c r="E31"/>
      <c r="F31"/>
      <c r="G31"/>
      <c r="H31"/>
      <c r="I31"/>
    </row>
    <row r="32" spans="2:9" s="1" customFormat="1">
      <c r="B32" s="70"/>
      <c r="C32"/>
      <c r="D32"/>
      <c r="E32"/>
      <c r="F32"/>
      <c r="G32"/>
      <c r="H32"/>
      <c r="I32"/>
    </row>
    <row r="33" spans="2:9" s="1"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jh5IQXD4zH0d4dkztlL8XYjyMktWFPw4bayn97E1QSs=</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rwpKJfhiHFtaN5uy6T/Ghnr7um01vF8tm3rHUfviEB4=</DigestValue>
    </Reference>
  </SignedInfo>
  <SignatureValue>ToMZQWFYp/lUC3yylUzktOw9wyO0FDfQ7O1R5S9laMEzsdWq2awUWDMda/xBrT1krOqrIDQgOQVt
RhxhYtCXkm0Z5pVqNnA6YcFLfwUdJUp7++6hqgqiu0w5DYP+8radWGaI0I5QFgJpHAnZGvSQRwGk
f0F2r9HIBzTV3wnZcDq6Rpc9xFU5DKs+q6HmbVszB1ZVj3cMS74YmGOYn2aSDewk+0MetdRj4Nor
UzZRQeSTvrM4Rki/C69SXE8JNk8c2MQ0exZIF9gzeAjL29bxxF2k4vFte3z+SKPYcsUfjGb3hwi9
jn+WOURA8KTzxmLqw9qo8BtbVePvjXrm2/vHKw==</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6rFHQ83GnHxiv9KID+I1OpX4NOM7bDUbN6fAv9bpyZI=</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Fyg09+nUiaBucfXV5l6cmgqXMzpOwjhUQXiQsevqqSE=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6xdKZie7rt11p2xhtLn5qciZsvrtqygtPoA9lqFdO5Y=</DigestValue>
      </Reference>
      <Reference URI="/xl/styles.xml?ContentType=application/vnd.openxmlformats-officedocument.spreadsheetml.styles+xml">
        <DigestMethod Algorithm="http://www.w3.org/2001/04/xmlenc#sha256"/>
        <DigestValue>59dwTUSTgY25ChCPlL5TjYsTw7YPcT0GdxHIEXxaeTw=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xMN4+uaG7xOEpCnuyktsCVIB3c2eUfcSNeqatm/VkMw=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igyMU0+6UufTrgm2uqFZKRL5nyi2uDOKNmNHSreyy+8=</DigestValue>
      </Reference>
      <Reference URI="/xl/worksheets/sheet10.xml?ContentType=application/vnd.openxmlformats-officedocument.spreadsheetml.worksheet+xml">
        <DigestMethod Algorithm="http://www.w3.org/2001/04/xmlenc#sha256"/>
        <DigestValue>u39QYf6Mtugrg9gDJb8v5M83nZOo8f9ealbvM1ZpahU=</DigestValue>
      </Reference>
      <Reference URI="/xl/worksheets/sheet11.xml?ContentType=application/vnd.openxmlformats-officedocument.spreadsheetml.worksheet+xml">
        <DigestMethod Algorithm="http://www.w3.org/2001/04/xmlenc#sha256"/>
        <DigestValue>Um1MaBxaNHlTHL4fJfQXpUQw1y8FQ8wZExmCOjK4fno=</DigestValue>
      </Reference>
      <Reference URI="/xl/worksheets/sheet12.xml?ContentType=application/vnd.openxmlformats-officedocument.spreadsheetml.worksheet+xml">
        <DigestMethod Algorithm="http://www.w3.org/2001/04/xmlenc#sha256"/>
        <DigestValue>2VmvtbZ3UgSm6Te/RPNPgpS+3Ykrxuz4M3r+T4QaVX0=</DigestValue>
      </Reference>
      <Reference URI="/xl/worksheets/sheet13.xml?ContentType=application/vnd.openxmlformats-officedocument.spreadsheetml.worksheet+xml">
        <DigestMethod Algorithm="http://www.w3.org/2001/04/xmlenc#sha256"/>
        <DigestValue>eeEsX9ypmKbaZ27FuXiZEPoQ8t5GTM3HmfgxAQJAsjY=</DigestValue>
      </Reference>
      <Reference URI="/xl/worksheets/sheet14.xml?ContentType=application/vnd.openxmlformats-officedocument.spreadsheetml.worksheet+xml">
        <DigestMethod Algorithm="http://www.w3.org/2001/04/xmlenc#sha256"/>
        <DigestValue>3v7kHfPGkB/uC5E/+Z4LlEgdI77o+jRyvAoMZk/x8KQ=</DigestValue>
      </Reference>
      <Reference URI="/xl/worksheets/sheet15.xml?ContentType=application/vnd.openxmlformats-officedocument.spreadsheetml.worksheet+xml">
        <DigestMethod Algorithm="http://www.w3.org/2001/04/xmlenc#sha256"/>
        <DigestValue>Fv9d06KHO/iLupixvYLSBBz4Z5LCmpnWt5tEt7LC7Mg=</DigestValue>
      </Reference>
      <Reference URI="/xl/worksheets/sheet16.xml?ContentType=application/vnd.openxmlformats-officedocument.spreadsheetml.worksheet+xml">
        <DigestMethod Algorithm="http://www.w3.org/2001/04/xmlenc#sha256"/>
        <DigestValue>NCCgLZnLzXlHG8bJNlkJDIFly4JBRIVfPBF4UU4FHms=</DigestValue>
      </Reference>
      <Reference URI="/xl/worksheets/sheet17.xml?ContentType=application/vnd.openxmlformats-officedocument.spreadsheetml.worksheet+xml">
        <DigestMethod Algorithm="http://www.w3.org/2001/04/xmlenc#sha256"/>
        <DigestValue>a06FQkPyQjk7fullr409k9/7hYV8HLa4KXLdectdQBg=</DigestValue>
      </Reference>
      <Reference URI="/xl/worksheets/sheet18.xml?ContentType=application/vnd.openxmlformats-officedocument.spreadsheetml.worksheet+xml">
        <DigestMethod Algorithm="http://www.w3.org/2001/04/xmlenc#sha256"/>
        <DigestValue>H4frT7X8YGcxo3dJjSDCk9eNkxiQRJ+O6ivwYrYXDC8=</DigestValue>
      </Reference>
      <Reference URI="/xl/worksheets/sheet19.xml?ContentType=application/vnd.openxmlformats-officedocument.spreadsheetml.worksheet+xml">
        <DigestMethod Algorithm="http://www.w3.org/2001/04/xmlenc#sha256"/>
        <DigestValue>RwMadoeYEODb3IiTsLAOcSRNiX0yg6vr3o2pj/VaRBw=</DigestValue>
      </Reference>
      <Reference URI="/xl/worksheets/sheet2.xml?ContentType=application/vnd.openxmlformats-officedocument.spreadsheetml.worksheet+xml">
        <DigestMethod Algorithm="http://www.w3.org/2001/04/xmlenc#sha256"/>
        <DigestValue>TUekvo9BDhH9GjOM/+9Vi0/eMZZaeNFKMYqo4RNMoNI=</DigestValue>
      </Reference>
      <Reference URI="/xl/worksheets/sheet3.xml?ContentType=application/vnd.openxmlformats-officedocument.spreadsheetml.worksheet+xml">
        <DigestMethod Algorithm="http://www.w3.org/2001/04/xmlenc#sha256"/>
        <DigestValue>STIVLWiBaoRTDWS5MHDWkW96ComEplGXvhjaK8OHDcY=</DigestValue>
      </Reference>
      <Reference URI="/xl/worksheets/sheet4.xml?ContentType=application/vnd.openxmlformats-officedocument.spreadsheetml.worksheet+xml">
        <DigestMethod Algorithm="http://www.w3.org/2001/04/xmlenc#sha256"/>
        <DigestValue>BC9jL7VH8C4wiP3d1W0ShFr4jsWNg0e8Px0oKV3DDfU=</DigestValue>
      </Reference>
      <Reference URI="/xl/worksheets/sheet5.xml?ContentType=application/vnd.openxmlformats-officedocument.spreadsheetml.worksheet+xml">
        <DigestMethod Algorithm="http://www.w3.org/2001/04/xmlenc#sha256"/>
        <DigestValue>7VNz3CsSergJofQ59WysQ1j+bQFwGBJaA1h5aGFeekc=</DigestValue>
      </Reference>
      <Reference URI="/xl/worksheets/sheet6.xml?ContentType=application/vnd.openxmlformats-officedocument.spreadsheetml.worksheet+xml">
        <DigestMethod Algorithm="http://www.w3.org/2001/04/xmlenc#sha256"/>
        <DigestValue>yc264r/1npiGhneW9bnijbeIBwa1Nbk0utC9zRMezlo=</DigestValue>
      </Reference>
      <Reference URI="/xl/worksheets/sheet7.xml?ContentType=application/vnd.openxmlformats-officedocument.spreadsheetml.worksheet+xml">
        <DigestMethod Algorithm="http://www.w3.org/2001/04/xmlenc#sha256"/>
        <DigestValue>9clZthAjrvTp+HsgAPAvNJJseWJJD2Xt7d+F9FNwB50=</DigestValue>
      </Reference>
      <Reference URI="/xl/worksheets/sheet8.xml?ContentType=application/vnd.openxmlformats-officedocument.spreadsheetml.worksheet+xml">
        <DigestMethod Algorithm="http://www.w3.org/2001/04/xmlenc#sha256"/>
        <DigestValue>cww7iyYRmNbZ7+beEHoeMDGY817+LqlQByeSrZXeBmk=</DigestValue>
      </Reference>
      <Reference URI="/xl/worksheets/sheet9.xml?ContentType=application/vnd.openxmlformats-officedocument.spreadsheetml.worksheet+xml">
        <DigestMethod Algorithm="http://www.w3.org/2001/04/xmlenc#sha256"/>
        <DigestValue>fmzjF8478+oX7dvfe5WqiVKuo9I2QY8gSKiYrfuGH18=</DigestValue>
      </Reference>
    </Manifest>
    <SignatureProperties>
      <SignatureProperty Id="idSignatureTime" Target="#idPackageSignature">
        <mdssi:SignatureTime xmlns:mdssi="http://schemas.openxmlformats.org/package/2006/digital-signature">
          <mdssi:Format>YYYY-MM-DDThh:mm:ssTZD</mdssi:Format>
          <mdssi:Value>2020-01-17T11:37:34Z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2020-01-17T11:37:34Z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m+U38x/hRc23sakkdL1l8FRsJekm2JvB1NfsLDKpTJg=</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I6zDE2SfayqkofHW2pFmaQn79h41sWOoQ4dKXfWQn7A=</DigestValue>
    </Reference>
  </SignedInfo>
  <SignatureValue>WTNuNHio+hVrcJFS1l2KNtQzaDtQqVueJpFNopXw8AUtZ18QkIQycc+M2GAgdzIBoTix6RNR5wMx
lnkVXXKYBdS9ze8VJBWr70QBUVbWCvNqNDoua8gof/y2prQQMYLzHaMtz2UdLNKCf1UZB6a9GZgl
OCZjLkHbqt1uHjM9vI6296l7xA6vkrphwRw8HyQixQblcF49fpjrnqQ4SXqV5hOnPjSAtmNvr5BG
rnXHgzKNLcDbGpXP5FbgDxI8gLMZu+1jIPN/RpHk/O/TWR+SQs1fZS+Fn8EmqPYWJ+LVKP8Fc+hx
TJvwoV8UrYLRKj+kahfep++THpXiZSCs7CozSw==</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6rFHQ83GnHxiv9KID+I1OpX4NOM7bDUbN6fAv9bpyZI=</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Fyg09+nUiaBucfXV5l6cmgqXMzpOwjhUQXiQsevqqSE=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6xdKZie7rt11p2xhtLn5qciZsvrtqygtPoA9lqFdO5Y=</DigestValue>
      </Reference>
      <Reference URI="/xl/styles.xml?ContentType=application/vnd.openxmlformats-officedocument.spreadsheetml.styles+xml">
        <DigestMethod Algorithm="http://www.w3.org/2001/04/xmlenc#sha256"/>
        <DigestValue>59dwTUSTgY25ChCPlL5TjYsTw7YPcT0GdxHIEXxaeTw=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xMN4+uaG7xOEpCnuyktsCVIB3c2eUfcSNeqatm/VkMw=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igyMU0+6UufTrgm2uqFZKRL5nyi2uDOKNmNHSreyy+8=</DigestValue>
      </Reference>
      <Reference URI="/xl/worksheets/sheet10.xml?ContentType=application/vnd.openxmlformats-officedocument.spreadsheetml.worksheet+xml">
        <DigestMethod Algorithm="http://www.w3.org/2001/04/xmlenc#sha256"/>
        <DigestValue>u39QYf6Mtugrg9gDJb8v5M83nZOo8f9ealbvM1ZpahU=</DigestValue>
      </Reference>
      <Reference URI="/xl/worksheets/sheet11.xml?ContentType=application/vnd.openxmlformats-officedocument.spreadsheetml.worksheet+xml">
        <DigestMethod Algorithm="http://www.w3.org/2001/04/xmlenc#sha256"/>
        <DigestValue>Um1MaBxaNHlTHL4fJfQXpUQw1y8FQ8wZExmCOjK4fno=</DigestValue>
      </Reference>
      <Reference URI="/xl/worksheets/sheet12.xml?ContentType=application/vnd.openxmlformats-officedocument.spreadsheetml.worksheet+xml">
        <DigestMethod Algorithm="http://www.w3.org/2001/04/xmlenc#sha256"/>
        <DigestValue>2VmvtbZ3UgSm6Te/RPNPgpS+3Ykrxuz4M3r+T4QaVX0=</DigestValue>
      </Reference>
      <Reference URI="/xl/worksheets/sheet13.xml?ContentType=application/vnd.openxmlformats-officedocument.spreadsheetml.worksheet+xml">
        <DigestMethod Algorithm="http://www.w3.org/2001/04/xmlenc#sha256"/>
        <DigestValue>eeEsX9ypmKbaZ27FuXiZEPoQ8t5GTM3HmfgxAQJAsjY=</DigestValue>
      </Reference>
      <Reference URI="/xl/worksheets/sheet14.xml?ContentType=application/vnd.openxmlformats-officedocument.spreadsheetml.worksheet+xml">
        <DigestMethod Algorithm="http://www.w3.org/2001/04/xmlenc#sha256"/>
        <DigestValue>3v7kHfPGkB/uC5E/+Z4LlEgdI77o+jRyvAoMZk/x8KQ=</DigestValue>
      </Reference>
      <Reference URI="/xl/worksheets/sheet15.xml?ContentType=application/vnd.openxmlformats-officedocument.spreadsheetml.worksheet+xml">
        <DigestMethod Algorithm="http://www.w3.org/2001/04/xmlenc#sha256"/>
        <DigestValue>Fv9d06KHO/iLupixvYLSBBz4Z5LCmpnWt5tEt7LC7Mg=</DigestValue>
      </Reference>
      <Reference URI="/xl/worksheets/sheet16.xml?ContentType=application/vnd.openxmlformats-officedocument.spreadsheetml.worksheet+xml">
        <DigestMethod Algorithm="http://www.w3.org/2001/04/xmlenc#sha256"/>
        <DigestValue>NCCgLZnLzXlHG8bJNlkJDIFly4JBRIVfPBF4UU4FHms=</DigestValue>
      </Reference>
      <Reference URI="/xl/worksheets/sheet17.xml?ContentType=application/vnd.openxmlformats-officedocument.spreadsheetml.worksheet+xml">
        <DigestMethod Algorithm="http://www.w3.org/2001/04/xmlenc#sha256"/>
        <DigestValue>a06FQkPyQjk7fullr409k9/7hYV8HLa4KXLdectdQBg=</DigestValue>
      </Reference>
      <Reference URI="/xl/worksheets/sheet18.xml?ContentType=application/vnd.openxmlformats-officedocument.spreadsheetml.worksheet+xml">
        <DigestMethod Algorithm="http://www.w3.org/2001/04/xmlenc#sha256"/>
        <DigestValue>H4frT7X8YGcxo3dJjSDCk9eNkxiQRJ+O6ivwYrYXDC8=</DigestValue>
      </Reference>
      <Reference URI="/xl/worksheets/sheet19.xml?ContentType=application/vnd.openxmlformats-officedocument.spreadsheetml.worksheet+xml">
        <DigestMethod Algorithm="http://www.w3.org/2001/04/xmlenc#sha256"/>
        <DigestValue>RwMadoeYEODb3IiTsLAOcSRNiX0yg6vr3o2pj/VaRBw=</DigestValue>
      </Reference>
      <Reference URI="/xl/worksheets/sheet2.xml?ContentType=application/vnd.openxmlformats-officedocument.spreadsheetml.worksheet+xml">
        <DigestMethod Algorithm="http://www.w3.org/2001/04/xmlenc#sha256"/>
        <DigestValue>TUekvo9BDhH9GjOM/+9Vi0/eMZZaeNFKMYqo4RNMoNI=</DigestValue>
      </Reference>
      <Reference URI="/xl/worksheets/sheet3.xml?ContentType=application/vnd.openxmlformats-officedocument.spreadsheetml.worksheet+xml">
        <DigestMethod Algorithm="http://www.w3.org/2001/04/xmlenc#sha256"/>
        <DigestValue>STIVLWiBaoRTDWS5MHDWkW96ComEplGXvhjaK8OHDcY=</DigestValue>
      </Reference>
      <Reference URI="/xl/worksheets/sheet4.xml?ContentType=application/vnd.openxmlformats-officedocument.spreadsheetml.worksheet+xml">
        <DigestMethod Algorithm="http://www.w3.org/2001/04/xmlenc#sha256"/>
        <DigestValue>BC9jL7VH8C4wiP3d1W0ShFr4jsWNg0e8Px0oKV3DDfU=</DigestValue>
      </Reference>
      <Reference URI="/xl/worksheets/sheet5.xml?ContentType=application/vnd.openxmlformats-officedocument.spreadsheetml.worksheet+xml">
        <DigestMethod Algorithm="http://www.w3.org/2001/04/xmlenc#sha256"/>
        <DigestValue>7VNz3CsSergJofQ59WysQ1j+bQFwGBJaA1h5aGFeekc=</DigestValue>
      </Reference>
      <Reference URI="/xl/worksheets/sheet6.xml?ContentType=application/vnd.openxmlformats-officedocument.spreadsheetml.worksheet+xml">
        <DigestMethod Algorithm="http://www.w3.org/2001/04/xmlenc#sha256"/>
        <DigestValue>yc264r/1npiGhneW9bnijbeIBwa1Nbk0utC9zRMezlo=</DigestValue>
      </Reference>
      <Reference URI="/xl/worksheets/sheet7.xml?ContentType=application/vnd.openxmlformats-officedocument.spreadsheetml.worksheet+xml">
        <DigestMethod Algorithm="http://www.w3.org/2001/04/xmlenc#sha256"/>
        <DigestValue>9clZthAjrvTp+HsgAPAvNJJseWJJD2Xt7d+F9FNwB50=</DigestValue>
      </Reference>
      <Reference URI="/xl/worksheets/sheet8.xml?ContentType=application/vnd.openxmlformats-officedocument.spreadsheetml.worksheet+xml">
        <DigestMethod Algorithm="http://www.w3.org/2001/04/xmlenc#sha256"/>
        <DigestValue>cww7iyYRmNbZ7+beEHoeMDGY817+LqlQByeSrZXeBmk=</DigestValue>
      </Reference>
      <Reference URI="/xl/worksheets/sheet9.xml?ContentType=application/vnd.openxmlformats-officedocument.spreadsheetml.worksheet+xml">
        <DigestMethod Algorithm="http://www.w3.org/2001/04/xmlenc#sha256"/>
        <DigestValue>fmzjF8478+oX7dvfe5WqiVKuo9I2QY8gSKiYrfuGH18=</DigestValue>
      </Reference>
    </Manifest>
    <SignatureProperties>
      <SignatureProperty Id="idSignatureTime" Target="#idPackageSignature">
        <mdssi:SignatureTime xmlns:mdssi="http://schemas.openxmlformats.org/package/2006/digital-signature">
          <mdssi:Format>YYYY-MM-DDThh:mm:ssTZD</mdssi:Format>
          <mdssi:Value>2020-01-17T11:59:01Z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2020-01-17T11:59:01Z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2020-01-17T11:35:02Z</dcterms:modified>
</cp:coreProperties>
</file>