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83"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12" i="79" l="1"/>
  <c r="C36" i="69"/>
  <c r="C14" i="69"/>
  <c r="B2" i="79" l="1"/>
  <c r="B2" i="37"/>
  <c r="B2" i="36"/>
  <c r="B2" i="74"/>
  <c r="B2" i="64"/>
  <c r="B2" i="35"/>
  <c r="B2" i="69"/>
  <c r="B2" i="77"/>
  <c r="B2" i="28"/>
  <c r="B2" i="73"/>
  <c r="B2" i="72"/>
  <c r="B2" i="52"/>
  <c r="B2" i="71"/>
  <c r="B2" i="75"/>
  <c r="J23" i="36" l="1"/>
  <c r="I23" i="36"/>
  <c r="G23" i="36"/>
  <c r="F23" i="36"/>
  <c r="H23" i="36" s="1"/>
  <c r="J21" i="36"/>
  <c r="I21" i="36"/>
  <c r="K21" i="36" s="1"/>
  <c r="G21" i="36"/>
  <c r="F21" i="36"/>
  <c r="D21" i="36"/>
  <c r="C21" i="36"/>
  <c r="K20" i="36"/>
  <c r="H20" i="36"/>
  <c r="E20" i="36"/>
  <c r="K19" i="36"/>
  <c r="H19" i="36"/>
  <c r="E19" i="36"/>
  <c r="K18" i="36"/>
  <c r="H18" i="36"/>
  <c r="E18" i="36"/>
  <c r="J16" i="36"/>
  <c r="I16" i="36"/>
  <c r="G16" i="36"/>
  <c r="G24" i="36" s="1"/>
  <c r="F16" i="36"/>
  <c r="F24" i="36" s="1"/>
  <c r="D16" i="36"/>
  <c r="C16" i="36"/>
  <c r="K15" i="36"/>
  <c r="H15" i="36"/>
  <c r="E15" i="36"/>
  <c r="K14" i="36"/>
  <c r="H14" i="36"/>
  <c r="E14" i="36"/>
  <c r="K13" i="36"/>
  <c r="H13" i="36"/>
  <c r="E13" i="36"/>
  <c r="K12" i="36"/>
  <c r="H12" i="36"/>
  <c r="E12" i="36"/>
  <c r="K11" i="36"/>
  <c r="H11" i="36"/>
  <c r="E11" i="36"/>
  <c r="K10" i="36"/>
  <c r="H10" i="36"/>
  <c r="E10" i="36"/>
  <c r="K8" i="36"/>
  <c r="H8" i="36"/>
  <c r="E22" i="74"/>
  <c r="D22" i="74"/>
  <c r="C22" i="74"/>
  <c r="E21" i="36" l="1"/>
  <c r="E16" i="36"/>
  <c r="H24" i="36"/>
  <c r="H25" i="36" s="1"/>
  <c r="J24" i="36"/>
  <c r="J25" i="36" s="1"/>
  <c r="H21" i="36"/>
  <c r="K16" i="36"/>
  <c r="I24" i="36"/>
  <c r="F25" i="36"/>
  <c r="H16" i="36"/>
  <c r="G25" i="36"/>
  <c r="K23" i="36"/>
  <c r="K24" i="36" l="1"/>
  <c r="K25" i="36" s="1"/>
  <c r="I25" i="36"/>
  <c r="E20" i="72"/>
  <c r="E19" i="72"/>
  <c r="E18" i="72"/>
  <c r="E17" i="72"/>
  <c r="E16" i="72"/>
  <c r="E15" i="72"/>
  <c r="E14" i="72"/>
  <c r="E13" i="72"/>
  <c r="E12" i="72"/>
  <c r="E11" i="72"/>
  <c r="E10" i="72"/>
  <c r="E9" i="72"/>
  <c r="E8" i="72"/>
  <c r="F22" i="75" l="1"/>
  <c r="F19" i="75" s="1"/>
  <c r="C22" i="75"/>
  <c r="C19" i="75" s="1"/>
  <c r="G14" i="62" l="1"/>
  <c r="H18" i="62"/>
  <c r="H16" i="62"/>
  <c r="F14" i="62"/>
  <c r="D14" i="62"/>
  <c r="C14" i="62"/>
  <c r="E18" i="62"/>
  <c r="E16" i="62"/>
  <c r="B1" i="79" l="1"/>
  <c r="B1" i="37"/>
  <c r="B1" i="36"/>
  <c r="B1" i="74"/>
  <c r="B1" i="64"/>
  <c r="B1" i="35"/>
  <c r="B1" i="69"/>
  <c r="B1" i="77"/>
  <c r="B1" i="28"/>
  <c r="B1" i="73"/>
  <c r="B1" i="72"/>
  <c r="B1" i="52"/>
  <c r="B1" i="71"/>
  <c r="B1" i="75"/>
  <c r="B1" i="53"/>
  <c r="B1" i="62"/>
  <c r="B1" i="6"/>
  <c r="B17" i="6" l="1"/>
  <c r="B16" i="6"/>
  <c r="B15" i="6"/>
  <c r="C30" i="79" l="1"/>
  <c r="C26" i="79"/>
  <c r="C18" i="79"/>
  <c r="C8" i="79"/>
  <c r="C36" i="79" l="1"/>
  <c r="D6" i="71"/>
  <c r="D13" i="71" s="1"/>
  <c r="C6" i="71"/>
  <c r="C13" i="71"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H22" i="74" s="1"/>
  <c r="F22" i="74"/>
  <c r="H8" i="74"/>
  <c r="V7" i="64" l="1"/>
  <c r="H13" i="74"/>
  <c r="H15"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35" i="79" s="1"/>
  <c r="C38" i="79"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4" i="69" l="1"/>
  <c r="C24" i="69"/>
</calcChain>
</file>

<file path=xl/sharedStrings.xml><?xml version="1.0" encoding="utf-8"?>
<sst xmlns="http://schemas.openxmlformats.org/spreadsheetml/2006/main" count="1237" uniqueCount="950">
  <si>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</si>
  <si>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</si>
  <si>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</si>
  <si>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</si>
  <si>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</si>
  <si>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</si>
  <si>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</si>
  <si>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</si>
  <si>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</si>
  <si>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</si>
  <si>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</si>
  <si>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</si>
  <si>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</si>
  <si>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</si>
  <si>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</si>
  <si>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</si>
  <si>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</si>
  <si>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</si>
  <si>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</si>
  <si>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</si>
  <si>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</si>
  <si>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</si>
  <si>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</si>
  <si>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</si>
  <si>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</si>
  <si>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</si>
  <si>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</si>
  <si>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</si>
  <si>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</si>
  <si>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</si>
  <si>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</si>
  <si>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</si>
  <si>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</si>
  <si>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</si>
  <si>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</si>
  <si>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</si>
  <si>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</si>
  <si>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</si>
  <si>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</si>
  <si>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</si>
  <si>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</si>
  <si>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</si>
  <si>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</si>
  <si>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</si>
  <si>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</si>
  <si>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</si>
  <si>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</si>
  <si>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</si>
  <si>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</si>
  <si>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</si>
  <si>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</si>
  <si>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</si>
  <si>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</si>
  <si>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</si>
  <si>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</si>
  <si>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</si>
  <si>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</si>
  <si>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</si>
  <si>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</si>
  <si>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</si>
  <si>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</si>
  <si>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</si>
  <si>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</si>
  <si>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</si>
  <si>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</si>
  <si>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</si>
  <si>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</si>
  <si>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</si>
  <si>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</si>
  <si>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</si>
  <si>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</si>
  <si>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</si>
  <si>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</si>
  <si>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</si>
  <si>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</si>
  <si>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</si>
  <si>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</si>
  <si>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</si>
  <si>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</si>
  <si>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</si>
  <si>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</si>
  <si>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</si>
  <si>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</si>
  <si>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</si>
  <si>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</si>
  <si>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</si>
  <si>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</si>
  <si>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</si>
  <si>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</si>
  <si>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</si>
  <si>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</si>
  <si>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</si>
  <si>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</si>
  <si>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</si>
  <si>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</si>
  <si>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</si>
  <si>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</si>
  <si>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</si>
  <si>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</si>
  <si>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</si>
  <si>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</si>
  <si>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</si>
  <si>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</si>
  <si>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</si>
  <si>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</si>
  <si>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</si>
  <si>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</si>
  <si>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</si>
  <si>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</si>
  <si>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</si>
  <si>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</si>
  <si>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</si>
  <si>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</si>
  <si>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</si>
  <si>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</si>
  <si>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</si>
  <si>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</si>
  <si>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</si>
  <si>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</si>
  <si>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</si>
  <si>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</si>
  <si>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</si>
  <si>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</si>
  <si>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</si>
  <si>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</si>
  <si>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</si>
  <si>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</si>
  <si>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</si>
  <si>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</si>
  <si>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</si>
  <si>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</si>
  <si>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</si>
  <si>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</si>
  <si>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</si>
  <si>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</si>
  <si>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</si>
  <si>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</si>
  <si>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</si>
  <si>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</si>
  <si>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</si>
  <si>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</si>
  <si>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</si>
  <si>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</si>
  <si>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</si>
  <si>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</si>
  <si>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</si>
  <si>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</si>
  <si>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</si>
  <si>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</si>
  <si>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</si>
  <si>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</si>
  <si>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</si>
  <si>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</si>
  <si>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</si>
  <si>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</si>
  <si>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</si>
  <si>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</si>
  <si>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</si>
  <si>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</si>
  <si>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</si>
  <si>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</si>
  <si>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</si>
  <si>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</si>
  <si>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</si>
  <si>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</si>
  <si>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</si>
  <si>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</si>
  <si>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</si>
  <si>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</si>
  <si>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</si>
  <si>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</si>
  <si>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</si>
  <si>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</si>
  <si>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</si>
  <si>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</si>
  <si>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</si>
  <si>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</si>
  <si>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</si>
  <si>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</si>
  <si>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</si>
  <si>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</si>
  <si>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</si>
  <si>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</si>
  <si>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</si>
  <si>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</si>
  <si>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</si>
  <si>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</si>
  <si>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</si>
  <si>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</si>
  <si>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</si>
  <si>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</si>
  <si>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</si>
  <si>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</si>
  <si>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</si>
  <si>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</si>
  <si>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</si>
  <si>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</si>
  <si>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</si>
  <si>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</si>
  <si>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</si>
  <si>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</si>
  <si>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</si>
  <si>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</si>
  <si>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</si>
  <si>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</si>
  <si>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</si>
  <si>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</si>
  <si>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</si>
  <si>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</si>
  <si>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</si>
  <si>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</si>
  <si>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</si>
  <si>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</si>
  <si>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</si>
  <si>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</si>
  <si>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</si>
  <si>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</si>
  <si>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</si>
  <si>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</si>
  <si>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</si>
  <si>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</si>
  <si>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</si>
  <si>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</si>
  <si>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</si>
  <si>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</si>
  <si>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</si>
  <si>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</si>
  <si>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</si>
  <si>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</si>
  <si>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</si>
  <si>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</si>
  <si>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</si>
  <si>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</si>
  <si>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</si>
  <si>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</si>
  <si>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</si>
  <si>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</si>
  <si>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</si>
  <si>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</si>
  <si>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</si>
  <si>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</si>
  <si>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</si>
  <si>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</si>
  <si>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</si>
  <si>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</si>
  <si>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</si>
  <si>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</si>
  <si>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</si>
  <si>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</si>
  <si>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</si>
  <si>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</si>
  <si>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</si>
  <si>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</si>
  <si>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</si>
  <si>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</si>
  <si>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</si>
  <si>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</si>
  <si>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</si>
  <si>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</si>
  <si>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</si>
  <si>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</si>
  <si>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</si>
  <si>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</si>
  <si>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</si>
  <si>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</si>
  <si>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</si>
  <si>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</si>
  <si>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</si>
  <si>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</si>
  <si>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</si>
  <si>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</si>
  <si>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</si>
  <si>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</si>
  <si>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</si>
  <si>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</si>
  <si>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</si>
  <si>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</si>
  <si>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</si>
  <si>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</si>
  <si>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</si>
  <si>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</si>
  <si>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</si>
  <si>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</si>
  <si>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</si>
  <si>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</si>
  <si>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</si>
  <si>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</si>
  <si>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</si>
  <si>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</si>
  <si>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</si>
  <si>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</si>
  <si>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</si>
  <si>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</si>
  <si>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</si>
  <si>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</si>
  <si>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</si>
  <si>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</si>
  <si>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</si>
  <si>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</si>
  <si>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</si>
  <si>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</si>
  <si>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</si>
  <si>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</si>
  <si>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</si>
  <si>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</si>
  <si>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</si>
  <si>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</si>
  <si>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</si>
  <si>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</si>
  <si>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</si>
  <si>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</si>
  <si>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</si>
  <si>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</si>
  <si>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</si>
  <si>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</si>
  <si>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</si>
  <si>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</si>
  <si>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</si>
  <si>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</si>
  <si>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</si>
  <si>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</si>
  <si>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</si>
  <si>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</si>
  <si>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</si>
  <si>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</si>
  <si>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</si>
  <si>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</si>
  <si>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</si>
  <si>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</si>
  <si>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</si>
  <si>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</si>
  <si>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</si>
  <si>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</si>
  <si>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</si>
  <si>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</si>
  <si>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</si>
  <si>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</si>
  <si>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</si>
  <si>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</si>
  <si>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</si>
  <si>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</si>
  <si>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</si>
  <si>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</si>
  <si>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</si>
  <si>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</si>
  <si>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</si>
  <si>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</si>
  <si>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</si>
  <si>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</si>
  <si>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</si>
  <si>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</si>
  <si>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</si>
  <si>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</si>
  <si>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</si>
  <si>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</si>
  <si>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</si>
  <si>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</si>
  <si>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</si>
  <si>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</si>
  <si>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</si>
  <si>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</si>
  <si>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</si>
  <si>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</si>
  <si>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</si>
  <si>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</si>
  <si>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</si>
  <si>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</si>
  <si>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</si>
  <si>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</si>
  <si>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</si>
  <si>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</si>
  <si>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</si>
  <si>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</si>
  <si>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</si>
  <si>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</si>
  <si>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</si>
  <si>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</si>
  <si>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</si>
  <si>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</si>
  <si>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</si>
  <si>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</si>
  <si>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</si>
  <si>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</si>
  <si>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</si>
  <si>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</si>
  <si>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</si>
  <si>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</si>
  <si>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</si>
  <si>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</si>
  <si>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</si>
  <si>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</si>
  <si>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</si>
  <si>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</si>
  <si>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</si>
  <si>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</si>
  <si>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</si>
  <si>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</si>
  <si>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</si>
  <si>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</si>
  <si>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</si>
  <si>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</si>
  <si>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</si>
  <si>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</si>
  <si>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</si>
  <si>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</si>
  <si>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</si>
  <si>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</si>
  <si>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</si>
  <si>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</si>
  <si>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</si>
  <si>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</si>
  <si>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</si>
  <si>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</si>
  <si>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</si>
  <si>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</si>
  <si>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</si>
  <si>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</si>
  <si>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</si>
  <si>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</si>
  <si>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</si>
  <si>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</si>
  <si>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</si>
  <si>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</si>
  <si>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</si>
  <si>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</si>
  <si>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</si>
  <si>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</si>
  <si>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</si>
  <si>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</si>
  <si>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</si>
  <si>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</si>
  <si>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</si>
  <si>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</si>
  <si>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</si>
  <si>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</si>
  <si>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</si>
  <si>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</si>
  <si>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</si>
  <si>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</si>
  <si>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</si>
  <si>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</si>
  <si>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</si>
  <si>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</si>
  <si>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</si>
  <si>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</si>
  <si>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</si>
  <si>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</si>
  <si>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</si>
  <si>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</si>
  <si>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</si>
  <si>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</si>
  <si>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</si>
  <si>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</si>
  <si>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</si>
  <si>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</si>
  <si>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</si>
  <si>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</si>
  <si>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</si>
  <si>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</si>
  <si>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</si>
  <si>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</si>
  <si>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</si>
  <si>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</si>
  <si>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</si>
  <si>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</si>
  <si>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</si>
  <si>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</si>
  <si>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</si>
  <si>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</si>
  <si>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</si>
  <si>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</si>
  <si>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</si>
  <si>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</si>
  <si>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</si>
  <si>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</si>
  <si>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</si>
  <si>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</si>
  <si>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</si>
  <si>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</si>
  <si>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</si>
  <si>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</si>
  <si>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</si>
  <si>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</si>
  <si>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</si>
  <si>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</si>
  <si>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</si>
  <si>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</si>
  <si>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</si>
  <si>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</si>
  <si>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</si>
  <si>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</si>
  <si>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</si>
  <si>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</si>
  <si>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</si>
  <si>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</si>
  <si>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</si>
  <si>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</si>
  <si>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</si>
  <si>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</si>
  <si>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</si>
  <si>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</si>
  <si>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</si>
  <si>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</si>
  <si>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</si>
  <si>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</si>
  <si>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</si>
  <si>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</si>
  <si>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</si>
  <si>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</si>
  <si>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</si>
  <si>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</si>
  <si>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</si>
  <si>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</si>
  <si>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</si>
  <si>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</si>
  <si>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</si>
  <si>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</si>
  <si>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</si>
  <si>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</si>
  <si>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</si>
  <si>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</si>
  <si>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</si>
  <si>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</si>
  <si>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</si>
  <si>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</si>
  <si>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</si>
  <si>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</si>
  <si>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</si>
  <si>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</si>
  <si>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</si>
  <si>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</si>
  <si>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</si>
  <si>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</si>
  <si>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</si>
  <si>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</si>
  <si>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</si>
  <si>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</si>
  <si>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</si>
  <si>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</si>
  <si>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</si>
  <si>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</si>
  <si>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</si>
  <si>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</si>
  <si>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</si>
  <si>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</si>
  <si>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</si>
  <si>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</si>
  <si>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</si>
  <si>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</si>
  <si>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</si>
  <si>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</si>
  <si>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</si>
  <si>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</si>
  <si>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</si>
  <si>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</si>
  <si>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</si>
  <si>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</si>
  <si>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</si>
  <si>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</si>
  <si>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</si>
  <si>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</si>
  <si>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</si>
  <si>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</si>
  <si>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</si>
  <si>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</si>
  <si>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</si>
  <si>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</si>
  <si>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</si>
  <si>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</si>
  <si>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</si>
  <si>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</si>
  <si>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</si>
  <si>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</si>
  <si>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</si>
  <si>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</si>
  <si>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</si>
  <si>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</si>
  <si>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</si>
  <si>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</si>
  <si>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</si>
  <si>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</si>
  <si>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</si>
  <si>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</si>
  <si>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</si>
  <si>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</si>
  <si>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</si>
  <si>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</si>
  <si>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</si>
  <si>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</si>
  <si>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</si>
  <si>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</si>
  <si>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</si>
  <si>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</si>
  <si>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</si>
  <si>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</si>
  <si>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</si>
  <si>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</si>
  <si>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</si>
  <si>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</si>
  <si>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</si>
  <si>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</si>
  <si>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</si>
  <si>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</si>
  <si>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</si>
  <si>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</si>
  <si>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</si>
  <si>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</si>
  <si>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</si>
  <si>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</si>
  <si>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</si>
  <si>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</si>
  <si>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</si>
  <si>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</si>
  <si>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</si>
  <si>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</si>
  <si>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</si>
  <si>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</si>
  <si>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</si>
  <si>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</si>
  <si>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</si>
  <si>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</si>
  <si>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</si>
  <si>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</si>
  <si>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</si>
  <si>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</si>
  <si>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</si>
  <si>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</si>
  <si>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</si>
  <si>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</si>
  <si>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</si>
  <si>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</si>
  <si>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</si>
  <si>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</si>
  <si>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</si>
  <si>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</si>
  <si>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</si>
  <si>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</si>
  <si>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</si>
  <si>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</si>
  <si>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</si>
  <si>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</si>
  <si>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</si>
  <si>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</si>
  <si>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</si>
  <si>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</si>
  <si>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</si>
  <si>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</si>
  <si>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</si>
  <si>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</si>
  <si>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</si>
  <si>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</si>
  <si>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</si>
  <si>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</si>
  <si>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</si>
  <si>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</si>
  <si>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</si>
  <si>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</si>
  <si>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</si>
  <si>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</si>
  <si>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</si>
  <si>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</si>
  <si>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</si>
  <si>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</si>
  <si>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</si>
  <si>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</si>
  <si>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</si>
  <si>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</si>
  <si>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</si>
  <si>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</si>
  <si>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</si>
  <si>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</si>
  <si>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</si>
  <si>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</si>
  <si>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</si>
  <si>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</si>
  <si>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</si>
  <si>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</si>
  <si>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</si>
  <si>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</si>
  <si>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</si>
  <si>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</si>
  <si>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</si>
  <si>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</si>
  <si>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</si>
  <si>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</si>
  <si>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</si>
  <si>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</si>
  <si>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</si>
  <si>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</si>
  <si>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</si>
  <si>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</si>
  <si>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</si>
  <si>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</si>
  <si>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</si>
  <si>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</si>
  <si>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</si>
  <si>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</si>
  <si>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</si>
  <si>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</si>
  <si>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</si>
  <si>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</si>
  <si>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</si>
  <si>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</si>
  <si>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</si>
  <si>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</si>
  <si>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</si>
  <si>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</si>
  <si>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</si>
  <si>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</si>
  <si>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</si>
  <si>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</si>
  <si>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</si>
  <si>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</si>
  <si>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</si>
  <si>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</si>
  <si>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</si>
  <si>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</si>
  <si>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</si>
  <si>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</si>
  <si>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</si>
  <si>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</si>
  <si>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</si>
  <si>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</si>
  <si>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</si>
  <si>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</si>
  <si>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</si>
  <si>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</si>
  <si>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</si>
  <si>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</si>
  <si>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</si>
  <si>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</si>
  <si>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</si>
  <si>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</si>
  <si>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</si>
  <si>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</si>
  <si>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</si>
  <si>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</si>
  <si>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</si>
  <si>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</si>
  <si>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</si>
  <si>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</si>
  <si>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</si>
  <si>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</si>
  <si>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</si>
  <si>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</si>
  <si>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</si>
  <si>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</si>
  <si>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</si>
  <si>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</si>
  <si>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</si>
  <si>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</si>
  <si>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</si>
  <si>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</si>
  <si>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</si>
  <si>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</si>
  <si>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</si>
  <si>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</si>
  <si>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</si>
  <si>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</si>
  <si>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</si>
  <si>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</si>
  <si>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</si>
  <si>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</si>
  <si>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</si>
  <si>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</si>
  <si>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</si>
  <si>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</si>
  <si>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</si>
  <si>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</si>
  <si>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</si>
  <si>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</si>
  <si>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</si>
  <si>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</si>
  <si>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</si>
  <si>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</si>
  <si>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</si>
  <si>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</si>
  <si>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</si>
  <si>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</si>
  <si>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</si>
  <si>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</si>
  <si>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</si>
  <si>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</si>
  <si>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</si>
  <si>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</si>
  <si>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</si>
  <si>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</si>
  <si>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</si>
  <si>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</si>
  <si>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</si>
  <si>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</si>
  <si>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</si>
  <si>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</si>
  <si>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</si>
  <si>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</si>
  <si>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</si>
  <si>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</si>
  <si>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</si>
  <si>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</si>
  <si>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</si>
  <si>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</si>
  <si>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</si>
  <si>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</si>
  <si>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</si>
  <si>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</si>
  <si>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</si>
  <si>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</si>
  <si>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</si>
  <si>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</si>
  <si>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</si>
  <si>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</si>
  <si>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</si>
  <si>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</si>
  <si>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</si>
  <si>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</si>
  <si>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</si>
  <si>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</si>
  <si>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</si>
  <si>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</si>
  <si>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</si>
  <si>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</si>
  <si>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</si>
  <si>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</si>
  <si>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</si>
  <si>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</si>
  <si>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</si>
  <si>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</si>
  <si>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</si>
  <si>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</si>
  <si>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</si>
  <si>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</si>
  <si>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</si>
  <si>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</si>
  <si>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</si>
  <si>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</si>
  <si>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</si>
  <si>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</si>
  <si>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</si>
  <si>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</si>
  <si>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</si>
  <si>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</si>
  <si>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</si>
  <si>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</si>
  <si>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</si>
  <si>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</si>
  <si>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</si>
  <si>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</si>
  <si>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</si>
  <si>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</si>
  <si>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</si>
  <si>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</si>
  <si>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</si>
  <si>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</si>
  <si>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</si>
  <si>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</si>
  <si>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</si>
  <si>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</si>
  <si>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</si>
  <si>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</si>
  <si>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</si>
  <si>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</si>
  <si>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</si>
  <si>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</si>
  <si>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</si>
  <si>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</si>
  <si>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</si>
  <si>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</si>
  <si>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</si>
  <si>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</si>
  <si>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</si>
  <si>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</si>
  <si>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</si>
  <si>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</si>
  <si>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</si>
  <si>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</si>
  <si>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</si>
  <si>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</si>
  <si>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</si>
  <si>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</si>
  <si>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</si>
  <si>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</si>
  <si>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</si>
  <si>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</si>
  <si>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</si>
  <si>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</si>
  <si>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</si>
  <si>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</si>
  <si>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</si>
  <si>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</si>
  <si>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</si>
  <si>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</si>
  <si>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</si>
  <si>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</si>
  <si>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</si>
  <si>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</si>
  <si>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</si>
  <si>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</si>
  <si>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</si>
  <si>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</si>
  <si>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</si>
  <si>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</si>
  <si>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</si>
  <si>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</si>
  <si>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</si>
  <si>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</si>
  <si>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</si>
  <si>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</si>
  <si>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</si>
  <si>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</si>
  <si>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</si>
  <si>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</si>
  <si>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</si>
  <si>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</si>
  <si>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</si>
  <si>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</si>
  <si>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</si>
  <si>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</si>
  <si>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კრედო ბანკი"</t>
  </si>
  <si>
    <t>დან ბალკე</t>
  </si>
  <si>
    <t>ზაალ ფირცხელავა</t>
  </si>
  <si>
    <t>www.credo.ge</t>
  </si>
  <si>
    <t>X</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</si>
  <si>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</si>
  <si>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</si>
  <si>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</si>
  <si>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</si>
  <si>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</si>
  <si>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</si>
  <si>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</si>
  <si>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</si>
  <si>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</si>
  <si>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</si>
  <si>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</si>
  <si>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</si>
  <si>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</si>
  <si>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</si>
  <si>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</si>
  <si>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</si>
  <si>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</si>
  <si>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Financial Systems GmbH (Germany) </t>
  </si>
  <si>
    <t xml:space="preserve">Dr. Bernd Zattler (Germany) </t>
  </si>
  <si>
    <t>ცხრილი 9 (Capital), C46</t>
  </si>
  <si>
    <t>ცხრილი 9 (Capital), C15</t>
  </si>
  <si>
    <t>ცხრილი 9 (Capital), C44</t>
  </si>
  <si>
    <t>ცხრილი 9 (Capital), C7</t>
  </si>
  <si>
    <t>ცხრილი 9 (Capital), C11</t>
  </si>
  <si>
    <t>ცხრილი 9 (Capital), C9</t>
  </si>
  <si>
    <t>31.03.2019</t>
  </si>
  <si>
    <t>Ave ass</t>
  </si>
  <si>
    <t>Ave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</si>
</sst>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10"/>
      <color rgb="FFFF0000"/>
      <name val="Calibri"/>
      <family val="2"/>
      <scheme val="minor"/>
    </font>
    <font>
      <sz val="10"/>
      <color rgb="FFFF000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xf numFmtId="0" fontId="2" fillId="0" borderId="0">
      <alignment vertical="center"/>
    </xf>
  </cellStyleXfs>
  <cellXfs count="659">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5"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8" xfId="0" applyNumberFormat="1" applyFont="1" applyFill="1" applyBorder="1" applyAlignment="1">
      <alignment horizontal="right" vertical="center"/>
    </xf>
    <xf numFmtId="0" fontId="108" fillId="0" borderId="95" xfId="0" applyNumberFormat="1" applyFont="1" applyFill="1" applyBorder="1" applyAlignment="1">
      <alignment vertical="center" wrapText="1"/>
    </xf>
    <xf numFmtId="0" fontId="108" fillId="0" borderId="95" xfId="0" applyFont="1" applyFill="1" applyBorder="1" applyAlignment="1">
      <alignment horizontal="left" vertical="center" wrapText="1"/>
    </xf>
    <xf numFmtId="0" fontId="108" fillId="0" borderId="95" xfId="12672" applyFont="1" applyFill="1" applyBorder="1" applyAlignment="1">
      <alignment horizontal="left" vertical="center" wrapText="1"/>
    </xf>
    <xf numFmtId="0" fontId="108" fillId="0" borderId="95" xfId="0" applyNumberFormat="1" applyFont="1" applyFill="1" applyBorder="1" applyAlignment="1">
      <alignment horizontal="left" vertical="center" wrapText="1"/>
    </xf>
    <xf numFmtId="0" fontId="108" fillId="0" borderId="95" xfId="0" applyNumberFormat="1" applyFont="1" applyFill="1" applyBorder="1" applyAlignment="1">
      <alignment horizontal="right" vertical="center" wrapText="1"/>
    </xf>
    <xf numFmtId="0" fontId="108" fillId="0" borderId="95" xfId="0" applyNumberFormat="1" applyFont="1" applyFill="1" applyBorder="1" applyAlignment="1">
      <alignment horizontal="right" vertical="center"/>
    </xf>
    <xf numFmtId="0" fontId="108" fillId="0" borderId="95" xfId="0" applyFont="1" applyFill="1" applyBorder="1" applyAlignment="1">
      <alignment vertical="center" wrapText="1"/>
    </xf>
    <xf numFmtId="0" fontId="108" fillId="0" borderId="98"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4" xfId="0" applyNumberFormat="1" applyFont="1" applyFill="1" applyBorder="1" applyAlignment="1">
      <alignment horizontal="right" vertical="center"/>
    </xf>
    <xf numFmtId="0" fontId="108"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2" xfId="0" applyFont="1" applyFill="1" applyBorder="1" applyAlignment="1">
      <alignment vertical="center" wrapText="1"/>
    </xf>
    <xf numFmtId="0" fontId="108" fillId="0" borderId="102"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5" xfId="0" applyNumberFormat="1" applyFont="1" applyFill="1" applyBorder="1" applyAlignment="1">
      <alignment vertical="center"/>
    </xf>
    <xf numFmtId="0" fontId="108" fillId="0" borderId="95" xfId="0" applyNumberFormat="1" applyFont="1" applyFill="1" applyBorder="1" applyAlignment="1">
      <alignment horizontal="left" vertical="center" wrapText="1"/>
    </xf>
    <xf numFmtId="0" fontId="110" fillId="0" borderId="95"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5"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1"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8" xfId="20" applyBorder="1"/>
    <xf numFmtId="169" fontId="28" fillId="37" borderId="120"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8" fillId="78" borderId="102" xfId="0" applyFont="1" applyFill="1" applyBorder="1" applyAlignment="1">
      <alignment horizontal="left" vertical="center"/>
    </xf>
    <xf numFmtId="0" fontId="108" fillId="78" borderId="95" xfId="0" applyFont="1" applyFill="1" applyBorder="1" applyAlignment="1">
      <alignment vertical="center" wrapText="1"/>
    </xf>
    <xf numFmtId="0" fontId="108" fillId="78" borderId="95" xfId="0" applyFont="1" applyFill="1" applyBorder="1" applyAlignment="1">
      <alignment horizontal="left" vertical="center" wrapText="1"/>
    </xf>
    <xf numFmtId="0" fontId="108" fillId="0" borderId="102"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4"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2" fillId="0" borderId="136" xfId="0" applyFont="1" applyFill="1" applyBorder="1" applyAlignment="1">
      <alignment horizontal="right" vertical="center" wrapText="1"/>
    </xf>
    <xf numFmtId="0" fontId="112" fillId="0" borderId="118" xfId="0" applyFont="1" applyFill="1" applyBorder="1" applyAlignment="1">
      <alignment horizontal="left"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8" xfId="0" applyFont="1" applyBorder="1" applyAlignment="1">
      <alignment vertical="center" wrapText="1"/>
    </xf>
    <xf numFmtId="3" fontId="23" fillId="36" borderId="118" xfId="0" applyNumberFormat="1" applyFont="1" applyFill="1" applyBorder="1" applyAlignment="1">
      <alignment vertical="center" wrapText="1"/>
    </xf>
    <xf numFmtId="3" fontId="23" fillId="36" borderId="134"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3" fillId="0" borderId="118" xfId="0" applyNumberFormat="1" applyFont="1" applyBorder="1" applyAlignment="1">
      <alignment vertical="center" wrapText="1"/>
    </xf>
    <xf numFmtId="3" fontId="23" fillId="0" borderId="134"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3" fillId="0" borderId="118" xfId="0" applyNumberFormat="1" applyFont="1" applyFill="1" applyBorder="1" applyAlignment="1">
      <alignment vertical="center" wrapText="1"/>
    </xf>
    <xf numFmtId="0" fontId="22" fillId="0" borderId="118" xfId="0" applyFont="1" applyFill="1" applyBorder="1" applyAlignment="1">
      <alignment horizontal="left" vertical="center" wrapText="1" indent="2"/>
    </xf>
    <xf numFmtId="0" fontId="11" fillId="0" borderId="118" xfId="17" applyFill="1" applyBorder="1" applyAlignment="1" applyProtection="1"/>
    <xf numFmtId="49" fontId="112" fillId="0" borderId="136" xfId="0" applyNumberFormat="1" applyFont="1" applyFill="1" applyBorder="1" applyAlignment="1">
      <alignment horizontal="right" vertical="center" wrapText="1"/>
    </xf>
    <xf numFmtId="0" fontId="7" fillId="3" borderId="118" xfId="20960" applyFont="1" applyFill="1" applyBorder="1" applyAlignment="1" applyProtection="1"/>
    <xf numFmtId="0" fontId="105"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2"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2" fillId="0" borderId="136" xfId="0" applyFont="1" applyFill="1" applyBorder="1" applyAlignment="1">
      <alignment horizontal="center" vertical="center" wrapText="1"/>
    </xf>
    <xf numFmtId="0" fontId="22" fillId="0" borderId="118" xfId="0" applyFont="1" applyFill="1" applyBorder="1" applyAlignment="1">
      <alignment vertical="center" wrapText="1"/>
    </xf>
    <xf numFmtId="3" fontId="23" fillId="0" borderId="134" xfId="0" applyNumberFormat="1" applyFont="1" applyFill="1" applyBorder="1" applyAlignment="1">
      <alignment vertical="center" wrapText="1"/>
    </xf>
    <xf numFmtId="0" fontId="115" fillId="79" borderId="119" xfId="21412" applyFont="1" applyFill="1" applyBorder="1" applyAlignment="1" applyProtection="1">
      <alignment vertical="center" wrapText="1"/>
      <protection locked="0"/>
    </xf>
    <xf numFmtId="0" fontId="116" fillId="70" borderId="113" xfId="21412" applyFont="1" applyFill="1" applyBorder="1" applyAlignment="1" applyProtection="1">
      <alignment horizontal="center" vertical="center"/>
      <protection locked="0"/>
    </xf>
    <xf numFmtId="0" fontId="115"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vertical="center"/>
      <protection locked="0"/>
    </xf>
    <xf numFmtId="0" fontId="117" fillId="70" borderId="113" xfId="21412" applyFont="1" applyFill="1" applyBorder="1" applyAlignment="1" applyProtection="1">
      <alignment horizontal="center" vertical="center"/>
      <protection locked="0"/>
    </xf>
    <xf numFmtId="0" fontId="117" fillId="3" borderId="113" xfId="21412" applyFont="1" applyFill="1" applyBorder="1" applyAlignment="1" applyProtection="1">
      <alignment horizontal="center" vertical="center"/>
      <protection locked="0"/>
    </xf>
    <xf numFmtId="0" fontId="117" fillId="0" borderId="113" xfId="21412" applyFont="1" applyFill="1" applyBorder="1" applyAlignment="1" applyProtection="1">
      <alignment horizontal="center" vertical="center"/>
      <protection locked="0"/>
    </xf>
    <xf numFmtId="0" fontId="118"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horizontal="center" vertical="center"/>
      <protection locked="0"/>
    </xf>
    <xf numFmtId="0" fontId="64" fillId="79" borderId="119" xfId="21412" applyFont="1" applyFill="1" applyBorder="1" applyAlignment="1" applyProtection="1">
      <alignment vertical="center"/>
      <protection locked="0"/>
    </xf>
    <xf numFmtId="0" fontId="117" fillId="70" borderId="118" xfId="21412" applyFont="1" applyFill="1" applyBorder="1" applyAlignment="1" applyProtection="1">
      <alignment horizontal="center" vertical="center"/>
      <protection locked="0"/>
    </xf>
    <xf numFmtId="0" fontId="38" fillId="70" borderId="118" xfId="21412" applyFont="1" applyFill="1" applyBorder="1" applyAlignment="1" applyProtection="1">
      <alignment horizontal="center" vertical="center"/>
      <protection locked="0"/>
    </xf>
    <xf numFmtId="0" fontId="64" fillId="79" borderId="117" xfId="21412" applyFont="1" applyFill="1" applyBorder="1" applyAlignment="1" applyProtection="1">
      <alignment vertical="center"/>
      <protection locked="0"/>
    </xf>
    <xf numFmtId="0" fontId="116" fillId="0" borderId="117" xfId="21412" applyFont="1" applyFill="1" applyBorder="1" applyAlignment="1" applyProtection="1">
      <alignment horizontal="left" vertical="center" wrapText="1"/>
      <protection locked="0"/>
    </xf>
    <xf numFmtId="164" fontId="116" fillId="0" borderId="118" xfId="948" applyNumberFormat="1" applyFont="1" applyFill="1" applyBorder="1" applyAlignment="1" applyProtection="1">
      <alignment horizontal="right" vertical="center"/>
      <protection locked="0"/>
    </xf>
    <xf numFmtId="0" fontId="115" fillId="80" borderId="117" xfId="21412" applyFont="1" applyFill="1" applyBorder="1" applyAlignment="1" applyProtection="1">
      <alignment vertical="top" wrapText="1"/>
      <protection locked="0"/>
    </xf>
    <xf numFmtId="164" fontId="116" fillId="80" borderId="118" xfId="948" applyNumberFormat="1" applyFont="1" applyFill="1" applyBorder="1" applyAlignment="1" applyProtection="1">
      <alignment horizontal="right" vertical="center"/>
    </xf>
    <xf numFmtId="164" fontId="64" fillId="79" borderId="117" xfId="948" applyNumberFormat="1" applyFont="1" applyFill="1" applyBorder="1" applyAlignment="1" applyProtection="1">
      <alignment horizontal="right" vertical="center"/>
      <protection locked="0"/>
    </xf>
    <xf numFmtId="0" fontId="116" fillId="70" borderId="117" xfId="21412" applyFont="1" applyFill="1" applyBorder="1" applyAlignment="1" applyProtection="1">
      <alignment vertical="center" wrapText="1"/>
      <protection locked="0"/>
    </xf>
    <xf numFmtId="0" fontId="116" fillId="70" borderId="117" xfId="21412" applyFont="1" applyFill="1" applyBorder="1" applyAlignment="1" applyProtection="1">
      <alignment horizontal="left" vertical="center" wrapText="1"/>
      <protection locked="0"/>
    </xf>
    <xf numFmtId="0" fontId="116" fillId="0" borderId="117" xfId="21412" applyFont="1" applyFill="1" applyBorder="1" applyAlignment="1" applyProtection="1">
      <alignment vertical="center" wrapText="1"/>
      <protection locked="0"/>
    </xf>
    <xf numFmtId="0" fontId="116" fillId="3" borderId="117" xfId="21412" applyFont="1" applyFill="1" applyBorder="1" applyAlignment="1" applyProtection="1">
      <alignment horizontal="left" vertical="center" wrapText="1"/>
      <protection locked="0"/>
    </xf>
    <xf numFmtId="0" fontId="115" fillId="80" borderId="117" xfId="21412" applyFont="1" applyFill="1" applyBorder="1" applyAlignment="1" applyProtection="1">
      <alignment vertical="center" wrapText="1"/>
      <protection locked="0"/>
    </xf>
    <xf numFmtId="164" fontId="115" fillId="79" borderId="117" xfId="948" applyNumberFormat="1" applyFont="1" applyFill="1" applyBorder="1" applyAlignment="1" applyProtection="1">
      <alignment horizontal="right" vertical="center"/>
      <protection locked="0"/>
    </xf>
    <xf numFmtId="164" fontId="116" fillId="3" borderId="118" xfId="948" applyNumberFormat="1" applyFont="1" applyFill="1" applyBorder="1" applyAlignment="1" applyProtection="1">
      <alignment horizontal="right" vertical="center"/>
      <protection locked="0"/>
    </xf>
    <xf numFmtId="1" fontId="6" fillId="36" borderId="134" xfId="0" applyNumberFormat="1" applyFont="1" applyFill="1" applyBorder="1" applyAlignment="1">
      <alignment horizontal="right" vertical="center" wrapText="1"/>
    </xf>
    <xf numFmtId="1" fontId="6" fillId="36" borderId="134" xfId="0" applyNumberFormat="1" applyFont="1" applyFill="1" applyBorder="1" applyAlignment="1">
      <alignment horizontal="center" vertical="center" wrapText="1"/>
    </xf>
    <xf numFmtId="10" fontId="7" fillId="0" borderId="118" xfId="20961" applyNumberFormat="1" applyFont="1" applyFill="1" applyBorder="1" applyAlignment="1">
      <alignment horizontal="left" vertical="center" wrapText="1"/>
    </xf>
    <xf numFmtId="10" fontId="4" fillId="0"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left" vertical="center" wrapText="1"/>
    </xf>
    <xf numFmtId="10" fontId="112" fillId="0" borderId="118" xfId="20961" applyNumberFormat="1" applyFont="1" applyFill="1" applyBorder="1" applyAlignment="1">
      <alignment horizontal="left" vertical="center" wrapText="1"/>
    </xf>
    <xf numFmtId="10" fontId="6" fillId="36"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center" vertical="center" wrapText="1"/>
    </xf>
    <xf numFmtId="43" fontId="7" fillId="0" borderId="0" xfId="7" applyFont="1"/>
    <xf numFmtId="164" fontId="4" fillId="0" borderId="134" xfId="7" applyNumberFormat="1" applyFont="1" applyFill="1" applyBorder="1" applyAlignment="1">
      <alignment horizontal="right" vertical="center" wrapText="1"/>
    </xf>
    <xf numFmtId="164" fontId="112" fillId="0" borderId="134"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0" fontId="104" fillId="0" borderId="118" xfId="0" applyFont="1"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93" fontId="10" fillId="0" borderId="118" xfId="0" applyNumberFormat="1" applyFont="1" applyFill="1" applyBorder="1" applyAlignment="1" applyProtection="1">
      <alignment horizontal="right"/>
    </xf>
    <xf numFmtId="0" fontId="9" fillId="0" borderId="136" xfId="0" applyFont="1" applyBorder="1" applyAlignment="1">
      <alignment vertical="center"/>
    </xf>
    <xf numFmtId="0" fontId="13" fillId="0" borderId="119" xfId="0" applyFont="1" applyBorder="1" applyAlignment="1">
      <alignment wrapText="1"/>
    </xf>
    <xf numFmtId="10" fontId="4" fillId="0" borderId="24" xfId="0" applyNumberFormat="1" applyFont="1" applyBorder="1" applyAlignment="1"/>
    <xf numFmtId="0" fontId="9" fillId="0" borderId="126" xfId="0" applyFont="1" applyBorder="1" applyAlignment="1">
      <alignment vertical="center"/>
    </xf>
    <xf numFmtId="0" fontId="13" fillId="0" borderId="114" xfId="0" applyFont="1" applyBorder="1" applyAlignment="1">
      <alignment wrapText="1"/>
    </xf>
    <xf numFmtId="10" fontId="4" fillId="0" borderId="139" xfId="0" applyNumberFormat="1" applyFont="1" applyBorder="1" applyAlignment="1"/>
    <xf numFmtId="10" fontId="4" fillId="0" borderId="43" xfId="0" applyNumberFormat="1" applyFont="1" applyBorder="1" applyAlignment="1"/>
    <xf numFmtId="167" fontId="119" fillId="0" borderId="118" xfId="0" applyNumberFormat="1" applyFont="1" applyBorder="1" applyAlignment="1">
      <alignment horizontal="center" vertical="center"/>
    </xf>
    <xf numFmtId="167" fontId="26" fillId="0" borderId="134" xfId="0" applyNumberFormat="1" applyFont="1" applyBorder="1" applyAlignment="1">
      <alignment horizontal="center" vertical="center"/>
    </xf>
    <xf numFmtId="193" fontId="26" fillId="3" borderId="23" xfId="2" applyNumberFormat="1" applyFont="1" applyFill="1" applyBorder="1" applyAlignment="1" applyProtection="1">
      <alignment vertical="top" wrapText="1"/>
      <protection locked="0"/>
    </xf>
    <xf numFmtId="193" fontId="120" fillId="0" borderId="14"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5" fontId="4" fillId="0" borderId="23" xfId="20961" applyNumberFormat="1" applyFont="1" applyBorder="1"/>
    <xf numFmtId="165" fontId="4" fillId="36" borderId="27" xfId="20961" applyNumberFormat="1" applyFont="1" applyFill="1" applyBorder="1"/>
    <xf numFmtId="164" fontId="4" fillId="0" borderId="59" xfId="7" applyNumberFormat="1" applyFont="1" applyFill="1" applyBorder="1" applyAlignment="1">
      <alignment vertical="center"/>
    </xf>
    <xf numFmtId="164" fontId="4" fillId="0" borderId="59" xfId="0" applyNumberFormat="1" applyFont="1" applyFill="1" applyBorder="1" applyAlignment="1">
      <alignment vertical="center"/>
    </xf>
    <xf numFmtId="164" fontId="4" fillId="0" borderId="72" xfId="0"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19" xfId="0" applyNumberFormat="1" applyFont="1" applyFill="1" applyBorder="1" applyAlignment="1">
      <alignment vertical="center"/>
    </xf>
    <xf numFmtId="164" fontId="4" fillId="0" borderId="134" xfId="0" applyNumberFormat="1" applyFont="1" applyFill="1" applyBorder="1" applyAlignment="1">
      <alignment vertical="center"/>
    </xf>
    <xf numFmtId="164" fontId="6" fillId="0" borderId="118" xfId="7" applyNumberFormat="1" applyFont="1" applyFill="1" applyBorder="1" applyAlignment="1">
      <alignment vertical="center"/>
    </xf>
    <xf numFmtId="164" fontId="6" fillId="0" borderId="119" xfId="0" applyNumberFormat="1" applyFont="1" applyFill="1" applyBorder="1" applyAlignment="1">
      <alignment vertical="center"/>
    </xf>
    <xf numFmtId="164" fontId="6" fillId="0" borderId="134" xfId="0" applyNumberFormat="1" applyFont="1" applyFill="1" applyBorder="1" applyAlignment="1">
      <alignment vertical="center"/>
    </xf>
    <xf numFmtId="164" fontId="4" fillId="3" borderId="116" xfId="7" applyNumberFormat="1" applyFont="1" applyFill="1" applyBorder="1" applyAlignment="1">
      <alignment vertical="center"/>
    </xf>
    <xf numFmtId="164" fontId="4" fillId="0" borderId="118"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14" xfId="7" applyNumberFormat="1" applyFont="1" applyFill="1" applyBorder="1" applyAlignment="1">
      <alignment vertical="center"/>
    </xf>
    <xf numFmtId="9" fontId="4" fillId="0" borderId="112" xfId="20961" applyFont="1" applyFill="1" applyBorder="1" applyAlignment="1">
      <alignment vertical="center"/>
    </xf>
    <xf numFmtId="9" fontId="4" fillId="0" borderId="140" xfId="20961" applyFont="1" applyFill="1" applyBorder="1" applyAlignment="1">
      <alignment vertical="center"/>
    </xf>
    <xf numFmtId="10" fontId="116" fillId="80" borderId="118" xfId="20961" applyNumberFormat="1" applyFont="1" applyFill="1" applyBorder="1" applyAlignment="1" applyProtection="1">
      <alignment horizontal="right" vertical="center"/>
    </xf>
    <xf numFmtId="164" fontId="0" fillId="0" borderId="0" xfId="7" applyNumberFormat="1" applyFont="1"/>
    <xf numFmtId="10" fontId="9" fillId="2" borderId="3" xfId="20961" applyNumberFormat="1" applyFont="1" applyFill="1" applyBorder="1" applyAlignment="1" applyProtection="1">
      <alignment vertical="center"/>
    </xf>
    <xf numFmtId="10" fontId="114" fillId="0" borderId="26" xfId="20961" applyNumberFormat="1" applyFont="1" applyFill="1" applyBorder="1" applyAlignment="1" applyProtection="1">
      <alignment horizontal="left" vertical="center"/>
    </xf>
    <xf numFmtId="193" fontId="9" fillId="0" borderId="14" xfId="0" applyNumberFormat="1" applyFont="1" applyBorder="1" applyAlignment="1">
      <alignment vertical="center"/>
    </xf>
    <xf numFmtId="193" fontId="9" fillId="0" borderId="3"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3" xfId="0" applyFont="1" applyFill="1" applyBorder="1" applyAlignment="1">
      <alignment horizontal="center" vertical="center"/>
    </xf>
    <xf numFmtId="0" fontId="108" fillId="0" borderId="96" xfId="0" applyFont="1" applyFill="1" applyBorder="1" applyAlignment="1">
      <alignment horizontal="left" vertical="center"/>
    </xf>
    <xf numFmtId="0" fontId="108" fillId="0" borderId="97" xfId="0" applyFont="1" applyFill="1" applyBorder="1" applyAlignment="1">
      <alignment horizontal="left"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0" borderId="100" xfId="0" applyFont="1" applyFill="1" applyBorder="1" applyAlignment="1">
      <alignment horizontal="left" vertical="center" wrapText="1"/>
    </xf>
    <xf numFmtId="0" fontId="108" fillId="0" borderId="95" xfId="0" applyFont="1" applyFill="1" applyBorder="1" applyAlignment="1">
      <alignment horizontal="left" vertical="center" wrapText="1"/>
    </xf>
    <xf numFmtId="0" fontId="108" fillId="0" borderId="104" xfId="0" applyFont="1" applyFill="1" applyBorder="1" applyAlignment="1">
      <alignment horizontal="left"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1"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49" fontId="108" fillId="0" borderId="96" xfId="0" applyNumberFormat="1" applyFont="1" applyFill="1" applyBorder="1" applyAlignment="1">
      <alignment horizontal="left" vertical="center" wrapText="1"/>
    </xf>
    <xf numFmtId="49" fontId="108" fillId="0" borderId="97" xfId="0" applyNumberFormat="1"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9" xfId="0" applyFont="1" applyFill="1" applyBorder="1" applyAlignment="1">
      <alignment horizontal="left" vertical="center" wrapText="1"/>
    </xf>
    <xf numFmtId="0" fontId="108" fillId="0" borderId="117"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9"/>
      <c r="B1" s="194" t="s">
        <v>297</v>
      </c>
      <c r="C1" s="97"/>
    </row>
    <row r="2" spans="1:3" s="191" customFormat="1" ht="15.75">
      <c r="A2" s="262">
        <v>1</v>
      </c>
      <c r="B2" s="192" t="s">
        <v>298</v>
      </c>
      <c r="C2" s="499" t="s">
        <v>917</v>
      </c>
    </row>
    <row r="3" spans="1:3" s="191" customFormat="1" ht="15.75">
      <c r="A3" s="262">
        <v>2</v>
      </c>
      <c r="B3" s="193" t="s">
        <v>299</v>
      </c>
      <c r="C3" s="499" t="s">
        <v>918</v>
      </c>
    </row>
    <row r="4" spans="1:3" s="191" customFormat="1" ht="15.75">
      <c r="A4" s="262">
        <v>3</v>
      </c>
      <c r="B4" s="193" t="s">
        <v>300</v>
      </c>
      <c r="C4" s="499" t="s">
        <v>919</v>
      </c>
    </row>
    <row r="5" spans="1:3" s="191" customFormat="1" ht="15.75">
      <c r="A5" s="263">
        <v>4</v>
      </c>
      <c r="B5" s="196" t="s">
        <v>301</v>
      </c>
      <c r="C5" s="457" t="s">
        <v>920</v>
      </c>
    </row>
    <row r="6" spans="1:3" s="195" customFormat="1" ht="65.25" customHeight="1">
      <c r="A6" s="548" t="s">
        <v>802</v>
      </c>
      <c r="B6" s="549"/>
      <c r="C6" s="549"/>
    </row>
    <row r="7" spans="1:3">
      <c r="A7" s="451" t="s">
        <v>652</v>
      </c>
      <c r="B7" s="452" t="s">
        <v>302</v>
      </c>
    </row>
    <row r="8" spans="1:3">
      <c r="A8" s="453">
        <v>1</v>
      </c>
      <c r="B8" s="449" t="s">
        <v>266</v>
      </c>
    </row>
    <row r="9" spans="1:3">
      <c r="A9" s="453">
        <v>2</v>
      </c>
      <c r="B9" s="449" t="s">
        <v>303</v>
      </c>
    </row>
    <row r="10" spans="1:3">
      <c r="A10" s="453">
        <v>3</v>
      </c>
      <c r="B10" s="449" t="s">
        <v>304</v>
      </c>
    </row>
    <row r="11" spans="1:3">
      <c r="A11" s="453">
        <v>4</v>
      </c>
      <c r="B11" s="449" t="s">
        <v>305</v>
      </c>
      <c r="C11" s="190"/>
    </row>
    <row r="12" spans="1:3">
      <c r="A12" s="453">
        <v>5</v>
      </c>
      <c r="B12" s="449" t="s">
        <v>230</v>
      </c>
    </row>
    <row r="13" spans="1:3">
      <c r="A13" s="453">
        <v>6</v>
      </c>
      <c r="B13" s="454" t="s">
        <v>191</v>
      </c>
    </row>
    <row r="14" spans="1:3">
      <c r="A14" s="453">
        <v>7</v>
      </c>
      <c r="B14" s="449" t="s">
        <v>306</v>
      </c>
    </row>
    <row r="15" spans="1:3">
      <c r="A15" s="453">
        <v>8</v>
      </c>
      <c r="B15" s="449" t="s">
        <v>310</v>
      </c>
    </row>
    <row r="16" spans="1:3">
      <c r="A16" s="453">
        <v>9</v>
      </c>
      <c r="B16" s="449" t="s">
        <v>94</v>
      </c>
    </row>
    <row r="17" spans="1:2">
      <c r="A17" s="455" t="s">
        <v>862</v>
      </c>
      <c r="B17" s="449" t="s">
        <v>841</v>
      </c>
    </row>
    <row r="18" spans="1:2">
      <c r="A18" s="453">
        <v>10</v>
      </c>
      <c r="B18" s="449" t="s">
        <v>313</v>
      </c>
    </row>
    <row r="19" spans="1:2">
      <c r="A19" s="453">
        <v>11</v>
      </c>
      <c r="B19" s="454" t="s">
        <v>293</v>
      </c>
    </row>
    <row r="20" spans="1:2">
      <c r="A20" s="453">
        <v>12</v>
      </c>
      <c r="B20" s="454" t="s">
        <v>290</v>
      </c>
    </row>
    <row r="21" spans="1:2">
      <c r="A21" s="453">
        <v>13</v>
      </c>
      <c r="B21" s="456" t="s">
        <v>772</v>
      </c>
    </row>
    <row r="22" spans="1:2">
      <c r="A22" s="453">
        <v>14</v>
      </c>
      <c r="B22" s="457" t="s">
        <v>832</v>
      </c>
    </row>
    <row r="23" spans="1:2">
      <c r="A23" s="458">
        <v>15</v>
      </c>
      <c r="B23" s="454" t="s">
        <v>83</v>
      </c>
    </row>
    <row r="24" spans="1:2">
      <c r="A24" s="458">
        <v>15.1</v>
      </c>
      <c r="B24" s="449" t="s">
        <v>871</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26" activePane="bottomRight" state="frozen"/>
      <selection pane="topRight" activeCell="B1" sqref="B1"/>
      <selection pane="bottomLeft" activeCell="A5" sqref="A5"/>
      <selection pane="bottomRight" activeCell="C46" sqref="C46"/>
    </sheetView>
  </sheetViews>
  <sheetFormatPr defaultRowHeight="15"/>
  <cols>
    <col min="1" max="1" width="9.5703125" style="4" bestFit="1" customWidth="1"/>
    <col min="2" max="2" width="132.42578125" style="1" customWidth="1"/>
    <col min="3" max="3" width="18.42578125" style="1" customWidth="1"/>
  </cols>
  <sheetData>
    <row r="1" spans="1:6" ht="15.75">
      <c r="A1" s="16" t="s">
        <v>231</v>
      </c>
      <c r="B1" s="15" t="str">
        <f>Info!C2</f>
        <v>სს" კრედო ბანკი"</v>
      </c>
      <c r="D1" s="1"/>
      <c r="E1" s="1"/>
      <c r="F1" s="1"/>
    </row>
    <row r="2" spans="1:6" s="20" customFormat="1" ht="15.75" customHeight="1">
      <c r="A2" s="20" t="s">
        <v>232</v>
      </c>
      <c r="B2" s="15" t="str">
        <f>'1. key ratios'!B2</f>
        <v>31.03.2019</v>
      </c>
    </row>
    <row r="3" spans="1:6" s="20" customFormat="1" ht="15.75" customHeight="1"/>
    <row r="4" spans="1:6" ht="15.75" thickBot="1">
      <c r="A4" s="4" t="s">
        <v>661</v>
      </c>
      <c r="B4" s="63" t="s">
        <v>94</v>
      </c>
    </row>
    <row r="5" spans="1:6">
      <c r="A5" s="143" t="s">
        <v>32</v>
      </c>
      <c r="B5" s="144"/>
      <c r="C5" s="145" t="s">
        <v>33</v>
      </c>
    </row>
    <row r="6" spans="1:6">
      <c r="A6" s="146">
        <v>1</v>
      </c>
      <c r="B6" s="86" t="s">
        <v>34</v>
      </c>
      <c r="C6" s="316">
        <f>SUM(C7:C11)</f>
        <v>123215189.56999989</v>
      </c>
    </row>
    <row r="7" spans="1:6">
      <c r="A7" s="146">
        <v>2</v>
      </c>
      <c r="B7" s="83" t="s">
        <v>35</v>
      </c>
      <c r="C7" s="317">
        <v>4400000</v>
      </c>
    </row>
    <row r="8" spans="1:6">
      <c r="A8" s="146">
        <v>3</v>
      </c>
      <c r="B8" s="77" t="s">
        <v>36</v>
      </c>
      <c r="C8" s="317"/>
    </row>
    <row r="9" spans="1:6">
      <c r="A9" s="146">
        <v>4</v>
      </c>
      <c r="B9" s="77" t="s">
        <v>37</v>
      </c>
      <c r="C9" s="317">
        <v>396459</v>
      </c>
    </row>
    <row r="10" spans="1:6">
      <c r="A10" s="146">
        <v>5</v>
      </c>
      <c r="B10" s="77" t="s">
        <v>38</v>
      </c>
      <c r="C10" s="317"/>
    </row>
    <row r="11" spans="1:6">
      <c r="A11" s="146">
        <v>6</v>
      </c>
      <c r="B11" s="84" t="s">
        <v>39</v>
      </c>
      <c r="C11" s="317">
        <v>118418730.56999989</v>
      </c>
    </row>
    <row r="12" spans="1:6" s="3" customFormat="1">
      <c r="A12" s="146">
        <v>7</v>
      </c>
      <c r="B12" s="86" t="s">
        <v>40</v>
      </c>
      <c r="C12" s="318">
        <f>SUM(C13:C27)</f>
        <v>7203938</v>
      </c>
    </row>
    <row r="13" spans="1:6" s="3" customFormat="1">
      <c r="A13" s="146">
        <v>8</v>
      </c>
      <c r="B13" s="85" t="s">
        <v>41</v>
      </c>
      <c r="C13" s="319">
        <v>396459</v>
      </c>
    </row>
    <row r="14" spans="1:6" s="3" customFormat="1" ht="25.5">
      <c r="A14" s="146">
        <v>9</v>
      </c>
      <c r="B14" s="78" t="s">
        <v>42</v>
      </c>
      <c r="C14" s="319"/>
    </row>
    <row r="15" spans="1:6" s="3" customFormat="1">
      <c r="A15" s="146">
        <v>10</v>
      </c>
      <c r="B15" s="79" t="s">
        <v>43</v>
      </c>
      <c r="C15" s="516">
        <v>6807479</v>
      </c>
    </row>
    <row r="16" spans="1:6" s="3" customFormat="1">
      <c r="A16" s="146">
        <v>11</v>
      </c>
      <c r="B16" s="80" t="s">
        <v>44</v>
      </c>
      <c r="C16" s="319"/>
    </row>
    <row r="17" spans="1:3" s="3" customFormat="1">
      <c r="A17" s="146">
        <v>12</v>
      </c>
      <c r="B17" s="79" t="s">
        <v>45</v>
      </c>
      <c r="C17" s="319"/>
    </row>
    <row r="18" spans="1:3" s="3" customFormat="1">
      <c r="A18" s="146">
        <v>13</v>
      </c>
      <c r="B18" s="79" t="s">
        <v>46</v>
      </c>
      <c r="C18" s="319"/>
    </row>
    <row r="19" spans="1:3" s="3" customFormat="1">
      <c r="A19" s="146">
        <v>14</v>
      </c>
      <c r="B19" s="79" t="s">
        <v>47</v>
      </c>
      <c r="C19" s="319"/>
    </row>
    <row r="20" spans="1:3" s="3" customFormat="1" ht="25.5">
      <c r="A20" s="146">
        <v>15</v>
      </c>
      <c r="B20" s="79" t="s">
        <v>48</v>
      </c>
      <c r="C20" s="319"/>
    </row>
    <row r="21" spans="1:3" s="3" customFormat="1" ht="25.5">
      <c r="A21" s="146">
        <v>16</v>
      </c>
      <c r="B21" s="78" t="s">
        <v>49</v>
      </c>
      <c r="C21" s="319"/>
    </row>
    <row r="22" spans="1:3" s="3" customFormat="1">
      <c r="A22" s="146">
        <v>17</v>
      </c>
      <c r="B22" s="147" t="s">
        <v>50</v>
      </c>
      <c r="C22" s="319"/>
    </row>
    <row r="23" spans="1:3" s="3" customFormat="1" ht="25.5">
      <c r="A23" s="146">
        <v>18</v>
      </c>
      <c r="B23" s="78" t="s">
        <v>51</v>
      </c>
      <c r="C23" s="319"/>
    </row>
    <row r="24" spans="1:3" s="3" customFormat="1" ht="25.5">
      <c r="A24" s="146">
        <v>19</v>
      </c>
      <c r="B24" s="78" t="s">
        <v>52</v>
      </c>
      <c r="C24" s="319"/>
    </row>
    <row r="25" spans="1:3" s="3" customFormat="1" ht="25.5">
      <c r="A25" s="146">
        <v>20</v>
      </c>
      <c r="B25" s="81" t="s">
        <v>53</v>
      </c>
      <c r="C25" s="319"/>
    </row>
    <row r="26" spans="1:3" s="3" customFormat="1">
      <c r="A26" s="146">
        <v>21</v>
      </c>
      <c r="B26" s="81" t="s">
        <v>54</v>
      </c>
      <c r="C26" s="319"/>
    </row>
    <row r="27" spans="1:3" s="3" customFormat="1" ht="25.5">
      <c r="A27" s="146">
        <v>22</v>
      </c>
      <c r="B27" s="81" t="s">
        <v>55</v>
      </c>
      <c r="C27" s="319"/>
    </row>
    <row r="28" spans="1:3" s="3" customFormat="1">
      <c r="A28" s="146">
        <v>23</v>
      </c>
      <c r="B28" s="87" t="s">
        <v>29</v>
      </c>
      <c r="C28" s="318">
        <f>C6-C12</f>
        <v>116011251.56999989</v>
      </c>
    </row>
    <row r="29" spans="1:3" s="3" customFormat="1">
      <c r="A29" s="148"/>
      <c r="B29" s="82"/>
      <c r="C29" s="319"/>
    </row>
    <row r="30" spans="1:3" s="3" customFormat="1">
      <c r="A30" s="148">
        <v>24</v>
      </c>
      <c r="B30" s="87" t="s">
        <v>56</v>
      </c>
      <c r="C30" s="318">
        <f>C31+C34</f>
        <v>0</v>
      </c>
    </row>
    <row r="31" spans="1:3" s="3" customFormat="1">
      <c r="A31" s="148">
        <v>25</v>
      </c>
      <c r="B31" s="77" t="s">
        <v>57</v>
      </c>
      <c r="C31" s="320">
        <f>C32+C33</f>
        <v>0</v>
      </c>
    </row>
    <row r="32" spans="1:3" s="3" customFormat="1">
      <c r="A32" s="148">
        <v>26</v>
      </c>
      <c r="B32" s="188" t="s">
        <v>58</v>
      </c>
      <c r="C32" s="319"/>
    </row>
    <row r="33" spans="1:3" s="3" customFormat="1">
      <c r="A33" s="148">
        <v>27</v>
      </c>
      <c r="B33" s="188" t="s">
        <v>59</v>
      </c>
      <c r="C33" s="319"/>
    </row>
    <row r="34" spans="1:3" s="3" customFormat="1">
      <c r="A34" s="148">
        <v>28</v>
      </c>
      <c r="B34" s="77" t="s">
        <v>60</v>
      </c>
      <c r="C34" s="319"/>
    </row>
    <row r="35" spans="1:3" s="3" customFormat="1">
      <c r="A35" s="148">
        <v>29</v>
      </c>
      <c r="B35" s="87" t="s">
        <v>61</v>
      </c>
      <c r="C35" s="318">
        <f>SUM(C36:C40)</f>
        <v>0</v>
      </c>
    </row>
    <row r="36" spans="1:3" s="3" customFormat="1">
      <c r="A36" s="148">
        <v>30</v>
      </c>
      <c r="B36" s="78" t="s">
        <v>62</v>
      </c>
      <c r="C36" s="319"/>
    </row>
    <row r="37" spans="1:3" s="3" customFormat="1">
      <c r="A37" s="148">
        <v>31</v>
      </c>
      <c r="B37" s="79" t="s">
        <v>63</v>
      </c>
      <c r="C37" s="319"/>
    </row>
    <row r="38" spans="1:3" s="3" customFormat="1" ht="25.5">
      <c r="A38" s="148">
        <v>32</v>
      </c>
      <c r="B38" s="78" t="s">
        <v>64</v>
      </c>
      <c r="C38" s="319"/>
    </row>
    <row r="39" spans="1:3" s="3" customFormat="1" ht="25.5">
      <c r="A39" s="148">
        <v>33</v>
      </c>
      <c r="B39" s="78" t="s">
        <v>52</v>
      </c>
      <c r="C39" s="319"/>
    </row>
    <row r="40" spans="1:3" s="3" customFormat="1" ht="25.5">
      <c r="A40" s="148">
        <v>34</v>
      </c>
      <c r="B40" s="81" t="s">
        <v>65</v>
      </c>
      <c r="C40" s="319"/>
    </row>
    <row r="41" spans="1:3" s="3" customFormat="1">
      <c r="A41" s="148">
        <v>35</v>
      </c>
      <c r="B41" s="87" t="s">
        <v>30</v>
      </c>
      <c r="C41" s="318">
        <f>C30-C35</f>
        <v>0</v>
      </c>
    </row>
    <row r="42" spans="1:3" s="3" customFormat="1">
      <c r="A42" s="148"/>
      <c r="B42" s="82"/>
      <c r="C42" s="319"/>
    </row>
    <row r="43" spans="1:3" s="3" customFormat="1">
      <c r="A43" s="148">
        <v>36</v>
      </c>
      <c r="B43" s="88" t="s">
        <v>66</v>
      </c>
      <c r="C43" s="318">
        <f>SUM(C44:C46)</f>
        <v>12413599.17434828</v>
      </c>
    </row>
    <row r="44" spans="1:3" s="3" customFormat="1">
      <c r="A44" s="148">
        <v>37</v>
      </c>
      <c r="B44" s="77" t="s">
        <v>67</v>
      </c>
      <c r="C44" s="319">
        <v>5000000</v>
      </c>
    </row>
    <row r="45" spans="1:3" s="3" customFormat="1">
      <c r="A45" s="148">
        <v>38</v>
      </c>
      <c r="B45" s="77" t="s">
        <v>68</v>
      </c>
      <c r="C45" s="319"/>
    </row>
    <row r="46" spans="1:3" s="3" customFormat="1">
      <c r="A46" s="148">
        <v>39</v>
      </c>
      <c r="B46" s="77" t="s">
        <v>69</v>
      </c>
      <c r="C46" s="319">
        <v>7413599.1743482789</v>
      </c>
    </row>
    <row r="47" spans="1:3" s="3" customFormat="1">
      <c r="A47" s="148">
        <v>40</v>
      </c>
      <c r="B47" s="88" t="s">
        <v>70</v>
      </c>
      <c r="C47" s="318">
        <f>SUM(C48:C51)</f>
        <v>0</v>
      </c>
    </row>
    <row r="48" spans="1:3" s="3" customFormat="1">
      <c r="A48" s="148">
        <v>41</v>
      </c>
      <c r="B48" s="78" t="s">
        <v>71</v>
      </c>
      <c r="C48" s="319"/>
    </row>
    <row r="49" spans="1:3" s="3" customFormat="1">
      <c r="A49" s="148">
        <v>42</v>
      </c>
      <c r="B49" s="79" t="s">
        <v>72</v>
      </c>
      <c r="C49" s="319"/>
    </row>
    <row r="50" spans="1:3" s="3" customFormat="1" ht="25.5">
      <c r="A50" s="148">
        <v>43</v>
      </c>
      <c r="B50" s="78" t="s">
        <v>73</v>
      </c>
      <c r="C50" s="319"/>
    </row>
    <row r="51" spans="1:3" s="3" customFormat="1" ht="25.5">
      <c r="A51" s="148">
        <v>44</v>
      </c>
      <c r="B51" s="78" t="s">
        <v>52</v>
      </c>
      <c r="C51" s="319"/>
    </row>
    <row r="52" spans="1:3" s="3" customFormat="1" ht="15.75" thickBot="1">
      <c r="A52" s="149">
        <v>45</v>
      </c>
      <c r="B52" s="150" t="s">
        <v>31</v>
      </c>
      <c r="C52" s="321">
        <f>C43-C47</f>
        <v>12413599.17434828</v>
      </c>
    </row>
    <row r="55" spans="1:3">
      <c r="B55" s="1"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D19" sqref="D19:D21"/>
    </sheetView>
  </sheetViews>
  <sheetFormatPr defaultColWidth="9.140625" defaultRowHeight="12.75"/>
  <cols>
    <col min="1" max="1" width="10.85546875" style="391" bestFit="1" customWidth="1"/>
    <col min="2" max="2" width="59" style="391" customWidth="1"/>
    <col min="3" max="3" width="16.7109375" style="391" bestFit="1" customWidth="1"/>
    <col min="4" max="4" width="22.140625" style="391" customWidth="1"/>
    <col min="5" max="16384" width="9.140625" style="391"/>
  </cols>
  <sheetData>
    <row r="1" spans="1:4" ht="15">
      <c r="A1" s="16" t="s">
        <v>231</v>
      </c>
      <c r="B1" s="15" t="str">
        <f>Info!C2</f>
        <v>სს" კრედო ბანკი"</v>
      </c>
    </row>
    <row r="2" spans="1:4" s="20" customFormat="1" ht="15.75" customHeight="1">
      <c r="A2" s="20" t="s">
        <v>232</v>
      </c>
      <c r="B2" s="15" t="str">
        <f>'1. key ratios'!B2</f>
        <v>31.03.2019</v>
      </c>
    </row>
    <row r="3" spans="1:4" s="20" customFormat="1" ht="15.75" customHeight="1"/>
    <row r="4" spans="1:4" ht="13.5" thickBot="1">
      <c r="A4" s="392" t="s">
        <v>840</v>
      </c>
      <c r="B4" s="433" t="s">
        <v>841</v>
      </c>
    </row>
    <row r="5" spans="1:4" s="434" customFormat="1">
      <c r="A5" s="571" t="s">
        <v>842</v>
      </c>
      <c r="B5" s="572"/>
      <c r="C5" s="423" t="s">
        <v>843</v>
      </c>
      <c r="D5" s="424" t="s">
        <v>844</v>
      </c>
    </row>
    <row r="6" spans="1:4" s="435" customFormat="1">
      <c r="A6" s="425">
        <v>1</v>
      </c>
      <c r="B6" s="426" t="s">
        <v>845</v>
      </c>
      <c r="C6" s="426"/>
      <c r="D6" s="427"/>
    </row>
    <row r="7" spans="1:4" s="435" customFormat="1">
      <c r="A7" s="428" t="s">
        <v>846</v>
      </c>
      <c r="B7" s="429" t="s">
        <v>847</v>
      </c>
      <c r="C7" s="489">
        <v>4.4999999999999998E-2</v>
      </c>
      <c r="D7" s="496">
        <v>36499615.188372545</v>
      </c>
    </row>
    <row r="8" spans="1:4" s="435" customFormat="1">
      <c r="A8" s="428" t="s">
        <v>848</v>
      </c>
      <c r="B8" s="429" t="s">
        <v>849</v>
      </c>
      <c r="C8" s="490">
        <v>0.06</v>
      </c>
      <c r="D8" s="496">
        <v>48666153.584496729</v>
      </c>
    </row>
    <row r="9" spans="1:4" s="435" customFormat="1">
      <c r="A9" s="428" t="s">
        <v>850</v>
      </c>
      <c r="B9" s="429" t="s">
        <v>851</v>
      </c>
      <c r="C9" s="490">
        <v>0.08</v>
      </c>
      <c r="D9" s="496">
        <v>64888204.77932898</v>
      </c>
    </row>
    <row r="10" spans="1:4" s="435" customFormat="1">
      <c r="A10" s="425" t="s">
        <v>852</v>
      </c>
      <c r="B10" s="426" t="s">
        <v>853</v>
      </c>
      <c r="C10" s="491"/>
      <c r="D10" s="487"/>
    </row>
    <row r="11" spans="1:4" s="436" customFormat="1">
      <c r="A11" s="430" t="s">
        <v>854</v>
      </c>
      <c r="B11" s="431" t="s">
        <v>855</v>
      </c>
      <c r="C11" s="492">
        <v>2.5000000000000001E-2</v>
      </c>
      <c r="D11" s="497">
        <v>20277563.993540306</v>
      </c>
    </row>
    <row r="12" spans="1:4" s="436" customFormat="1">
      <c r="A12" s="430" t="s">
        <v>856</v>
      </c>
      <c r="B12" s="431" t="s">
        <v>857</v>
      </c>
      <c r="C12" s="492">
        <v>0</v>
      </c>
      <c r="D12" s="497"/>
    </row>
    <row r="13" spans="1:4" s="436" customFormat="1">
      <c r="A13" s="430" t="s">
        <v>858</v>
      </c>
      <c r="B13" s="431" t="s">
        <v>859</v>
      </c>
      <c r="C13" s="492"/>
      <c r="D13" s="497"/>
    </row>
    <row r="14" spans="1:4" s="435" customFormat="1">
      <c r="A14" s="425" t="s">
        <v>860</v>
      </c>
      <c r="B14" s="426" t="s">
        <v>915</v>
      </c>
      <c r="C14" s="493"/>
      <c r="D14" s="487"/>
    </row>
    <row r="15" spans="1:4" s="435" customFormat="1">
      <c r="A15" s="450" t="s">
        <v>863</v>
      </c>
      <c r="B15" s="431" t="s">
        <v>916</v>
      </c>
      <c r="C15" s="492">
        <v>6.5097338062348282E-3</v>
      </c>
      <c r="D15" s="496">
        <v>5280061.7534735771</v>
      </c>
    </row>
    <row r="16" spans="1:4" s="435" customFormat="1">
      <c r="A16" s="450" t="s">
        <v>864</v>
      </c>
      <c r="B16" s="431" t="s">
        <v>866</v>
      </c>
      <c r="C16" s="492">
        <v>8.6996434904930732E-3</v>
      </c>
      <c r="D16" s="496">
        <v>7056303.1039783852</v>
      </c>
    </row>
    <row r="17" spans="1:6" s="435" customFormat="1">
      <c r="A17" s="450" t="s">
        <v>865</v>
      </c>
      <c r="B17" s="431" t="s">
        <v>913</v>
      </c>
      <c r="C17" s="492">
        <v>2.6999524653990765E-2</v>
      </c>
      <c r="D17" s="496">
        <v>21899383.558658674</v>
      </c>
    </row>
    <row r="18" spans="1:6" s="434" customFormat="1">
      <c r="A18" s="573" t="s">
        <v>914</v>
      </c>
      <c r="B18" s="574"/>
      <c r="C18" s="494" t="s">
        <v>843</v>
      </c>
      <c r="D18" s="488" t="s">
        <v>844</v>
      </c>
    </row>
    <row r="19" spans="1:6" s="435" customFormat="1">
      <c r="A19" s="432">
        <v>4</v>
      </c>
      <c r="B19" s="431" t="s">
        <v>29</v>
      </c>
      <c r="C19" s="492">
        <v>7.6509733806234839E-2</v>
      </c>
      <c r="D19" s="496">
        <v>62057240.935386442</v>
      </c>
    </row>
    <row r="20" spans="1:6" s="435" customFormat="1">
      <c r="A20" s="432">
        <v>5</v>
      </c>
      <c r="B20" s="431" t="s">
        <v>130</v>
      </c>
      <c r="C20" s="492">
        <v>9.3699643490493062E-2</v>
      </c>
      <c r="D20" s="496">
        <v>76000020.682015419</v>
      </c>
    </row>
    <row r="21" spans="1:6" s="435" customFormat="1" ht="13.5" thickBot="1">
      <c r="A21" s="437" t="s">
        <v>861</v>
      </c>
      <c r="B21" s="438" t="s">
        <v>94</v>
      </c>
      <c r="C21" s="544">
        <v>0.13199952465399079</v>
      </c>
      <c r="D21" s="498">
        <v>107065152.33152798</v>
      </c>
    </row>
    <row r="22" spans="1:6">
      <c r="F22" s="39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90" zoomScaleNormal="90" workbookViewId="0">
      <pane xSplit="1" ySplit="5" topLeftCell="B28" activePane="bottomRight" state="frozen"/>
      <selection pane="topRight" activeCell="B1" sqref="B1"/>
      <selection pane="bottomLeft" activeCell="A5" sqref="A5"/>
      <selection pane="bottomRight" activeCell="C36" sqref="C36"/>
    </sheetView>
  </sheetViews>
  <sheetFormatPr defaultRowHeight="15.75"/>
  <cols>
    <col min="1" max="1" width="10.7109375" style="73" customWidth="1"/>
    <col min="2" max="2" width="91.85546875" style="73" customWidth="1"/>
    <col min="3" max="3" width="52" style="73" customWidth="1"/>
    <col min="4" max="4" width="32.28515625" style="73" customWidth="1"/>
    <col min="5" max="5" width="9.42578125" customWidth="1"/>
  </cols>
  <sheetData>
    <row r="1" spans="1:6">
      <c r="A1" s="16" t="s">
        <v>231</v>
      </c>
      <c r="B1" s="18" t="str">
        <f>Info!C2</f>
        <v>სს" კრედო ბანკი"</v>
      </c>
      <c r="E1" s="1"/>
      <c r="F1" s="1"/>
    </row>
    <row r="2" spans="1:6" s="20" customFormat="1" ht="15.75" customHeight="1">
      <c r="A2" s="20" t="s">
        <v>232</v>
      </c>
      <c r="B2" s="15" t="str">
        <f>'1. key ratios'!B2</f>
        <v>31.03.2019</v>
      </c>
    </row>
    <row r="3" spans="1:6" s="20" customFormat="1" ht="15.75" customHeight="1">
      <c r="A3" s="25"/>
    </row>
    <row r="4" spans="1:6" s="20" customFormat="1" ht="15.75" customHeight="1" thickBot="1">
      <c r="A4" s="20" t="s">
        <v>662</v>
      </c>
      <c r="B4" s="211" t="s">
        <v>313</v>
      </c>
      <c r="D4" s="213" t="s">
        <v>135</v>
      </c>
    </row>
    <row r="5" spans="1:6" ht="38.25">
      <c r="A5" s="161" t="s">
        <v>32</v>
      </c>
      <c r="B5" s="162" t="s">
        <v>274</v>
      </c>
      <c r="C5" s="163" t="s">
        <v>280</v>
      </c>
      <c r="D5" s="212" t="s">
        <v>314</v>
      </c>
    </row>
    <row r="6" spans="1:6">
      <c r="A6" s="151">
        <v>1</v>
      </c>
      <c r="B6" s="89" t="s">
        <v>196</v>
      </c>
      <c r="C6" s="322">
        <v>19246363.500000004</v>
      </c>
      <c r="D6" s="152"/>
      <c r="E6" s="7"/>
    </row>
    <row r="7" spans="1:6">
      <c r="A7" s="151">
        <v>2</v>
      </c>
      <c r="B7" s="90" t="s">
        <v>197</v>
      </c>
      <c r="C7" s="323">
        <v>47081613.069999993</v>
      </c>
      <c r="D7" s="153"/>
      <c r="E7" s="7"/>
    </row>
    <row r="8" spans="1:6">
      <c r="A8" s="151">
        <v>3</v>
      </c>
      <c r="B8" s="90" t="s">
        <v>198</v>
      </c>
      <c r="C8" s="323">
        <v>14413960.449999999</v>
      </c>
      <c r="D8" s="153"/>
      <c r="E8" s="7"/>
    </row>
    <row r="9" spans="1:6">
      <c r="A9" s="151">
        <v>4</v>
      </c>
      <c r="B9" s="90" t="s">
        <v>227</v>
      </c>
      <c r="C9" s="323">
        <v>0</v>
      </c>
      <c r="D9" s="153"/>
      <c r="E9" s="7"/>
    </row>
    <row r="10" spans="1:6">
      <c r="A10" s="151">
        <v>5</v>
      </c>
      <c r="B10" s="90" t="s">
        <v>199</v>
      </c>
      <c r="C10" s="323">
        <v>26000000</v>
      </c>
      <c r="D10" s="153"/>
      <c r="E10" s="7"/>
    </row>
    <row r="11" spans="1:6">
      <c r="A11" s="151">
        <v>6.1</v>
      </c>
      <c r="B11" s="90" t="s">
        <v>200</v>
      </c>
      <c r="C11" s="324">
        <v>674426113.53120005</v>
      </c>
      <c r="D11" s="154"/>
      <c r="E11" s="8"/>
    </row>
    <row r="12" spans="1:6">
      <c r="A12" s="151">
        <v>6.2</v>
      </c>
      <c r="B12" s="91" t="s">
        <v>201</v>
      </c>
      <c r="C12" s="324">
        <v>-19657284.759099998</v>
      </c>
      <c r="D12" s="154"/>
      <c r="E12" s="8"/>
    </row>
    <row r="13" spans="1:6">
      <c r="A13" s="151" t="s">
        <v>799</v>
      </c>
      <c r="B13" s="92" t="s">
        <v>800</v>
      </c>
      <c r="C13" s="324">
        <v>-12799917.036799999</v>
      </c>
      <c r="D13" s="269" t="s">
        <v>941</v>
      </c>
      <c r="E13" s="8"/>
    </row>
    <row r="14" spans="1:6">
      <c r="A14" s="151">
        <v>6</v>
      </c>
      <c r="B14" s="90" t="s">
        <v>202</v>
      </c>
      <c r="C14" s="330">
        <f>C11+C12</f>
        <v>654768828.77210009</v>
      </c>
      <c r="D14" s="154"/>
      <c r="E14" s="7"/>
    </row>
    <row r="15" spans="1:6">
      <c r="A15" s="151">
        <v>7</v>
      </c>
      <c r="B15" s="90" t="s">
        <v>203</v>
      </c>
      <c r="C15" s="323">
        <v>13715838.020000001</v>
      </c>
      <c r="D15" s="153"/>
      <c r="E15" s="7"/>
    </row>
    <row r="16" spans="1:6">
      <c r="A16" s="151">
        <v>8</v>
      </c>
      <c r="B16" s="90" t="s">
        <v>204</v>
      </c>
      <c r="C16" s="323">
        <v>348155</v>
      </c>
      <c r="D16" s="153"/>
      <c r="E16" s="7"/>
    </row>
    <row r="17" spans="1:5">
      <c r="A17" s="151">
        <v>9</v>
      </c>
      <c r="B17" s="90" t="s">
        <v>205</v>
      </c>
      <c r="C17" s="323">
        <v>0</v>
      </c>
      <c r="D17" s="153"/>
      <c r="E17" s="7"/>
    </row>
    <row r="18" spans="1:5">
      <c r="A18" s="151">
        <v>9.1</v>
      </c>
      <c r="B18" s="92" t="s">
        <v>289</v>
      </c>
      <c r="C18" s="323">
        <v>0</v>
      </c>
      <c r="D18" s="153"/>
      <c r="E18" s="7"/>
    </row>
    <row r="19" spans="1:5">
      <c r="A19" s="151">
        <v>9.1999999999999993</v>
      </c>
      <c r="B19" s="92" t="s">
        <v>279</v>
      </c>
      <c r="C19" s="323">
        <v>0</v>
      </c>
      <c r="D19" s="153"/>
      <c r="E19" s="7"/>
    </row>
    <row r="20" spans="1:5">
      <c r="A20" s="151">
        <v>9.3000000000000007</v>
      </c>
      <c r="B20" s="92" t="s">
        <v>278</v>
      </c>
      <c r="C20" s="323">
        <v>0</v>
      </c>
      <c r="D20" s="153"/>
      <c r="E20" s="7"/>
    </row>
    <row r="21" spans="1:5">
      <c r="A21" s="151">
        <v>10</v>
      </c>
      <c r="B21" s="90" t="s">
        <v>206</v>
      </c>
      <c r="C21" s="323">
        <v>34061189.560000002</v>
      </c>
      <c r="D21" s="153"/>
      <c r="E21" s="7"/>
    </row>
    <row r="22" spans="1:5">
      <c r="A22" s="151">
        <v>10.1</v>
      </c>
      <c r="B22" s="92" t="s">
        <v>277</v>
      </c>
      <c r="C22" s="517">
        <v>6807479</v>
      </c>
      <c r="D22" s="269" t="s">
        <v>942</v>
      </c>
      <c r="E22" s="7"/>
    </row>
    <row r="23" spans="1:5">
      <c r="A23" s="151">
        <v>11</v>
      </c>
      <c r="B23" s="93" t="s">
        <v>207</v>
      </c>
      <c r="C23" s="545">
        <v>21235780.82</v>
      </c>
      <c r="D23" s="155"/>
      <c r="E23" s="7"/>
    </row>
    <row r="24" spans="1:5">
      <c r="A24" s="151">
        <v>12</v>
      </c>
      <c r="B24" s="95" t="s">
        <v>208</v>
      </c>
      <c r="C24" s="326">
        <f>SUM(C6:C10,C14:C17,C21,C23)</f>
        <v>830871729.19210017</v>
      </c>
      <c r="D24" s="156"/>
      <c r="E24" s="6"/>
    </row>
    <row r="25" spans="1:5">
      <c r="A25" s="151">
        <v>13</v>
      </c>
      <c r="B25" s="90" t="s">
        <v>209</v>
      </c>
      <c r="C25" s="327">
        <v>13406090</v>
      </c>
      <c r="D25" s="157"/>
      <c r="E25" s="7"/>
    </row>
    <row r="26" spans="1:5">
      <c r="A26" s="151">
        <v>14</v>
      </c>
      <c r="B26" s="90" t="s">
        <v>210</v>
      </c>
      <c r="C26" s="323">
        <v>10810670.673918618</v>
      </c>
      <c r="D26" s="153"/>
      <c r="E26" s="7"/>
    </row>
    <row r="27" spans="1:5">
      <c r="A27" s="151">
        <v>15</v>
      </c>
      <c r="B27" s="90" t="s">
        <v>211</v>
      </c>
      <c r="C27" s="323">
        <v>0</v>
      </c>
      <c r="D27" s="153"/>
      <c r="E27" s="7"/>
    </row>
    <row r="28" spans="1:5">
      <c r="A28" s="151">
        <v>16</v>
      </c>
      <c r="B28" s="90" t="s">
        <v>212</v>
      </c>
      <c r="C28" s="323">
        <v>16644242.631999999</v>
      </c>
      <c r="D28" s="153"/>
      <c r="E28" s="7"/>
    </row>
    <row r="29" spans="1:5">
      <c r="A29" s="151">
        <v>17</v>
      </c>
      <c r="B29" s="90" t="s">
        <v>213</v>
      </c>
      <c r="C29" s="323">
        <v>0</v>
      </c>
      <c r="D29" s="153"/>
      <c r="E29" s="7"/>
    </row>
    <row r="30" spans="1:5">
      <c r="A30" s="151">
        <v>18</v>
      </c>
      <c r="B30" s="90" t="s">
        <v>214</v>
      </c>
      <c r="C30" s="323">
        <v>584067756.48056638</v>
      </c>
      <c r="D30" s="153"/>
      <c r="E30" s="7"/>
    </row>
    <row r="31" spans="1:5">
      <c r="A31" s="151">
        <v>19</v>
      </c>
      <c r="B31" s="90" t="s">
        <v>215</v>
      </c>
      <c r="C31" s="323">
        <v>14859301.359999998</v>
      </c>
      <c r="D31" s="153"/>
      <c r="E31" s="7"/>
    </row>
    <row r="32" spans="1:5">
      <c r="A32" s="151">
        <v>20</v>
      </c>
      <c r="B32" s="90" t="s">
        <v>137</v>
      </c>
      <c r="C32" s="323">
        <v>54748578.369999997</v>
      </c>
      <c r="D32" s="153"/>
      <c r="E32" s="7"/>
    </row>
    <row r="33" spans="1:5">
      <c r="A33" s="151">
        <v>20.100000000000001</v>
      </c>
      <c r="B33" s="94" t="s">
        <v>798</v>
      </c>
      <c r="C33" s="325">
        <v>0</v>
      </c>
      <c r="D33" s="155"/>
      <c r="E33" s="7"/>
    </row>
    <row r="34" spans="1:5">
      <c r="A34" s="151">
        <v>21</v>
      </c>
      <c r="B34" s="93" t="s">
        <v>216</v>
      </c>
      <c r="C34" s="325">
        <v>13119900</v>
      </c>
      <c r="D34" s="155"/>
      <c r="E34" s="7"/>
    </row>
    <row r="35" spans="1:5">
      <c r="A35" s="151">
        <v>21.1</v>
      </c>
      <c r="B35" s="94" t="s">
        <v>276</v>
      </c>
      <c r="C35" s="328">
        <v>5000000</v>
      </c>
      <c r="D35" s="269" t="s">
        <v>943</v>
      </c>
      <c r="E35" s="7"/>
    </row>
    <row r="36" spans="1:5">
      <c r="A36" s="151">
        <v>22</v>
      </c>
      <c r="B36" s="95" t="s">
        <v>217</v>
      </c>
      <c r="C36" s="326">
        <f>SUM(C25:C34)</f>
        <v>707656539.51648498</v>
      </c>
      <c r="D36" s="156"/>
      <c r="E36" s="6"/>
    </row>
    <row r="37" spans="1:5">
      <c r="A37" s="151">
        <v>23</v>
      </c>
      <c r="B37" s="93" t="s">
        <v>218</v>
      </c>
      <c r="C37" s="323">
        <v>4400000</v>
      </c>
      <c r="D37" s="269" t="s">
        <v>944</v>
      </c>
      <c r="E37" s="7"/>
    </row>
    <row r="38" spans="1:5">
      <c r="A38" s="151">
        <v>24</v>
      </c>
      <c r="B38" s="93" t="s">
        <v>219</v>
      </c>
      <c r="C38" s="323"/>
      <c r="D38" s="153"/>
      <c r="E38" s="7"/>
    </row>
    <row r="39" spans="1:5">
      <c r="A39" s="151">
        <v>25</v>
      </c>
      <c r="B39" s="93" t="s">
        <v>275</v>
      </c>
      <c r="C39" s="323"/>
      <c r="D39" s="153"/>
      <c r="E39" s="7"/>
    </row>
    <row r="40" spans="1:5">
      <c r="A40" s="151">
        <v>26</v>
      </c>
      <c r="B40" s="93" t="s">
        <v>221</v>
      </c>
      <c r="C40" s="323"/>
      <c r="D40" s="153"/>
      <c r="E40" s="7"/>
    </row>
    <row r="41" spans="1:5">
      <c r="A41" s="151">
        <v>27</v>
      </c>
      <c r="B41" s="93" t="s">
        <v>222</v>
      </c>
      <c r="C41" s="323"/>
      <c r="D41" s="153"/>
      <c r="E41" s="7"/>
    </row>
    <row r="42" spans="1:5">
      <c r="A42" s="151">
        <v>28</v>
      </c>
      <c r="B42" s="93" t="s">
        <v>223</v>
      </c>
      <c r="C42" s="323">
        <v>118418730.56999989</v>
      </c>
      <c r="D42" s="269" t="s">
        <v>945</v>
      </c>
      <c r="E42" s="7"/>
    </row>
    <row r="43" spans="1:5">
      <c r="A43" s="151">
        <v>29</v>
      </c>
      <c r="B43" s="93" t="s">
        <v>41</v>
      </c>
      <c r="C43" s="323">
        <v>396459</v>
      </c>
      <c r="D43" s="269" t="s">
        <v>946</v>
      </c>
      <c r="E43" s="7"/>
    </row>
    <row r="44" spans="1:5" ht="16.5" thickBot="1">
      <c r="A44" s="158">
        <v>30</v>
      </c>
      <c r="B44" s="159" t="s">
        <v>224</v>
      </c>
      <c r="C44" s="329">
        <f>SUM(C37:C43)</f>
        <v>123215189.56999989</v>
      </c>
      <c r="D44" s="160"/>
      <c r="E44" s="6"/>
    </row>
  </sheetData>
  <pageMargins left="0.7" right="0.7" top="0.75" bottom="0.75" header="0.3" footer="0.3"/>
  <pageSetup paperSize="9" orientation="portrait" horizontalDpi="4294967295" verticalDpi="4294967295" r:id="rId1"/>
  <ignoredErrors>
    <ignoredError sqref="C24 C3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P8" activePane="bottomRight" state="frozen"/>
      <selection pane="topRight" activeCell="C1" sqref="C1"/>
      <selection pane="bottomLeft" activeCell="A8" sqref="A8"/>
      <selection pane="bottomRight" activeCell="Q21" sqref="Q21"/>
    </sheetView>
  </sheetViews>
  <sheetFormatPr defaultColWidth="9.140625" defaultRowHeight="12.75"/>
  <cols>
    <col min="1" max="1" width="10.5703125" style="1" bestFit="1" customWidth="1"/>
    <col min="2" max="2" width="95" style="1" customWidth="1"/>
    <col min="3" max="3" width="13.5703125" style="1" bestFit="1" customWidth="1"/>
    <col min="4" max="4" width="13.28515625" style="1" bestFit="1" customWidth="1"/>
    <col min="5" max="5" width="11" style="1" bestFit="1" customWidth="1"/>
    <col min="6" max="6" width="13.28515625" style="1" bestFit="1" customWidth="1"/>
    <col min="7" max="7" width="9.42578125" style="1" bestFit="1" customWidth="1"/>
    <col min="8" max="8" width="13.28515625" style="1" bestFit="1" customWidth="1"/>
    <col min="9" max="9" width="12.42578125" style="1" bestFit="1" customWidth="1"/>
    <col min="10" max="10" width="13.28515625" style="1" bestFit="1" customWidth="1"/>
    <col min="11" max="11" width="14.5703125" style="1" bestFit="1" customWidth="1"/>
    <col min="12" max="12" width="13.42578125" style="1" bestFit="1" customWidth="1"/>
    <col min="13" max="13" width="13.5703125" style="1" bestFit="1" customWidth="1"/>
    <col min="14" max="14" width="13.28515625" style="1" bestFit="1" customWidth="1"/>
    <col min="15" max="15" width="13.5703125" style="1" bestFit="1" customWidth="1"/>
    <col min="16" max="16" width="13.28515625" style="1" bestFit="1" customWidth="1"/>
    <col min="17" max="17" width="11" style="1" bestFit="1" customWidth="1"/>
    <col min="18" max="18" width="13.28515625" style="1" bestFit="1" customWidth="1"/>
    <col min="19" max="19" width="31.5703125" style="1" bestFit="1" customWidth="1"/>
    <col min="20" max="16384" width="9.140625" style="12"/>
  </cols>
  <sheetData>
    <row r="1" spans="1:19">
      <c r="A1" s="1" t="s">
        <v>231</v>
      </c>
      <c r="B1" s="391" t="str">
        <f>Info!C2</f>
        <v>სს" კრედო ბანკი"</v>
      </c>
    </row>
    <row r="2" spans="1:19">
      <c r="A2" s="1" t="s">
        <v>232</v>
      </c>
      <c r="B2" s="15" t="str">
        <f>'1. key ratios'!B2</f>
        <v>31.03.2019</v>
      </c>
    </row>
    <row r="4" spans="1:19" ht="39" thickBot="1">
      <c r="A4" s="72" t="s">
        <v>663</v>
      </c>
      <c r="B4" s="357" t="s">
        <v>769</v>
      </c>
    </row>
    <row r="5" spans="1:19">
      <c r="A5" s="139"/>
      <c r="B5" s="142"/>
      <c r="C5" s="121" t="s">
        <v>0</v>
      </c>
      <c r="D5" s="121" t="s">
        <v>1</v>
      </c>
      <c r="E5" s="121" t="s">
        <v>2</v>
      </c>
      <c r="F5" s="121" t="s">
        <v>3</v>
      </c>
      <c r="G5" s="121" t="s">
        <v>4</v>
      </c>
      <c r="H5" s="121" t="s">
        <v>10</v>
      </c>
      <c r="I5" s="121" t="s">
        <v>281</v>
      </c>
      <c r="J5" s="121" t="s">
        <v>282</v>
      </c>
      <c r="K5" s="121" t="s">
        <v>283</v>
      </c>
      <c r="L5" s="121" t="s">
        <v>284</v>
      </c>
      <c r="M5" s="121" t="s">
        <v>285</v>
      </c>
      <c r="N5" s="121" t="s">
        <v>286</v>
      </c>
      <c r="O5" s="121" t="s">
        <v>756</v>
      </c>
      <c r="P5" s="121" t="s">
        <v>757</v>
      </c>
      <c r="Q5" s="121" t="s">
        <v>758</v>
      </c>
      <c r="R5" s="349" t="s">
        <v>759</v>
      </c>
      <c r="S5" s="122" t="s">
        <v>760</v>
      </c>
    </row>
    <row r="6" spans="1:19" ht="46.5" customHeight="1">
      <c r="A6" s="165"/>
      <c r="B6" s="579" t="s">
        <v>761</v>
      </c>
      <c r="C6" s="577">
        <v>0</v>
      </c>
      <c r="D6" s="578"/>
      <c r="E6" s="577">
        <v>0.2</v>
      </c>
      <c r="F6" s="578"/>
      <c r="G6" s="577">
        <v>0.35</v>
      </c>
      <c r="H6" s="578"/>
      <c r="I6" s="577">
        <v>0.5</v>
      </c>
      <c r="J6" s="578"/>
      <c r="K6" s="577">
        <v>0.75</v>
      </c>
      <c r="L6" s="578"/>
      <c r="M6" s="577">
        <v>1</v>
      </c>
      <c r="N6" s="578"/>
      <c r="O6" s="577">
        <v>1.5</v>
      </c>
      <c r="P6" s="578"/>
      <c r="Q6" s="577">
        <v>2.5</v>
      </c>
      <c r="R6" s="578"/>
      <c r="S6" s="575" t="s">
        <v>294</v>
      </c>
    </row>
    <row r="7" spans="1:19">
      <c r="A7" s="165"/>
      <c r="B7" s="580"/>
      <c r="C7" s="356" t="s">
        <v>754</v>
      </c>
      <c r="D7" s="356" t="s">
        <v>755</v>
      </c>
      <c r="E7" s="356" t="s">
        <v>754</v>
      </c>
      <c r="F7" s="356" t="s">
        <v>755</v>
      </c>
      <c r="G7" s="356" t="s">
        <v>754</v>
      </c>
      <c r="H7" s="356" t="s">
        <v>755</v>
      </c>
      <c r="I7" s="356" t="s">
        <v>754</v>
      </c>
      <c r="J7" s="356" t="s">
        <v>755</v>
      </c>
      <c r="K7" s="356" t="s">
        <v>754</v>
      </c>
      <c r="L7" s="356" t="s">
        <v>755</v>
      </c>
      <c r="M7" s="356" t="s">
        <v>754</v>
      </c>
      <c r="N7" s="356" t="s">
        <v>755</v>
      </c>
      <c r="O7" s="356" t="s">
        <v>754</v>
      </c>
      <c r="P7" s="356" t="s">
        <v>755</v>
      </c>
      <c r="Q7" s="356" t="s">
        <v>754</v>
      </c>
      <c r="R7" s="356" t="s">
        <v>755</v>
      </c>
      <c r="S7" s="576"/>
    </row>
    <row r="8" spans="1:19" s="169" customFormat="1">
      <c r="A8" s="125">
        <v>1</v>
      </c>
      <c r="B8" s="187" t="s">
        <v>259</v>
      </c>
      <c r="C8" s="518">
        <v>33217177.25</v>
      </c>
      <c r="D8" s="518"/>
      <c r="E8" s="518"/>
      <c r="F8" s="519"/>
      <c r="G8" s="518"/>
      <c r="H8" s="518"/>
      <c r="I8" s="518"/>
      <c r="J8" s="518"/>
      <c r="K8" s="518"/>
      <c r="L8" s="518"/>
      <c r="M8" s="518">
        <v>13873476.919999998</v>
      </c>
      <c r="N8" s="518"/>
      <c r="O8" s="518"/>
      <c r="P8" s="518"/>
      <c r="Q8" s="518"/>
      <c r="R8" s="519"/>
      <c r="S8" s="360">
        <f>$C$6*SUM(C8:D8)+$E$6*SUM(E8:F8)+$G$6*SUM(G8:H8)+$I$6*SUM(I8:J8)+$K$6*SUM(K8:L8)+$M$6*SUM(M8:N8)+$O$6*SUM(O8:P8)+$Q$6*SUM(Q8:R8)</f>
        <v>13873476.919999998</v>
      </c>
    </row>
    <row r="9" spans="1:19" s="169" customFormat="1">
      <c r="A9" s="125">
        <v>2</v>
      </c>
      <c r="B9" s="187" t="s">
        <v>260</v>
      </c>
      <c r="C9" s="518"/>
      <c r="D9" s="518"/>
      <c r="E9" s="518"/>
      <c r="F9" s="518"/>
      <c r="G9" s="518"/>
      <c r="H9" s="518"/>
      <c r="I9" s="518"/>
      <c r="J9" s="518"/>
      <c r="K9" s="518"/>
      <c r="L9" s="518"/>
      <c r="M9" s="518"/>
      <c r="N9" s="518"/>
      <c r="O9" s="518"/>
      <c r="P9" s="518"/>
      <c r="Q9" s="518"/>
      <c r="R9" s="519"/>
      <c r="S9" s="360">
        <f t="shared" ref="S9:S21" si="0">$C$6*SUM(C9:D9)+$E$6*SUM(E9:F9)+$G$6*SUM(G9:H9)+$I$6*SUM(I9:J9)+$K$6*SUM(K9:L9)+$M$6*SUM(M9:N9)+$O$6*SUM(O9:P9)+$Q$6*SUM(Q9:R9)</f>
        <v>0</v>
      </c>
    </row>
    <row r="10" spans="1:19" s="169" customFormat="1">
      <c r="A10" s="125">
        <v>3</v>
      </c>
      <c r="B10" s="187" t="s">
        <v>261</v>
      </c>
      <c r="C10" s="518"/>
      <c r="D10" s="518"/>
      <c r="E10" s="518"/>
      <c r="F10" s="518"/>
      <c r="G10" s="518"/>
      <c r="H10" s="518"/>
      <c r="I10" s="518"/>
      <c r="J10" s="518"/>
      <c r="K10" s="518"/>
      <c r="L10" s="518"/>
      <c r="M10" s="518"/>
      <c r="N10" s="518"/>
      <c r="O10" s="518"/>
      <c r="P10" s="518"/>
      <c r="Q10" s="518"/>
      <c r="R10" s="519"/>
      <c r="S10" s="360">
        <f t="shared" si="0"/>
        <v>0</v>
      </c>
    </row>
    <row r="11" spans="1:19" s="169" customFormat="1">
      <c r="A11" s="125">
        <v>4</v>
      </c>
      <c r="B11" s="187" t="s">
        <v>262</v>
      </c>
      <c r="C11" s="518">
        <v>26046657.530000001</v>
      </c>
      <c r="D11" s="518"/>
      <c r="E11" s="518"/>
      <c r="F11" s="518"/>
      <c r="G11" s="518"/>
      <c r="H11" s="518"/>
      <c r="I11" s="518"/>
      <c r="J11" s="518"/>
      <c r="K11" s="518"/>
      <c r="L11" s="518"/>
      <c r="M11" s="518"/>
      <c r="N11" s="518"/>
      <c r="O11" s="518"/>
      <c r="P11" s="518"/>
      <c r="Q11" s="518"/>
      <c r="R11" s="519"/>
      <c r="S11" s="360">
        <f t="shared" si="0"/>
        <v>0</v>
      </c>
    </row>
    <row r="12" spans="1:19" s="169" customFormat="1">
      <c r="A12" s="125">
        <v>5</v>
      </c>
      <c r="B12" s="187" t="s">
        <v>263</v>
      </c>
      <c r="C12" s="518"/>
      <c r="D12" s="518"/>
      <c r="E12" s="518"/>
      <c r="F12" s="518"/>
      <c r="G12" s="518"/>
      <c r="H12" s="518"/>
      <c r="I12" s="518"/>
      <c r="J12" s="518"/>
      <c r="K12" s="518"/>
      <c r="L12" s="518"/>
      <c r="M12" s="518"/>
      <c r="N12" s="518"/>
      <c r="O12" s="518"/>
      <c r="P12" s="518"/>
      <c r="Q12" s="518"/>
      <c r="R12" s="519"/>
      <c r="S12" s="360">
        <f t="shared" si="0"/>
        <v>0</v>
      </c>
    </row>
    <row r="13" spans="1:19" s="169" customFormat="1">
      <c r="A13" s="125">
        <v>6</v>
      </c>
      <c r="B13" s="187" t="s">
        <v>264</v>
      </c>
      <c r="C13" s="518"/>
      <c r="D13" s="518"/>
      <c r="E13" s="518">
        <v>86064.41</v>
      </c>
      <c r="F13" s="518"/>
      <c r="G13" s="518"/>
      <c r="H13" s="518"/>
      <c r="I13" s="518">
        <v>14331420.77</v>
      </c>
      <c r="J13" s="518"/>
      <c r="K13" s="518"/>
      <c r="L13" s="518"/>
      <c r="M13" s="518">
        <v>437</v>
      </c>
      <c r="N13" s="518"/>
      <c r="O13" s="518"/>
      <c r="P13" s="518"/>
      <c r="Q13" s="518"/>
      <c r="R13" s="519"/>
      <c r="S13" s="360">
        <f t="shared" si="0"/>
        <v>7183360.267</v>
      </c>
    </row>
    <row r="14" spans="1:19" s="169" customFormat="1">
      <c r="A14" s="125">
        <v>7</v>
      </c>
      <c r="B14" s="187" t="s">
        <v>79</v>
      </c>
      <c r="C14" s="518"/>
      <c r="D14" s="518"/>
      <c r="E14" s="518"/>
      <c r="F14" s="518"/>
      <c r="G14" s="518"/>
      <c r="H14" s="518"/>
      <c r="I14" s="518"/>
      <c r="J14" s="518"/>
      <c r="K14" s="518"/>
      <c r="L14" s="518"/>
      <c r="M14" s="518"/>
      <c r="N14" s="518"/>
      <c r="O14" s="518"/>
      <c r="P14" s="518"/>
      <c r="Q14" s="518"/>
      <c r="R14" s="519"/>
      <c r="S14" s="360">
        <f t="shared" si="0"/>
        <v>0</v>
      </c>
    </row>
    <row r="15" spans="1:19" s="169" customFormat="1">
      <c r="A15" s="125">
        <v>8</v>
      </c>
      <c r="B15" s="187" t="s">
        <v>80</v>
      </c>
      <c r="C15" s="518"/>
      <c r="D15" s="518"/>
      <c r="E15" s="518"/>
      <c r="F15" s="518"/>
      <c r="G15" s="518"/>
      <c r="H15" s="518"/>
      <c r="I15" s="518"/>
      <c r="J15" s="518"/>
      <c r="K15" s="518">
        <v>624008966.29771912</v>
      </c>
      <c r="L15" s="518">
        <v>5344769.5480000004</v>
      </c>
      <c r="M15" s="518"/>
      <c r="N15" s="518"/>
      <c r="O15" s="518"/>
      <c r="P15" s="518"/>
      <c r="Q15" s="518"/>
      <c r="R15" s="519"/>
      <c r="S15" s="360">
        <f t="shared" si="0"/>
        <v>472015301.88428932</v>
      </c>
    </row>
    <row r="16" spans="1:19" s="169" customFormat="1">
      <c r="A16" s="125">
        <v>9</v>
      </c>
      <c r="B16" s="187" t="s">
        <v>81</v>
      </c>
      <c r="C16" s="518"/>
      <c r="D16" s="518"/>
      <c r="E16" s="518"/>
      <c r="F16" s="518"/>
      <c r="G16" s="518"/>
      <c r="H16" s="518"/>
      <c r="I16" s="518"/>
      <c r="J16" s="518"/>
      <c r="K16" s="518"/>
      <c r="L16" s="518"/>
      <c r="M16" s="518"/>
      <c r="N16" s="518"/>
      <c r="O16" s="518"/>
      <c r="P16" s="518"/>
      <c r="Q16" s="518"/>
      <c r="R16" s="519"/>
      <c r="S16" s="360">
        <f t="shared" si="0"/>
        <v>0</v>
      </c>
    </row>
    <row r="17" spans="1:19" s="169" customFormat="1">
      <c r="A17" s="125">
        <v>10</v>
      </c>
      <c r="B17" s="187" t="s">
        <v>75</v>
      </c>
      <c r="C17" s="518"/>
      <c r="D17" s="518"/>
      <c r="E17" s="518"/>
      <c r="F17" s="518"/>
      <c r="G17" s="518"/>
      <c r="H17" s="518"/>
      <c r="I17" s="518"/>
      <c r="J17" s="518"/>
      <c r="K17" s="518"/>
      <c r="L17" s="518"/>
      <c r="M17" s="518">
        <v>1791009.4657278557</v>
      </c>
      <c r="N17" s="518"/>
      <c r="O17" s="518">
        <v>228296.77497929049</v>
      </c>
      <c r="P17" s="518"/>
      <c r="Q17" s="518"/>
      <c r="R17" s="519"/>
      <c r="S17" s="360">
        <f t="shared" si="0"/>
        <v>2133454.6281967913</v>
      </c>
    </row>
    <row r="18" spans="1:19" s="169" customFormat="1">
      <c r="A18" s="125">
        <v>11</v>
      </c>
      <c r="B18" s="187" t="s">
        <v>76</v>
      </c>
      <c r="C18" s="518"/>
      <c r="D18" s="518"/>
      <c r="E18" s="518"/>
      <c r="F18" s="518"/>
      <c r="G18" s="518"/>
      <c r="H18" s="518"/>
      <c r="I18" s="518"/>
      <c r="J18" s="518"/>
      <c r="K18" s="518"/>
      <c r="L18" s="518"/>
      <c r="M18" s="518">
        <v>33310807.328639135</v>
      </c>
      <c r="N18" s="518"/>
      <c r="O18" s="518">
        <v>21885843.526491344</v>
      </c>
      <c r="P18" s="518"/>
      <c r="Q18" s="518"/>
      <c r="R18" s="519"/>
      <c r="S18" s="360">
        <f t="shared" si="0"/>
        <v>66139572.618376151</v>
      </c>
    </row>
    <row r="19" spans="1:19" s="169" customFormat="1">
      <c r="A19" s="125">
        <v>12</v>
      </c>
      <c r="B19" s="187" t="s">
        <v>77</v>
      </c>
      <c r="C19" s="518"/>
      <c r="D19" s="518"/>
      <c r="E19" s="518"/>
      <c r="F19" s="518"/>
      <c r="G19" s="518"/>
      <c r="H19" s="518"/>
      <c r="I19" s="518"/>
      <c r="J19" s="518"/>
      <c r="K19" s="518"/>
      <c r="L19" s="518"/>
      <c r="M19" s="518"/>
      <c r="N19" s="518"/>
      <c r="O19" s="518"/>
      <c r="P19" s="518"/>
      <c r="Q19" s="518"/>
      <c r="R19" s="519"/>
      <c r="S19" s="360">
        <f t="shared" si="0"/>
        <v>0</v>
      </c>
    </row>
    <row r="20" spans="1:19" s="169" customFormat="1">
      <c r="A20" s="125">
        <v>13</v>
      </c>
      <c r="B20" s="187" t="s">
        <v>78</v>
      </c>
      <c r="C20" s="518"/>
      <c r="D20" s="518"/>
      <c r="E20" s="518"/>
      <c r="F20" s="518"/>
      <c r="G20" s="518"/>
      <c r="H20" s="518"/>
      <c r="I20" s="518"/>
      <c r="J20" s="518"/>
      <c r="K20" s="518"/>
      <c r="L20" s="518"/>
      <c r="M20" s="518"/>
      <c r="N20" s="518"/>
      <c r="O20" s="518"/>
      <c r="P20" s="518"/>
      <c r="Q20" s="518"/>
      <c r="R20" s="519"/>
      <c r="S20" s="360">
        <f t="shared" si="0"/>
        <v>0</v>
      </c>
    </row>
    <row r="21" spans="1:19" s="169" customFormat="1">
      <c r="A21" s="125">
        <v>14</v>
      </c>
      <c r="B21" s="187" t="s">
        <v>292</v>
      </c>
      <c r="C21" s="518">
        <v>38687874.690000005</v>
      </c>
      <c r="D21" s="518"/>
      <c r="E21" s="518"/>
      <c r="F21" s="518"/>
      <c r="G21" s="518"/>
      <c r="H21" s="518"/>
      <c r="I21" s="518"/>
      <c r="J21" s="518"/>
      <c r="K21" s="518"/>
      <c r="L21" s="518"/>
      <c r="M21" s="518">
        <v>28818560.18</v>
      </c>
      <c r="N21" s="518"/>
      <c r="O21" s="518"/>
      <c r="P21" s="518"/>
      <c r="Q21" s="518">
        <v>577574.98</v>
      </c>
      <c r="R21" s="519"/>
      <c r="S21" s="360">
        <f t="shared" si="0"/>
        <v>30262497.629999999</v>
      </c>
    </row>
    <row r="22" spans="1:19" ht="13.5" thickBot="1">
      <c r="A22" s="107"/>
      <c r="B22" s="171" t="s">
        <v>74</v>
      </c>
      <c r="C22" s="332">
        <f>SUM(C8:C21)</f>
        <v>97951709.469999999</v>
      </c>
      <c r="D22" s="332">
        <f t="shared" ref="D22:S22" si="1">SUM(D8:D21)</f>
        <v>0</v>
      </c>
      <c r="E22" s="332">
        <f t="shared" si="1"/>
        <v>86064.41</v>
      </c>
      <c r="F22" s="332">
        <f t="shared" si="1"/>
        <v>0</v>
      </c>
      <c r="G22" s="332">
        <f t="shared" si="1"/>
        <v>0</v>
      </c>
      <c r="H22" s="332">
        <f t="shared" si="1"/>
        <v>0</v>
      </c>
      <c r="I22" s="332">
        <f t="shared" si="1"/>
        <v>14331420.77</v>
      </c>
      <c r="J22" s="332">
        <f t="shared" si="1"/>
        <v>0</v>
      </c>
      <c r="K22" s="332">
        <f t="shared" si="1"/>
        <v>624008966.29771912</v>
      </c>
      <c r="L22" s="332">
        <f t="shared" si="1"/>
        <v>5344769.5480000004</v>
      </c>
      <c r="M22" s="332">
        <f t="shared" si="1"/>
        <v>77794290.89436698</v>
      </c>
      <c r="N22" s="332">
        <f t="shared" si="1"/>
        <v>0</v>
      </c>
      <c r="O22" s="332">
        <f t="shared" si="1"/>
        <v>22114140.301470634</v>
      </c>
      <c r="P22" s="332">
        <f t="shared" si="1"/>
        <v>0</v>
      </c>
      <c r="Q22" s="332">
        <f t="shared" si="1"/>
        <v>577574.98</v>
      </c>
      <c r="R22" s="332">
        <f t="shared" si="1"/>
        <v>0</v>
      </c>
      <c r="S22" s="520">
        <f t="shared" si="1"/>
        <v>591607663.94786227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2"/>
  </cols>
  <sheetData>
    <row r="1" spans="1:22">
      <c r="A1" s="1" t="s">
        <v>231</v>
      </c>
      <c r="B1" s="391" t="str">
        <f>Info!C2</f>
        <v>სს" კრედო ბანკი"</v>
      </c>
    </row>
    <row r="2" spans="1:22">
      <c r="A2" s="1" t="s">
        <v>232</v>
      </c>
      <c r="B2" s="15" t="str">
        <f>'1. key ratios'!B2</f>
        <v>31.03.2019</v>
      </c>
    </row>
    <row r="4" spans="1:22" ht="27.75" thickBot="1">
      <c r="A4" s="1" t="s">
        <v>664</v>
      </c>
      <c r="B4" s="358" t="s">
        <v>770</v>
      </c>
      <c r="V4" s="213" t="s">
        <v>135</v>
      </c>
    </row>
    <row r="5" spans="1:22">
      <c r="A5" s="105"/>
      <c r="B5" s="106"/>
      <c r="C5" s="581" t="s">
        <v>241</v>
      </c>
      <c r="D5" s="582"/>
      <c r="E5" s="582"/>
      <c r="F5" s="582"/>
      <c r="G5" s="582"/>
      <c r="H5" s="582"/>
      <c r="I5" s="582"/>
      <c r="J5" s="582"/>
      <c r="K5" s="582"/>
      <c r="L5" s="583"/>
      <c r="M5" s="581" t="s">
        <v>242</v>
      </c>
      <c r="N5" s="582"/>
      <c r="O5" s="582"/>
      <c r="P5" s="582"/>
      <c r="Q5" s="582"/>
      <c r="R5" s="582"/>
      <c r="S5" s="583"/>
      <c r="T5" s="586" t="s">
        <v>768</v>
      </c>
      <c r="U5" s="586" t="s">
        <v>767</v>
      </c>
      <c r="V5" s="584" t="s">
        <v>243</v>
      </c>
    </row>
    <row r="6" spans="1:22" s="72" customFormat="1" ht="140.25">
      <c r="A6" s="123"/>
      <c r="B6" s="189"/>
      <c r="C6" s="103" t="s">
        <v>244</v>
      </c>
      <c r="D6" s="102" t="s">
        <v>245</v>
      </c>
      <c r="E6" s="99" t="s">
        <v>246</v>
      </c>
      <c r="F6" s="359" t="s">
        <v>762</v>
      </c>
      <c r="G6" s="102" t="s">
        <v>247</v>
      </c>
      <c r="H6" s="102" t="s">
        <v>248</v>
      </c>
      <c r="I6" s="102" t="s">
        <v>249</v>
      </c>
      <c r="J6" s="102" t="s">
        <v>291</v>
      </c>
      <c r="K6" s="102" t="s">
        <v>250</v>
      </c>
      <c r="L6" s="104" t="s">
        <v>251</v>
      </c>
      <c r="M6" s="103" t="s">
        <v>252</v>
      </c>
      <c r="N6" s="102" t="s">
        <v>253</v>
      </c>
      <c r="O6" s="102" t="s">
        <v>254</v>
      </c>
      <c r="P6" s="102" t="s">
        <v>255</v>
      </c>
      <c r="Q6" s="102" t="s">
        <v>256</v>
      </c>
      <c r="R6" s="102" t="s">
        <v>257</v>
      </c>
      <c r="S6" s="104" t="s">
        <v>258</v>
      </c>
      <c r="T6" s="587"/>
      <c r="U6" s="587"/>
      <c r="V6" s="585"/>
    </row>
    <row r="7" spans="1:22" s="169" customFormat="1">
      <c r="A7" s="170">
        <v>1</v>
      </c>
      <c r="B7" s="168" t="s">
        <v>259</v>
      </c>
      <c r="C7" s="333"/>
      <c r="D7" s="331"/>
      <c r="E7" s="331"/>
      <c r="F7" s="331"/>
      <c r="G7" s="331"/>
      <c r="H7" s="331"/>
      <c r="I7" s="331"/>
      <c r="J7" s="331"/>
      <c r="K7" s="331"/>
      <c r="L7" s="334"/>
      <c r="M7" s="333"/>
      <c r="N7" s="331"/>
      <c r="O7" s="331"/>
      <c r="P7" s="331"/>
      <c r="Q7" s="331"/>
      <c r="R7" s="331"/>
      <c r="S7" s="334"/>
      <c r="T7" s="353"/>
      <c r="U7" s="352"/>
      <c r="V7" s="335">
        <f>SUM(C7:S7)</f>
        <v>0</v>
      </c>
    </row>
    <row r="8" spans="1:22" s="169" customFormat="1">
      <c r="A8" s="170">
        <v>2</v>
      </c>
      <c r="B8" s="168" t="s">
        <v>260</v>
      </c>
      <c r="C8" s="333"/>
      <c r="D8" s="331"/>
      <c r="E8" s="331"/>
      <c r="F8" s="331"/>
      <c r="G8" s="331"/>
      <c r="H8" s="331"/>
      <c r="I8" s="331"/>
      <c r="J8" s="331"/>
      <c r="K8" s="331"/>
      <c r="L8" s="334"/>
      <c r="M8" s="333"/>
      <c r="N8" s="331"/>
      <c r="O8" s="331"/>
      <c r="P8" s="331"/>
      <c r="Q8" s="331"/>
      <c r="R8" s="331"/>
      <c r="S8" s="334"/>
      <c r="T8" s="352"/>
      <c r="U8" s="352"/>
      <c r="V8" s="335">
        <f t="shared" ref="V8:V20" si="0">SUM(C8:S8)</f>
        <v>0</v>
      </c>
    </row>
    <row r="9" spans="1:22" s="169" customFormat="1">
      <c r="A9" s="170">
        <v>3</v>
      </c>
      <c r="B9" s="168" t="s">
        <v>261</v>
      </c>
      <c r="C9" s="333"/>
      <c r="D9" s="331"/>
      <c r="E9" s="331"/>
      <c r="F9" s="331"/>
      <c r="G9" s="331"/>
      <c r="H9" s="331"/>
      <c r="I9" s="331"/>
      <c r="J9" s="331"/>
      <c r="K9" s="331"/>
      <c r="L9" s="334"/>
      <c r="M9" s="333"/>
      <c r="N9" s="331"/>
      <c r="O9" s="331"/>
      <c r="P9" s="331"/>
      <c r="Q9" s="331"/>
      <c r="R9" s="331"/>
      <c r="S9" s="334"/>
      <c r="T9" s="352"/>
      <c r="U9" s="352"/>
      <c r="V9" s="335">
        <f>SUM(C9:S9)</f>
        <v>0</v>
      </c>
    </row>
    <row r="10" spans="1:22" s="169" customFormat="1">
      <c r="A10" s="170">
        <v>4</v>
      </c>
      <c r="B10" s="168" t="s">
        <v>262</v>
      </c>
      <c r="C10" s="333"/>
      <c r="D10" s="331"/>
      <c r="E10" s="331"/>
      <c r="F10" s="331"/>
      <c r="G10" s="331"/>
      <c r="H10" s="331"/>
      <c r="I10" s="331"/>
      <c r="J10" s="331"/>
      <c r="K10" s="331"/>
      <c r="L10" s="334"/>
      <c r="M10" s="333"/>
      <c r="N10" s="331"/>
      <c r="O10" s="331"/>
      <c r="P10" s="331"/>
      <c r="Q10" s="331"/>
      <c r="R10" s="331"/>
      <c r="S10" s="334"/>
      <c r="T10" s="352"/>
      <c r="U10" s="352"/>
      <c r="V10" s="335">
        <f t="shared" si="0"/>
        <v>0</v>
      </c>
    </row>
    <row r="11" spans="1:22" s="169" customFormat="1">
      <c r="A11" s="170">
        <v>5</v>
      </c>
      <c r="B11" s="168" t="s">
        <v>263</v>
      </c>
      <c r="C11" s="333"/>
      <c r="D11" s="331"/>
      <c r="E11" s="331"/>
      <c r="F11" s="331"/>
      <c r="G11" s="331"/>
      <c r="H11" s="331"/>
      <c r="I11" s="331"/>
      <c r="J11" s="331"/>
      <c r="K11" s="331"/>
      <c r="L11" s="334"/>
      <c r="M11" s="333"/>
      <c r="N11" s="331"/>
      <c r="O11" s="331"/>
      <c r="P11" s="331"/>
      <c r="Q11" s="331"/>
      <c r="R11" s="331"/>
      <c r="S11" s="334"/>
      <c r="T11" s="352"/>
      <c r="U11" s="352"/>
      <c r="V11" s="335">
        <f t="shared" si="0"/>
        <v>0</v>
      </c>
    </row>
    <row r="12" spans="1:22" s="169" customFormat="1">
      <c r="A12" s="170">
        <v>6</v>
      </c>
      <c r="B12" s="168" t="s">
        <v>264</v>
      </c>
      <c r="C12" s="333"/>
      <c r="D12" s="331"/>
      <c r="E12" s="331"/>
      <c r="F12" s="331"/>
      <c r="G12" s="331"/>
      <c r="H12" s="331"/>
      <c r="I12" s="331"/>
      <c r="J12" s="331"/>
      <c r="K12" s="331"/>
      <c r="L12" s="334"/>
      <c r="M12" s="333"/>
      <c r="N12" s="331"/>
      <c r="O12" s="331"/>
      <c r="P12" s="331"/>
      <c r="Q12" s="331"/>
      <c r="R12" s="331"/>
      <c r="S12" s="334"/>
      <c r="T12" s="352"/>
      <c r="U12" s="352"/>
      <c r="V12" s="335">
        <f t="shared" si="0"/>
        <v>0</v>
      </c>
    </row>
    <row r="13" spans="1:22" s="169" customFormat="1">
      <c r="A13" s="170">
        <v>7</v>
      </c>
      <c r="B13" s="168" t="s">
        <v>79</v>
      </c>
      <c r="C13" s="333"/>
      <c r="D13" s="331"/>
      <c r="E13" s="331"/>
      <c r="F13" s="331"/>
      <c r="G13" s="331"/>
      <c r="H13" s="331"/>
      <c r="I13" s="331"/>
      <c r="J13" s="331"/>
      <c r="K13" s="331"/>
      <c r="L13" s="334"/>
      <c r="M13" s="333"/>
      <c r="N13" s="331"/>
      <c r="O13" s="331"/>
      <c r="P13" s="331"/>
      <c r="Q13" s="331"/>
      <c r="R13" s="331"/>
      <c r="S13" s="334"/>
      <c r="T13" s="352"/>
      <c r="U13" s="352"/>
      <c r="V13" s="335">
        <f t="shared" si="0"/>
        <v>0</v>
      </c>
    </row>
    <row r="14" spans="1:22" s="169" customFormat="1">
      <c r="A14" s="170">
        <v>8</v>
      </c>
      <c r="B14" s="168" t="s">
        <v>80</v>
      </c>
      <c r="C14" s="333"/>
      <c r="D14" s="331"/>
      <c r="E14" s="331"/>
      <c r="F14" s="331"/>
      <c r="G14" s="331"/>
      <c r="H14" s="331"/>
      <c r="I14" s="331"/>
      <c r="J14" s="331"/>
      <c r="K14" s="331"/>
      <c r="L14" s="334"/>
      <c r="M14" s="333"/>
      <c r="N14" s="331"/>
      <c r="O14" s="331"/>
      <c r="P14" s="331"/>
      <c r="Q14" s="331"/>
      <c r="R14" s="331"/>
      <c r="S14" s="334"/>
      <c r="T14" s="352"/>
      <c r="U14" s="352"/>
      <c r="V14" s="335">
        <f t="shared" si="0"/>
        <v>0</v>
      </c>
    </row>
    <row r="15" spans="1:22" s="169" customFormat="1">
      <c r="A15" s="170">
        <v>9</v>
      </c>
      <c r="B15" s="168" t="s">
        <v>81</v>
      </c>
      <c r="C15" s="333"/>
      <c r="D15" s="331"/>
      <c r="E15" s="331"/>
      <c r="F15" s="331"/>
      <c r="G15" s="331"/>
      <c r="H15" s="331"/>
      <c r="I15" s="331"/>
      <c r="J15" s="331"/>
      <c r="K15" s="331"/>
      <c r="L15" s="334"/>
      <c r="M15" s="333"/>
      <c r="N15" s="331"/>
      <c r="O15" s="331"/>
      <c r="P15" s="331"/>
      <c r="Q15" s="331"/>
      <c r="R15" s="331"/>
      <c r="S15" s="334"/>
      <c r="T15" s="352"/>
      <c r="U15" s="352"/>
      <c r="V15" s="335">
        <f t="shared" si="0"/>
        <v>0</v>
      </c>
    </row>
    <row r="16" spans="1:22" s="169" customFormat="1">
      <c r="A16" s="170">
        <v>10</v>
      </c>
      <c r="B16" s="168" t="s">
        <v>75</v>
      </c>
      <c r="C16" s="333"/>
      <c r="D16" s="331"/>
      <c r="E16" s="331"/>
      <c r="F16" s="331"/>
      <c r="G16" s="331"/>
      <c r="H16" s="331"/>
      <c r="I16" s="331"/>
      <c r="J16" s="331"/>
      <c r="K16" s="331"/>
      <c r="L16" s="334"/>
      <c r="M16" s="333"/>
      <c r="N16" s="331"/>
      <c r="O16" s="331"/>
      <c r="P16" s="331"/>
      <c r="Q16" s="331"/>
      <c r="R16" s="331"/>
      <c r="S16" s="334"/>
      <c r="T16" s="352"/>
      <c r="U16" s="352"/>
      <c r="V16" s="335">
        <f t="shared" si="0"/>
        <v>0</v>
      </c>
    </row>
    <row r="17" spans="1:22" s="169" customFormat="1">
      <c r="A17" s="170">
        <v>11</v>
      </c>
      <c r="B17" s="168" t="s">
        <v>76</v>
      </c>
      <c r="C17" s="333"/>
      <c r="D17" s="331"/>
      <c r="E17" s="331"/>
      <c r="F17" s="331"/>
      <c r="G17" s="331"/>
      <c r="H17" s="331"/>
      <c r="I17" s="331"/>
      <c r="J17" s="331"/>
      <c r="K17" s="331"/>
      <c r="L17" s="334"/>
      <c r="M17" s="333"/>
      <c r="N17" s="331"/>
      <c r="O17" s="331"/>
      <c r="P17" s="331"/>
      <c r="Q17" s="331"/>
      <c r="R17" s="331"/>
      <c r="S17" s="334"/>
      <c r="T17" s="352"/>
      <c r="U17" s="352"/>
      <c r="V17" s="335">
        <f t="shared" si="0"/>
        <v>0</v>
      </c>
    </row>
    <row r="18" spans="1:22" s="169" customFormat="1">
      <c r="A18" s="170">
        <v>12</v>
      </c>
      <c r="B18" s="168" t="s">
        <v>77</v>
      </c>
      <c r="C18" s="333"/>
      <c r="D18" s="331"/>
      <c r="E18" s="331"/>
      <c r="F18" s="331"/>
      <c r="G18" s="331"/>
      <c r="H18" s="331"/>
      <c r="I18" s="331"/>
      <c r="J18" s="331"/>
      <c r="K18" s="331"/>
      <c r="L18" s="334"/>
      <c r="M18" s="333"/>
      <c r="N18" s="331"/>
      <c r="O18" s="331"/>
      <c r="P18" s="331"/>
      <c r="Q18" s="331"/>
      <c r="R18" s="331"/>
      <c r="S18" s="334"/>
      <c r="T18" s="352"/>
      <c r="U18" s="352"/>
      <c r="V18" s="335">
        <f t="shared" si="0"/>
        <v>0</v>
      </c>
    </row>
    <row r="19" spans="1:22" s="169" customFormat="1">
      <c r="A19" s="170">
        <v>13</v>
      </c>
      <c r="B19" s="168" t="s">
        <v>78</v>
      </c>
      <c r="C19" s="333"/>
      <c r="D19" s="331"/>
      <c r="E19" s="331"/>
      <c r="F19" s="331"/>
      <c r="G19" s="331"/>
      <c r="H19" s="331"/>
      <c r="I19" s="331"/>
      <c r="J19" s="331"/>
      <c r="K19" s="331"/>
      <c r="L19" s="334"/>
      <c r="M19" s="333"/>
      <c r="N19" s="331"/>
      <c r="O19" s="331"/>
      <c r="P19" s="331"/>
      <c r="Q19" s="331"/>
      <c r="R19" s="331"/>
      <c r="S19" s="334"/>
      <c r="T19" s="352"/>
      <c r="U19" s="352"/>
      <c r="V19" s="335">
        <f t="shared" si="0"/>
        <v>0</v>
      </c>
    </row>
    <row r="20" spans="1:22" s="169" customFormat="1">
      <c r="A20" s="170">
        <v>14</v>
      </c>
      <c r="B20" s="168" t="s">
        <v>292</v>
      </c>
      <c r="C20" s="333"/>
      <c r="D20" s="331"/>
      <c r="E20" s="331"/>
      <c r="F20" s="331"/>
      <c r="G20" s="331"/>
      <c r="H20" s="331"/>
      <c r="I20" s="331"/>
      <c r="J20" s="331"/>
      <c r="K20" s="331"/>
      <c r="L20" s="334"/>
      <c r="M20" s="333"/>
      <c r="N20" s="331"/>
      <c r="O20" s="331"/>
      <c r="P20" s="331"/>
      <c r="Q20" s="331"/>
      <c r="R20" s="331"/>
      <c r="S20" s="334"/>
      <c r="T20" s="352"/>
      <c r="U20" s="352"/>
      <c r="V20" s="335">
        <f t="shared" si="0"/>
        <v>0</v>
      </c>
    </row>
    <row r="21" spans="1:22" ht="13.5" thickBot="1">
      <c r="A21" s="107"/>
      <c r="B21" s="108" t="s">
        <v>74</v>
      </c>
      <c r="C21" s="336">
        <f>SUM(C7:C20)</f>
        <v>0</v>
      </c>
      <c r="D21" s="332">
        <f t="shared" ref="D21:V21" si="1">SUM(D7:D20)</f>
        <v>0</v>
      </c>
      <c r="E21" s="332">
        <f t="shared" si="1"/>
        <v>0</v>
      </c>
      <c r="F21" s="332">
        <f t="shared" si="1"/>
        <v>0</v>
      </c>
      <c r="G21" s="332">
        <f t="shared" si="1"/>
        <v>0</v>
      </c>
      <c r="H21" s="332">
        <f t="shared" si="1"/>
        <v>0</v>
      </c>
      <c r="I21" s="332">
        <f t="shared" si="1"/>
        <v>0</v>
      </c>
      <c r="J21" s="332">
        <f t="shared" si="1"/>
        <v>0</v>
      </c>
      <c r="K21" s="332">
        <f t="shared" si="1"/>
        <v>0</v>
      </c>
      <c r="L21" s="337">
        <f t="shared" si="1"/>
        <v>0</v>
      </c>
      <c r="M21" s="336">
        <f t="shared" si="1"/>
        <v>0</v>
      </c>
      <c r="N21" s="332">
        <f t="shared" si="1"/>
        <v>0</v>
      </c>
      <c r="O21" s="332">
        <f t="shared" si="1"/>
        <v>0</v>
      </c>
      <c r="P21" s="332">
        <f t="shared" si="1"/>
        <v>0</v>
      </c>
      <c r="Q21" s="332">
        <f t="shared" si="1"/>
        <v>0</v>
      </c>
      <c r="R21" s="332">
        <f t="shared" si="1"/>
        <v>0</v>
      </c>
      <c r="S21" s="337">
        <f t="shared" si="1"/>
        <v>0</v>
      </c>
      <c r="T21" s="337">
        <f>SUM(T7:T20)</f>
        <v>0</v>
      </c>
      <c r="U21" s="337">
        <f t="shared" si="1"/>
        <v>0</v>
      </c>
      <c r="V21" s="338">
        <f t="shared" si="1"/>
        <v>0</v>
      </c>
    </row>
    <row r="24" spans="1:22">
      <c r="A24" s="17"/>
      <c r="B24" s="17"/>
      <c r="C24" s="76"/>
      <c r="D24" s="76"/>
      <c r="E24" s="76"/>
    </row>
    <row r="25" spans="1:22">
      <c r="A25" s="100"/>
      <c r="B25" s="100"/>
      <c r="C25" s="17"/>
      <c r="D25" s="76"/>
      <c r="E25" s="76"/>
    </row>
    <row r="26" spans="1:22">
      <c r="A26" s="100"/>
      <c r="B26" s="101"/>
      <c r="C26" s="17"/>
      <c r="D26" s="76"/>
      <c r="E26" s="76"/>
    </row>
    <row r="27" spans="1:22">
      <c r="A27" s="100"/>
      <c r="B27" s="100"/>
      <c r="C27" s="17"/>
      <c r="D27" s="76"/>
      <c r="E27" s="76"/>
    </row>
    <row r="28" spans="1:22">
      <c r="A28" s="100"/>
      <c r="B28" s="101"/>
      <c r="C28" s="17"/>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G8" sqref="G8:G21"/>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2"/>
  </cols>
  <sheetData>
    <row r="1" spans="1:9">
      <c r="A1" s="1" t="s">
        <v>231</v>
      </c>
      <c r="B1" s="391" t="str">
        <f>Info!C2</f>
        <v>სს" კრედო ბანკი"</v>
      </c>
    </row>
    <row r="2" spans="1:9">
      <c r="A2" s="1" t="s">
        <v>232</v>
      </c>
      <c r="B2" s="15" t="str">
        <f>'1. key ratios'!B2</f>
        <v>31.03.2019</v>
      </c>
    </row>
    <row r="4" spans="1:9" ht="13.5" thickBot="1">
      <c r="A4" s="1" t="s">
        <v>665</v>
      </c>
      <c r="B4" s="355" t="s">
        <v>771</v>
      </c>
    </row>
    <row r="5" spans="1:9">
      <c r="A5" s="105"/>
      <c r="B5" s="166"/>
      <c r="C5" s="172" t="s">
        <v>0</v>
      </c>
      <c r="D5" s="172" t="s">
        <v>1</v>
      </c>
      <c r="E5" s="172" t="s">
        <v>2</v>
      </c>
      <c r="F5" s="172" t="s">
        <v>3</v>
      </c>
      <c r="G5" s="350" t="s">
        <v>4</v>
      </c>
      <c r="H5" s="173" t="s">
        <v>10</v>
      </c>
      <c r="I5" s="23"/>
    </row>
    <row r="6" spans="1:9" ht="15" customHeight="1">
      <c r="A6" s="165"/>
      <c r="B6" s="21"/>
      <c r="C6" s="588" t="s">
        <v>763</v>
      </c>
      <c r="D6" s="592" t="s">
        <v>784</v>
      </c>
      <c r="E6" s="593"/>
      <c r="F6" s="588" t="s">
        <v>790</v>
      </c>
      <c r="G6" s="588" t="s">
        <v>791</v>
      </c>
      <c r="H6" s="590" t="s">
        <v>765</v>
      </c>
      <c r="I6" s="23"/>
    </row>
    <row r="7" spans="1:9" ht="76.5">
      <c r="A7" s="165"/>
      <c r="B7" s="21"/>
      <c r="C7" s="589"/>
      <c r="D7" s="354" t="s">
        <v>766</v>
      </c>
      <c r="E7" s="354" t="s">
        <v>764</v>
      </c>
      <c r="F7" s="589"/>
      <c r="G7" s="589"/>
      <c r="H7" s="591"/>
      <c r="I7" s="23"/>
    </row>
    <row r="8" spans="1:9">
      <c r="A8" s="96">
        <v>1</v>
      </c>
      <c r="B8" s="78" t="s">
        <v>259</v>
      </c>
      <c r="C8" s="339">
        <v>47090654.170000002</v>
      </c>
      <c r="D8" s="340"/>
      <c r="E8" s="339"/>
      <c r="F8" s="339">
        <v>13873476.919999998</v>
      </c>
      <c r="G8" s="351">
        <v>13873476.919999998</v>
      </c>
      <c r="H8" s="521">
        <f>G8/(C8+E8)</f>
        <v>0.29461210859199233</v>
      </c>
    </row>
    <row r="9" spans="1:9" ht="15" customHeight="1">
      <c r="A9" s="96">
        <v>2</v>
      </c>
      <c r="B9" s="78" t="s">
        <v>260</v>
      </c>
      <c r="C9" s="339">
        <v>0</v>
      </c>
      <c r="D9" s="340"/>
      <c r="E9" s="339"/>
      <c r="F9" s="339">
        <v>0</v>
      </c>
      <c r="G9" s="351">
        <v>0</v>
      </c>
      <c r="H9" s="521"/>
    </row>
    <row r="10" spans="1:9">
      <c r="A10" s="96">
        <v>3</v>
      </c>
      <c r="B10" s="78" t="s">
        <v>261</v>
      </c>
      <c r="C10" s="339">
        <v>0</v>
      </c>
      <c r="D10" s="340"/>
      <c r="E10" s="339"/>
      <c r="F10" s="339">
        <v>0</v>
      </c>
      <c r="G10" s="351">
        <v>0</v>
      </c>
      <c r="H10" s="521"/>
    </row>
    <row r="11" spans="1:9">
      <c r="A11" s="96">
        <v>4</v>
      </c>
      <c r="B11" s="78" t="s">
        <v>262</v>
      </c>
      <c r="C11" s="339">
        <v>26046657.530000001</v>
      </c>
      <c r="D11" s="340"/>
      <c r="E11" s="339"/>
      <c r="F11" s="339">
        <v>0</v>
      </c>
      <c r="G11" s="351">
        <v>0</v>
      </c>
      <c r="H11" s="521"/>
    </row>
    <row r="12" spans="1:9">
      <c r="A12" s="96">
        <v>5</v>
      </c>
      <c r="B12" s="78" t="s">
        <v>263</v>
      </c>
      <c r="C12" s="339">
        <v>0</v>
      </c>
      <c r="D12" s="340"/>
      <c r="E12" s="339"/>
      <c r="F12" s="339">
        <v>0</v>
      </c>
      <c r="G12" s="351">
        <v>0</v>
      </c>
      <c r="H12" s="521"/>
    </row>
    <row r="13" spans="1:9">
      <c r="A13" s="96">
        <v>6</v>
      </c>
      <c r="B13" s="78" t="s">
        <v>264</v>
      </c>
      <c r="C13" s="339">
        <v>14417922.18</v>
      </c>
      <c r="D13" s="340"/>
      <c r="E13" s="339"/>
      <c r="F13" s="339">
        <v>7183360.267</v>
      </c>
      <c r="G13" s="351">
        <v>7183360.267</v>
      </c>
      <c r="H13" s="521">
        <f t="shared" ref="H13:H21" si="0">G13/(C13+E13)</f>
        <v>0.4982243750049149</v>
      </c>
    </row>
    <row r="14" spans="1:9">
      <c r="A14" s="96">
        <v>7</v>
      </c>
      <c r="B14" s="78" t="s">
        <v>79</v>
      </c>
      <c r="C14" s="339">
        <v>0</v>
      </c>
      <c r="D14" s="340"/>
      <c r="E14" s="339"/>
      <c r="F14" s="340">
        <v>0</v>
      </c>
      <c r="G14" s="407">
        <v>0</v>
      </c>
      <c r="H14" s="521"/>
    </row>
    <row r="15" spans="1:9">
      <c r="A15" s="96">
        <v>8</v>
      </c>
      <c r="B15" s="78" t="s">
        <v>80</v>
      </c>
      <c r="C15" s="339">
        <v>624008966.29771912</v>
      </c>
      <c r="D15" s="340">
        <v>26723847.739999998</v>
      </c>
      <c r="E15" s="339">
        <v>5344769.5480000004</v>
      </c>
      <c r="F15" s="340">
        <v>472015302</v>
      </c>
      <c r="G15" s="407">
        <v>472015302</v>
      </c>
      <c r="H15" s="521">
        <f t="shared" si="0"/>
        <v>0.75000000018385637</v>
      </c>
    </row>
    <row r="16" spans="1:9">
      <c r="A16" s="96">
        <v>9</v>
      </c>
      <c r="B16" s="78" t="s">
        <v>81</v>
      </c>
      <c r="C16" s="339">
        <v>0</v>
      </c>
      <c r="D16" s="340"/>
      <c r="E16" s="339"/>
      <c r="F16" s="340">
        <v>0</v>
      </c>
      <c r="G16" s="407">
        <v>0</v>
      </c>
      <c r="H16" s="521"/>
    </row>
    <row r="17" spans="1:8">
      <c r="A17" s="96">
        <v>10</v>
      </c>
      <c r="B17" s="78" t="s">
        <v>75</v>
      </c>
      <c r="C17" s="339">
        <v>2019306.2407071462</v>
      </c>
      <c r="D17" s="340"/>
      <c r="E17" s="339"/>
      <c r="F17" s="340">
        <v>2133454.6281967913</v>
      </c>
      <c r="G17" s="407">
        <v>2133454.6281967913</v>
      </c>
      <c r="H17" s="521">
        <f t="shared" si="0"/>
        <v>1.0565285171652177</v>
      </c>
    </row>
    <row r="18" spans="1:8">
      <c r="A18" s="96">
        <v>11</v>
      </c>
      <c r="B18" s="78" t="s">
        <v>76</v>
      </c>
      <c r="C18" s="339">
        <v>55196650.855130479</v>
      </c>
      <c r="D18" s="340"/>
      <c r="E18" s="339"/>
      <c r="F18" s="340">
        <v>66139572.618376151</v>
      </c>
      <c r="G18" s="407">
        <v>66139572.618376151</v>
      </c>
      <c r="H18" s="521">
        <f t="shared" si="0"/>
        <v>1.1982533649001013</v>
      </c>
    </row>
    <row r="19" spans="1:8">
      <c r="A19" s="96">
        <v>12</v>
      </c>
      <c r="B19" s="78" t="s">
        <v>77</v>
      </c>
      <c r="C19" s="339">
        <v>0</v>
      </c>
      <c r="D19" s="340"/>
      <c r="E19" s="339"/>
      <c r="F19" s="340">
        <v>0</v>
      </c>
      <c r="G19" s="407">
        <v>0</v>
      </c>
      <c r="H19" s="521"/>
    </row>
    <row r="20" spans="1:8">
      <c r="A20" s="96">
        <v>13</v>
      </c>
      <c r="B20" s="78" t="s">
        <v>78</v>
      </c>
      <c r="C20" s="339">
        <v>0</v>
      </c>
      <c r="D20" s="340"/>
      <c r="E20" s="339"/>
      <c r="F20" s="340">
        <v>0</v>
      </c>
      <c r="G20" s="407">
        <v>0</v>
      </c>
      <c r="H20" s="521"/>
    </row>
    <row r="21" spans="1:8">
      <c r="A21" s="96">
        <v>14</v>
      </c>
      <c r="B21" s="78" t="s">
        <v>292</v>
      </c>
      <c r="C21" s="339">
        <v>68084009.849999994</v>
      </c>
      <c r="D21" s="340"/>
      <c r="E21" s="339"/>
      <c r="F21" s="340">
        <v>30262497.629999999</v>
      </c>
      <c r="G21" s="407">
        <v>30262497.629999999</v>
      </c>
      <c r="H21" s="521">
        <f t="shared" si="0"/>
        <v>0.44448759255915066</v>
      </c>
    </row>
    <row r="22" spans="1:8" ht="13.5" thickBot="1">
      <c r="A22" s="167"/>
      <c r="B22" s="174" t="s">
        <v>74</v>
      </c>
      <c r="C22" s="332">
        <f>SUM(C8:C21)</f>
        <v>836864167.12355673</v>
      </c>
      <c r="D22" s="332">
        <f>SUM(D8:D21)</f>
        <v>26723847.739999998</v>
      </c>
      <c r="E22" s="332">
        <f>SUM(E8:E21)</f>
        <v>5344769.5480000004</v>
      </c>
      <c r="F22" s="332">
        <f>SUM(F8:F21)</f>
        <v>591607664.06357288</v>
      </c>
      <c r="G22" s="332">
        <f>SUM(G8:G21)</f>
        <v>591607664.06357288</v>
      </c>
      <c r="H22" s="522">
        <f>G22/(C22+E22)</f>
        <v>0.70244762113500003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J28" sqref="J28"/>
    </sheetView>
  </sheetViews>
  <sheetFormatPr defaultColWidth="9.140625" defaultRowHeight="12.75"/>
  <cols>
    <col min="1" max="1" width="10.5703125" style="391" bestFit="1" customWidth="1"/>
    <col min="2" max="2" width="73.140625" style="391" customWidth="1"/>
    <col min="3" max="11" width="12.7109375" style="391" customWidth="1"/>
    <col min="12" max="16384" width="9.140625" style="391"/>
  </cols>
  <sheetData>
    <row r="1" spans="1:11">
      <c r="A1" s="391" t="s">
        <v>231</v>
      </c>
      <c r="B1" s="391" t="str">
        <f>Info!C2</f>
        <v>სს" კრედო ბანკი"</v>
      </c>
    </row>
    <row r="2" spans="1:11">
      <c r="A2" s="391" t="s">
        <v>232</v>
      </c>
      <c r="B2" s="15" t="str">
        <f>'1. key ratios'!B2</f>
        <v>31.03.2019</v>
      </c>
      <c r="C2" s="392"/>
      <c r="D2" s="392"/>
    </row>
    <row r="3" spans="1:11">
      <c r="B3" s="392"/>
      <c r="C3" s="392"/>
      <c r="D3" s="392"/>
    </row>
    <row r="4" spans="1:11" ht="13.5" thickBot="1">
      <c r="A4" s="391" t="s">
        <v>833</v>
      </c>
      <c r="B4" s="355" t="s">
        <v>832</v>
      </c>
      <c r="C4" s="392"/>
      <c r="D4" s="392"/>
    </row>
    <row r="5" spans="1:11" ht="30" customHeight="1">
      <c r="A5" s="597"/>
      <c r="B5" s="598"/>
      <c r="C5" s="595" t="s">
        <v>868</v>
      </c>
      <c r="D5" s="595"/>
      <c r="E5" s="595"/>
      <c r="F5" s="595" t="s">
        <v>869</v>
      </c>
      <c r="G5" s="595"/>
      <c r="H5" s="595"/>
      <c r="I5" s="595" t="s">
        <v>870</v>
      </c>
      <c r="J5" s="595"/>
      <c r="K5" s="596"/>
    </row>
    <row r="6" spans="1:11">
      <c r="A6" s="389"/>
      <c r="B6" s="390"/>
      <c r="C6" s="393" t="s">
        <v>33</v>
      </c>
      <c r="D6" s="393" t="s">
        <v>138</v>
      </c>
      <c r="E6" s="393" t="s">
        <v>74</v>
      </c>
      <c r="F6" s="393" t="s">
        <v>33</v>
      </c>
      <c r="G6" s="393" t="s">
        <v>138</v>
      </c>
      <c r="H6" s="393" t="s">
        <v>74</v>
      </c>
      <c r="I6" s="393" t="s">
        <v>33</v>
      </c>
      <c r="J6" s="393" t="s">
        <v>138</v>
      </c>
      <c r="K6" s="398" t="s">
        <v>74</v>
      </c>
    </row>
    <row r="7" spans="1:11">
      <c r="A7" s="399" t="s">
        <v>803</v>
      </c>
      <c r="B7" s="388"/>
      <c r="C7" s="388"/>
      <c r="D7" s="388"/>
      <c r="E7" s="388"/>
      <c r="F7" s="388"/>
      <c r="G7" s="388"/>
      <c r="H7" s="388"/>
      <c r="I7" s="388"/>
      <c r="J7" s="388"/>
      <c r="K7" s="400"/>
    </row>
    <row r="8" spans="1:11">
      <c r="A8" s="387">
        <v>1</v>
      </c>
      <c r="B8" s="372" t="s">
        <v>803</v>
      </c>
      <c r="C8" s="369"/>
      <c r="D8" s="369"/>
      <c r="E8" s="369"/>
      <c r="F8" s="523">
        <v>35477033.310333334</v>
      </c>
      <c r="G8" s="523">
        <v>32724478.550089698</v>
      </c>
      <c r="H8" s="524">
        <f>F8+G8</f>
        <v>68201511.860423028</v>
      </c>
      <c r="I8" s="523">
        <v>15298498.187333336</v>
      </c>
      <c r="J8" s="523">
        <v>20947336.503589701</v>
      </c>
      <c r="K8" s="525">
        <f>I8+J8</f>
        <v>36245834.690923035</v>
      </c>
    </row>
    <row r="9" spans="1:11">
      <c r="A9" s="399" t="s">
        <v>804</v>
      </c>
      <c r="B9" s="388"/>
      <c r="C9" s="388"/>
      <c r="D9" s="388"/>
      <c r="E9" s="388"/>
      <c r="F9" s="388"/>
      <c r="G9" s="388"/>
      <c r="H9" s="388"/>
      <c r="I9" s="388"/>
      <c r="J9" s="388"/>
      <c r="K9" s="400"/>
    </row>
    <row r="10" spans="1:11">
      <c r="A10" s="401">
        <v>2</v>
      </c>
      <c r="B10" s="373" t="s">
        <v>805</v>
      </c>
      <c r="C10" s="533">
        <v>15179794.172166666</v>
      </c>
      <c r="D10" s="526">
        <v>6836967.7425222145</v>
      </c>
      <c r="E10" s="527">
        <f>C10+D10</f>
        <v>22016761.914688881</v>
      </c>
      <c r="F10" s="526">
        <v>4553938.25165</v>
      </c>
      <c r="G10" s="526">
        <v>2051090.3227566644</v>
      </c>
      <c r="H10" s="527">
        <f>F10+G10</f>
        <v>6605028.5744066648</v>
      </c>
      <c r="I10" s="526">
        <v>758989.70860833337</v>
      </c>
      <c r="J10" s="526">
        <v>341848.38712611073</v>
      </c>
      <c r="K10" s="528">
        <f>I10+J10</f>
        <v>1100838.095734444</v>
      </c>
    </row>
    <row r="11" spans="1:11">
      <c r="A11" s="401">
        <v>3</v>
      </c>
      <c r="B11" s="373" t="s">
        <v>806</v>
      </c>
      <c r="C11" s="533">
        <v>13810090.34703704</v>
      </c>
      <c r="D11" s="526">
        <v>2704963.0008564</v>
      </c>
      <c r="E11" s="527">
        <f t="shared" ref="E11:E20" si="0">C11+D11</f>
        <v>16515053.347893439</v>
      </c>
      <c r="F11" s="526">
        <v>13641494.105537038</v>
      </c>
      <c r="G11" s="526">
        <v>2609856.5520484</v>
      </c>
      <c r="H11" s="527">
        <f t="shared" ref="H11:H21" si="1">F11+G11</f>
        <v>16251350.657585438</v>
      </c>
      <c r="I11" s="526">
        <v>13599345.045162039</v>
      </c>
      <c r="J11" s="526">
        <v>2586079.9398463997</v>
      </c>
      <c r="K11" s="528">
        <f t="shared" ref="K11:K21" si="2">I11+J11</f>
        <v>16185424.985008439</v>
      </c>
    </row>
    <row r="12" spans="1:11">
      <c r="A12" s="401">
        <v>4</v>
      </c>
      <c r="B12" s="373" t="s">
        <v>807</v>
      </c>
      <c r="C12" s="533">
        <v>1000000</v>
      </c>
      <c r="D12" s="526">
        <v>0</v>
      </c>
      <c r="E12" s="527">
        <f t="shared" si="0"/>
        <v>1000000</v>
      </c>
      <c r="F12" s="526">
        <v>0</v>
      </c>
      <c r="G12" s="526">
        <v>0</v>
      </c>
      <c r="H12" s="527">
        <f t="shared" si="1"/>
        <v>0</v>
      </c>
      <c r="I12" s="526">
        <v>0</v>
      </c>
      <c r="J12" s="526">
        <v>0</v>
      </c>
      <c r="K12" s="528">
        <f t="shared" si="2"/>
        <v>0</v>
      </c>
    </row>
    <row r="13" spans="1:11">
      <c r="A13" s="401">
        <v>5</v>
      </c>
      <c r="B13" s="373" t="s">
        <v>808</v>
      </c>
      <c r="C13" s="533">
        <v>22354188.4925</v>
      </c>
      <c r="D13" s="526">
        <v>2966986.0468333331</v>
      </c>
      <c r="E13" s="527">
        <f t="shared" si="0"/>
        <v>25321174.539333332</v>
      </c>
      <c r="F13" s="526">
        <v>6706256.5477499999</v>
      </c>
      <c r="G13" s="526">
        <v>890095.81404999993</v>
      </c>
      <c r="H13" s="527">
        <f t="shared" si="1"/>
        <v>7596352.3618000001</v>
      </c>
      <c r="I13" s="526">
        <v>1117709.424625</v>
      </c>
      <c r="J13" s="526">
        <v>148349.30234166665</v>
      </c>
      <c r="K13" s="528">
        <f t="shared" si="2"/>
        <v>1266058.7269666665</v>
      </c>
    </row>
    <row r="14" spans="1:11">
      <c r="A14" s="401">
        <v>6</v>
      </c>
      <c r="B14" s="373" t="s">
        <v>823</v>
      </c>
      <c r="C14" s="533"/>
      <c r="D14" s="526"/>
      <c r="E14" s="527">
        <f t="shared" si="0"/>
        <v>0</v>
      </c>
      <c r="F14" s="526"/>
      <c r="G14" s="526"/>
      <c r="H14" s="527">
        <f t="shared" si="1"/>
        <v>0</v>
      </c>
      <c r="I14" s="526"/>
      <c r="J14" s="526"/>
      <c r="K14" s="528">
        <f t="shared" si="2"/>
        <v>0</v>
      </c>
    </row>
    <row r="15" spans="1:11">
      <c r="A15" s="401">
        <v>7</v>
      </c>
      <c r="B15" s="373" t="s">
        <v>810</v>
      </c>
      <c r="C15" s="533">
        <v>4331766.9510000004</v>
      </c>
      <c r="D15" s="526">
        <v>740300.18016666675</v>
      </c>
      <c r="E15" s="527">
        <f t="shared" si="0"/>
        <v>5072067.1311666667</v>
      </c>
      <c r="F15" s="526">
        <v>4331766.9510000004</v>
      </c>
      <c r="G15" s="526">
        <v>740300.18016666675</v>
      </c>
      <c r="H15" s="527">
        <f t="shared" si="1"/>
        <v>5072067.1311666667</v>
      </c>
      <c r="I15" s="526">
        <v>4331766.9510000004</v>
      </c>
      <c r="J15" s="526">
        <v>740300.18016666675</v>
      </c>
      <c r="K15" s="528">
        <f t="shared" si="2"/>
        <v>5072067.1311666667</v>
      </c>
    </row>
    <row r="16" spans="1:11">
      <c r="A16" s="401">
        <v>8</v>
      </c>
      <c r="B16" s="374" t="s">
        <v>811</v>
      </c>
      <c r="C16" s="529">
        <f>SUM(C10:C15)</f>
        <v>56675839.962703705</v>
      </c>
      <c r="D16" s="529">
        <f>SUM(D10:D15)</f>
        <v>13249216.970378615</v>
      </c>
      <c r="E16" s="530">
        <f t="shared" si="0"/>
        <v>69925056.933082312</v>
      </c>
      <c r="F16" s="529">
        <f>SUM(F10:F15)</f>
        <v>29233455.855937041</v>
      </c>
      <c r="G16" s="529">
        <f>SUM(G10:G15)</f>
        <v>6291342.8690217314</v>
      </c>
      <c r="H16" s="530">
        <f t="shared" si="1"/>
        <v>35524798.72495877</v>
      </c>
      <c r="I16" s="529">
        <f>SUM(I10:I15)</f>
        <v>19807811.129395373</v>
      </c>
      <c r="J16" s="529">
        <f>SUM(J10:J15)</f>
        <v>3816577.8094808441</v>
      </c>
      <c r="K16" s="531">
        <f t="shared" si="2"/>
        <v>23624388.938876219</v>
      </c>
    </row>
    <row r="17" spans="1:11">
      <c r="A17" s="399" t="s">
        <v>812</v>
      </c>
      <c r="B17" s="388"/>
      <c r="C17" s="532"/>
      <c r="D17" s="532"/>
      <c r="E17" s="527"/>
      <c r="F17" s="532"/>
      <c r="G17" s="532"/>
      <c r="H17" s="527"/>
      <c r="I17" s="532"/>
      <c r="J17" s="532"/>
      <c r="K17" s="528"/>
    </row>
    <row r="18" spans="1:11">
      <c r="A18" s="401">
        <v>9</v>
      </c>
      <c r="B18" s="373" t="s">
        <v>813</v>
      </c>
      <c r="C18" s="533"/>
      <c r="D18" s="526"/>
      <c r="E18" s="527">
        <f t="shared" si="0"/>
        <v>0</v>
      </c>
      <c r="F18" s="526"/>
      <c r="G18" s="526"/>
      <c r="H18" s="527">
        <f t="shared" si="1"/>
        <v>0</v>
      </c>
      <c r="I18" s="526"/>
      <c r="J18" s="526"/>
      <c r="K18" s="528">
        <f t="shared" si="2"/>
        <v>0</v>
      </c>
    </row>
    <row r="19" spans="1:11">
      <c r="A19" s="401">
        <v>10</v>
      </c>
      <c r="B19" s="373" t="s">
        <v>814</v>
      </c>
      <c r="C19" s="533">
        <v>40718482.932667322</v>
      </c>
      <c r="D19" s="533">
        <v>1865446.0488380056</v>
      </c>
      <c r="E19" s="527">
        <f t="shared" si="0"/>
        <v>42583928.981505327</v>
      </c>
      <c r="F19" s="526">
        <v>20359241.466333661</v>
      </c>
      <c r="G19" s="526">
        <v>932723.02441900282</v>
      </c>
      <c r="H19" s="527">
        <f t="shared" si="1"/>
        <v>21291964.490752663</v>
      </c>
      <c r="I19" s="526">
        <v>40572279.514500327</v>
      </c>
      <c r="J19" s="526">
        <v>12712948.308792504</v>
      </c>
      <c r="K19" s="528">
        <f t="shared" si="2"/>
        <v>53285227.823292829</v>
      </c>
    </row>
    <row r="20" spans="1:11">
      <c r="A20" s="401">
        <v>11</v>
      </c>
      <c r="B20" s="373" t="s">
        <v>815</v>
      </c>
      <c r="C20" s="533"/>
      <c r="D20" s="526"/>
      <c r="E20" s="527">
        <f t="shared" si="0"/>
        <v>0</v>
      </c>
      <c r="F20" s="526"/>
      <c r="G20" s="526"/>
      <c r="H20" s="527">
        <f t="shared" si="1"/>
        <v>0</v>
      </c>
      <c r="I20" s="526"/>
      <c r="J20" s="526"/>
      <c r="K20" s="528">
        <f t="shared" si="2"/>
        <v>0</v>
      </c>
    </row>
    <row r="21" spans="1:11" ht="13.5" thickBot="1">
      <c r="A21" s="234">
        <v>12</v>
      </c>
      <c r="B21" s="402" t="s">
        <v>816</v>
      </c>
      <c r="C21" s="534">
        <f>SUM(C18:C20)</f>
        <v>40718482.932667322</v>
      </c>
      <c r="D21" s="534">
        <f t="shared" ref="D21:E21" si="3">SUM(D18:D20)</f>
        <v>1865446.0488380056</v>
      </c>
      <c r="E21" s="534">
        <f t="shared" si="3"/>
        <v>42583928.981505327</v>
      </c>
      <c r="F21" s="534">
        <f>SUM(F18:F20)</f>
        <v>20359241.466333661</v>
      </c>
      <c r="G21" s="534">
        <f>SUM(G18:G20)</f>
        <v>932723.02441900282</v>
      </c>
      <c r="H21" s="530">
        <f t="shared" si="1"/>
        <v>21291964.490752663</v>
      </c>
      <c r="I21" s="534">
        <f>SUM(I18:I20)</f>
        <v>40572279.514500327</v>
      </c>
      <c r="J21" s="534">
        <f>SUM(J18:J20)</f>
        <v>12712948.308792504</v>
      </c>
      <c r="K21" s="531">
        <f t="shared" si="2"/>
        <v>53285227.823292829</v>
      </c>
    </row>
    <row r="22" spans="1:11" ht="38.25" customHeight="1" thickBot="1">
      <c r="A22" s="385"/>
      <c r="B22" s="386"/>
      <c r="C22" s="386"/>
      <c r="D22" s="386"/>
      <c r="E22" s="386"/>
      <c r="F22" s="594" t="s">
        <v>817</v>
      </c>
      <c r="G22" s="595"/>
      <c r="H22" s="595"/>
      <c r="I22" s="594" t="s">
        <v>818</v>
      </c>
      <c r="J22" s="595"/>
      <c r="K22" s="596"/>
    </row>
    <row r="23" spans="1:11" ht="13.5" thickBot="1">
      <c r="A23" s="378">
        <v>13</v>
      </c>
      <c r="B23" s="375" t="s">
        <v>803</v>
      </c>
      <c r="C23" s="384"/>
      <c r="D23" s="384"/>
      <c r="E23" s="384"/>
      <c r="F23" s="535">
        <f>F8</f>
        <v>35477033.310333334</v>
      </c>
      <c r="G23" s="535">
        <f>G8</f>
        <v>32724478.550089698</v>
      </c>
      <c r="H23" s="536">
        <f>F23+G23</f>
        <v>68201511.860423028</v>
      </c>
      <c r="I23" s="535">
        <f>I8</f>
        <v>15298498.187333336</v>
      </c>
      <c r="J23" s="535">
        <f>J8</f>
        <v>20947336.503589701</v>
      </c>
      <c r="K23" s="537">
        <f>I23+J23</f>
        <v>36245834.690923035</v>
      </c>
    </row>
    <row r="24" spans="1:11" ht="13.5" thickBot="1">
      <c r="A24" s="379">
        <v>14</v>
      </c>
      <c r="B24" s="376" t="s">
        <v>819</v>
      </c>
      <c r="C24" s="403"/>
      <c r="D24" s="382"/>
      <c r="E24" s="383"/>
      <c r="F24" s="538">
        <f>MAX(F16-F21,F16*0.25)</f>
        <v>8874214.3896033801</v>
      </c>
      <c r="G24" s="538">
        <f>MAX(G16-G21,G16*0.25)</f>
        <v>5358619.8446027283</v>
      </c>
      <c r="H24" s="536">
        <f>F24+G24</f>
        <v>14232834.234206108</v>
      </c>
      <c r="I24" s="538">
        <f>MAX(I16-I21,I16*0.25)</f>
        <v>4951952.7823488433</v>
      </c>
      <c r="J24" s="538">
        <f>MAX(J16-J21,J16*0.25)</f>
        <v>954144.45237021102</v>
      </c>
      <c r="K24" s="537">
        <f>I24+J24</f>
        <v>5906097.2347190548</v>
      </c>
    </row>
    <row r="25" spans="1:11" ht="13.5" thickBot="1">
      <c r="A25" s="380">
        <v>15</v>
      </c>
      <c r="B25" s="377" t="s">
        <v>820</v>
      </c>
      <c r="C25" s="381"/>
      <c r="D25" s="381"/>
      <c r="E25" s="381"/>
      <c r="F25" s="539">
        <f>F23/F24</f>
        <v>3.9977660841613867</v>
      </c>
      <c r="G25" s="539">
        <f t="shared" ref="G25:K25" si="4">G23/G24</f>
        <v>6.1068856345632021</v>
      </c>
      <c r="H25" s="539">
        <f t="shared" si="4"/>
        <v>4.7918433347950273</v>
      </c>
      <c r="I25" s="539">
        <f t="shared" si="4"/>
        <v>3.0893869266816494</v>
      </c>
      <c r="J25" s="539">
        <f t="shared" si="4"/>
        <v>21.954051560593332</v>
      </c>
      <c r="K25" s="540">
        <f t="shared" si="4"/>
        <v>6.1370196341928667</v>
      </c>
    </row>
    <row r="28" spans="1:11" ht="51">
      <c r="B28" s="22" t="s">
        <v>867</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H21 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K11" sqref="K11"/>
    </sheetView>
  </sheetViews>
  <sheetFormatPr defaultColWidth="9.140625" defaultRowHeight="15"/>
  <cols>
    <col min="1" max="1" width="10.5703125" style="73" bestFit="1" customWidth="1"/>
    <col min="2" max="2" width="95" style="73" customWidth="1"/>
    <col min="3" max="3" width="12.57031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2"/>
  </cols>
  <sheetData>
    <row r="1" spans="1:14">
      <c r="A1" s="4" t="s">
        <v>231</v>
      </c>
      <c r="B1" s="73" t="str">
        <f>Info!C2</f>
        <v>სს" კრედო ბანკი"</v>
      </c>
    </row>
    <row r="2" spans="1:14" ht="14.25" customHeight="1">
      <c r="A2" s="73" t="s">
        <v>232</v>
      </c>
      <c r="B2" s="15" t="str">
        <f>'1. key ratios'!B2</f>
        <v>31.03.2019</v>
      </c>
    </row>
    <row r="3" spans="1:14" ht="14.25" customHeight="1"/>
    <row r="4" spans="1:14" ht="15.75" thickBot="1">
      <c r="A4" s="1" t="s">
        <v>666</v>
      </c>
      <c r="B4" s="98" t="s">
        <v>83</v>
      </c>
    </row>
    <row r="5" spans="1:14" s="24" customFormat="1" ht="12.75">
      <c r="A5" s="183"/>
      <c r="B5" s="184"/>
      <c r="C5" s="185" t="s">
        <v>0</v>
      </c>
      <c r="D5" s="185" t="s">
        <v>1</v>
      </c>
      <c r="E5" s="185" t="s">
        <v>2</v>
      </c>
      <c r="F5" s="185" t="s">
        <v>3</v>
      </c>
      <c r="G5" s="185" t="s">
        <v>4</v>
      </c>
      <c r="H5" s="185" t="s">
        <v>10</v>
      </c>
      <c r="I5" s="185" t="s">
        <v>281</v>
      </c>
      <c r="J5" s="185" t="s">
        <v>282</v>
      </c>
      <c r="K5" s="185" t="s">
        <v>283</v>
      </c>
      <c r="L5" s="185" t="s">
        <v>284</v>
      </c>
      <c r="M5" s="185" t="s">
        <v>285</v>
      </c>
      <c r="N5" s="186" t="s">
        <v>286</v>
      </c>
    </row>
    <row r="6" spans="1:14" ht="45">
      <c r="A6" s="175"/>
      <c r="B6" s="110"/>
      <c r="C6" s="111" t="s">
        <v>93</v>
      </c>
      <c r="D6" s="112" t="s">
        <v>82</v>
      </c>
      <c r="E6" s="113" t="s">
        <v>92</v>
      </c>
      <c r="F6" s="114">
        <v>0</v>
      </c>
      <c r="G6" s="114">
        <v>0.2</v>
      </c>
      <c r="H6" s="114">
        <v>0.35</v>
      </c>
      <c r="I6" s="114">
        <v>0.5</v>
      </c>
      <c r="J6" s="114">
        <v>0.75</v>
      </c>
      <c r="K6" s="114">
        <v>1</v>
      </c>
      <c r="L6" s="114">
        <v>1.5</v>
      </c>
      <c r="M6" s="114">
        <v>2.5</v>
      </c>
      <c r="N6" s="176" t="s">
        <v>83</v>
      </c>
    </row>
    <row r="7" spans="1:14">
      <c r="A7" s="177">
        <v>1</v>
      </c>
      <c r="B7" s="115" t="s">
        <v>84</v>
      </c>
      <c r="C7" s="341">
        <f>SUM(C8:C13)</f>
        <v>13457000</v>
      </c>
      <c r="D7" s="110"/>
      <c r="E7" s="344">
        <f t="shared" ref="E7:M7" si="0">SUM(E8:E13)</f>
        <v>1480270</v>
      </c>
      <c r="F7" s="341">
        <f>SUM(F8:F13)</f>
        <v>0</v>
      </c>
      <c r="G7" s="341">
        <f t="shared" si="0"/>
        <v>0</v>
      </c>
      <c r="H7" s="341">
        <f t="shared" si="0"/>
        <v>0</v>
      </c>
      <c r="I7" s="341">
        <f t="shared" si="0"/>
        <v>0</v>
      </c>
      <c r="J7" s="341">
        <f t="shared" si="0"/>
        <v>0</v>
      </c>
      <c r="K7" s="341">
        <f t="shared" si="0"/>
        <v>1480270</v>
      </c>
      <c r="L7" s="341">
        <f t="shared" si="0"/>
        <v>0</v>
      </c>
      <c r="M7" s="341">
        <f t="shared" si="0"/>
        <v>0</v>
      </c>
      <c r="N7" s="178">
        <f>SUM(N8:N13)</f>
        <v>1480270</v>
      </c>
    </row>
    <row r="8" spans="1:14">
      <c r="A8" s="177">
        <v>1.1000000000000001</v>
      </c>
      <c r="B8" s="116" t="s">
        <v>85</v>
      </c>
      <c r="C8" s="342">
        <v>0</v>
      </c>
      <c r="D8" s="117">
        <v>0.02</v>
      </c>
      <c r="E8" s="344">
        <f>C8*D8</f>
        <v>0</v>
      </c>
      <c r="F8" s="342"/>
      <c r="G8" s="342"/>
      <c r="H8" s="342"/>
      <c r="I8" s="342"/>
      <c r="J8" s="342"/>
      <c r="K8" s="342"/>
      <c r="L8" s="342"/>
      <c r="M8" s="342"/>
      <c r="N8" s="178">
        <f>SUMPRODUCT($F$6:$M$6,F8:M8)</f>
        <v>0</v>
      </c>
    </row>
    <row r="9" spans="1:14">
      <c r="A9" s="177">
        <v>1.2</v>
      </c>
      <c r="B9" s="116" t="s">
        <v>86</v>
      </c>
      <c r="C9" s="342">
        <v>0</v>
      </c>
      <c r="D9" s="117">
        <v>0.05</v>
      </c>
      <c r="E9" s="344">
        <f>C9*D9</f>
        <v>0</v>
      </c>
      <c r="F9" s="342"/>
      <c r="G9" s="342"/>
      <c r="H9" s="342"/>
      <c r="I9" s="342"/>
      <c r="J9" s="342"/>
      <c r="K9" s="342"/>
      <c r="L9" s="342"/>
      <c r="M9" s="342"/>
      <c r="N9" s="178">
        <f t="shared" ref="N9:N12" si="1">SUMPRODUCT($F$6:$M$6,F9:M9)</f>
        <v>0</v>
      </c>
    </row>
    <row r="10" spans="1:14">
      <c r="A10" s="177">
        <v>1.3</v>
      </c>
      <c r="B10" s="116" t="s">
        <v>87</v>
      </c>
      <c r="C10" s="342">
        <v>0</v>
      </c>
      <c r="D10" s="117">
        <v>0.08</v>
      </c>
      <c r="E10" s="344">
        <f>C10*D10</f>
        <v>0</v>
      </c>
      <c r="F10" s="342"/>
      <c r="G10" s="342"/>
      <c r="H10" s="342"/>
      <c r="I10" s="342"/>
      <c r="J10" s="342"/>
      <c r="K10" s="342"/>
      <c r="L10" s="342"/>
      <c r="M10" s="342"/>
      <c r="N10" s="178">
        <f>SUMPRODUCT($F$6:$M$6,F10:M10)</f>
        <v>0</v>
      </c>
    </row>
    <row r="11" spans="1:14">
      <c r="A11" s="177">
        <v>1.4</v>
      </c>
      <c r="B11" s="116" t="s">
        <v>88</v>
      </c>
      <c r="C11" s="342">
        <v>13457000</v>
      </c>
      <c r="D11" s="117">
        <v>0.11</v>
      </c>
      <c r="E11" s="344">
        <f>C11*D11</f>
        <v>1480270</v>
      </c>
      <c r="F11" s="342"/>
      <c r="G11" s="342"/>
      <c r="H11" s="342"/>
      <c r="I11" s="342"/>
      <c r="J11" s="342"/>
      <c r="K11" s="342">
        <v>1480270</v>
      </c>
      <c r="L11" s="342"/>
      <c r="M11" s="342"/>
      <c r="N11" s="178">
        <f t="shared" si="1"/>
        <v>1480270</v>
      </c>
    </row>
    <row r="12" spans="1:14">
      <c r="A12" s="177">
        <v>1.5</v>
      </c>
      <c r="B12" s="116" t="s">
        <v>89</v>
      </c>
      <c r="C12" s="342">
        <v>0</v>
      </c>
      <c r="D12" s="117">
        <v>0.14000000000000001</v>
      </c>
      <c r="E12" s="344">
        <f>C12*D12</f>
        <v>0</v>
      </c>
      <c r="F12" s="342"/>
      <c r="G12" s="342"/>
      <c r="H12" s="342"/>
      <c r="I12" s="342"/>
      <c r="J12" s="342"/>
      <c r="K12" s="342"/>
      <c r="L12" s="342"/>
      <c r="M12" s="342"/>
      <c r="N12" s="178">
        <f t="shared" si="1"/>
        <v>0</v>
      </c>
    </row>
    <row r="13" spans="1:14">
      <c r="A13" s="177">
        <v>1.6</v>
      </c>
      <c r="B13" s="118" t="s">
        <v>90</v>
      </c>
      <c r="C13" s="342">
        <v>0</v>
      </c>
      <c r="D13" s="119"/>
      <c r="E13" s="342"/>
      <c r="F13" s="342"/>
      <c r="G13" s="342"/>
      <c r="H13" s="342"/>
      <c r="I13" s="342"/>
      <c r="J13" s="342"/>
      <c r="K13" s="342"/>
      <c r="L13" s="342"/>
      <c r="M13" s="342"/>
      <c r="N13" s="178">
        <f>SUMPRODUCT($F$6:$M$6,F13:M13)</f>
        <v>0</v>
      </c>
    </row>
    <row r="14" spans="1:14">
      <c r="A14" s="177">
        <v>2</v>
      </c>
      <c r="B14" s="120" t="s">
        <v>91</v>
      </c>
      <c r="C14" s="341">
        <f>SUM(C15:C20)</f>
        <v>0</v>
      </c>
      <c r="D14" s="110"/>
      <c r="E14" s="344">
        <f t="shared" ref="E14:M14" si="2">SUM(E15:E20)</f>
        <v>0</v>
      </c>
      <c r="F14" s="342">
        <f t="shared" si="2"/>
        <v>0</v>
      </c>
      <c r="G14" s="342">
        <f t="shared" si="2"/>
        <v>0</v>
      </c>
      <c r="H14" s="342">
        <f t="shared" si="2"/>
        <v>0</v>
      </c>
      <c r="I14" s="342">
        <f t="shared" si="2"/>
        <v>0</v>
      </c>
      <c r="J14" s="342">
        <f t="shared" si="2"/>
        <v>0</v>
      </c>
      <c r="K14" s="342">
        <f t="shared" si="2"/>
        <v>0</v>
      </c>
      <c r="L14" s="342">
        <f t="shared" si="2"/>
        <v>0</v>
      </c>
      <c r="M14" s="342">
        <f t="shared" si="2"/>
        <v>0</v>
      </c>
      <c r="N14" s="178">
        <f>SUM(N15:N20)</f>
        <v>0</v>
      </c>
    </row>
    <row r="15" spans="1:14">
      <c r="A15" s="177">
        <v>2.1</v>
      </c>
      <c r="B15" s="118" t="s">
        <v>85</v>
      </c>
      <c r="C15" s="342"/>
      <c r="D15" s="117">
        <v>5.0000000000000001E-3</v>
      </c>
      <c r="E15" s="344">
        <f>C15*D15</f>
        <v>0</v>
      </c>
      <c r="F15" s="342"/>
      <c r="G15" s="342"/>
      <c r="H15" s="342"/>
      <c r="I15" s="342"/>
      <c r="J15" s="342"/>
      <c r="K15" s="342"/>
      <c r="L15" s="342"/>
      <c r="M15" s="342"/>
      <c r="N15" s="178">
        <f>SUMPRODUCT($F$6:$M$6,F15:M15)</f>
        <v>0</v>
      </c>
    </row>
    <row r="16" spans="1:14">
      <c r="A16" s="177">
        <v>2.2000000000000002</v>
      </c>
      <c r="B16" s="118" t="s">
        <v>86</v>
      </c>
      <c r="C16" s="342"/>
      <c r="D16" s="117">
        <v>0.01</v>
      </c>
      <c r="E16" s="344">
        <f>C16*D16</f>
        <v>0</v>
      </c>
      <c r="F16" s="342"/>
      <c r="G16" s="342"/>
      <c r="H16" s="342"/>
      <c r="I16" s="342"/>
      <c r="J16" s="342"/>
      <c r="K16" s="342"/>
      <c r="L16" s="342"/>
      <c r="M16" s="342"/>
      <c r="N16" s="178">
        <f t="shared" ref="N16:N20" si="3">SUMPRODUCT($F$6:$M$6,F16:M16)</f>
        <v>0</v>
      </c>
    </row>
    <row r="17" spans="1:14">
      <c r="A17" s="177">
        <v>2.2999999999999998</v>
      </c>
      <c r="B17" s="118" t="s">
        <v>87</v>
      </c>
      <c r="C17" s="342"/>
      <c r="D17" s="117">
        <v>0.02</v>
      </c>
      <c r="E17" s="344">
        <f>C17*D17</f>
        <v>0</v>
      </c>
      <c r="F17" s="342"/>
      <c r="G17" s="342"/>
      <c r="H17" s="342"/>
      <c r="I17" s="342"/>
      <c r="J17" s="342"/>
      <c r="K17" s="342"/>
      <c r="L17" s="342"/>
      <c r="M17" s="342"/>
      <c r="N17" s="178">
        <f t="shared" si="3"/>
        <v>0</v>
      </c>
    </row>
    <row r="18" spans="1:14">
      <c r="A18" s="177">
        <v>2.4</v>
      </c>
      <c r="B18" s="118" t="s">
        <v>88</v>
      </c>
      <c r="C18" s="342"/>
      <c r="D18" s="117">
        <v>0.03</v>
      </c>
      <c r="E18" s="344">
        <f>C18*D18</f>
        <v>0</v>
      </c>
      <c r="F18" s="342"/>
      <c r="G18" s="342"/>
      <c r="H18" s="342"/>
      <c r="I18" s="342"/>
      <c r="J18" s="342"/>
      <c r="K18" s="342"/>
      <c r="L18" s="342"/>
      <c r="M18" s="342"/>
      <c r="N18" s="178">
        <f t="shared" si="3"/>
        <v>0</v>
      </c>
    </row>
    <row r="19" spans="1:14">
      <c r="A19" s="177">
        <v>2.5</v>
      </c>
      <c r="B19" s="118" t="s">
        <v>89</v>
      </c>
      <c r="C19" s="342"/>
      <c r="D19" s="117">
        <v>0.04</v>
      </c>
      <c r="E19" s="344">
        <f>C19*D19</f>
        <v>0</v>
      </c>
      <c r="F19" s="342"/>
      <c r="G19" s="342"/>
      <c r="H19" s="342"/>
      <c r="I19" s="342"/>
      <c r="J19" s="342"/>
      <c r="K19" s="342"/>
      <c r="L19" s="342"/>
      <c r="M19" s="342"/>
      <c r="N19" s="178">
        <f t="shared" si="3"/>
        <v>0</v>
      </c>
    </row>
    <row r="20" spans="1:14">
      <c r="A20" s="177">
        <v>2.6</v>
      </c>
      <c r="B20" s="118" t="s">
        <v>90</v>
      </c>
      <c r="C20" s="342"/>
      <c r="D20" s="119"/>
      <c r="E20" s="345"/>
      <c r="F20" s="342"/>
      <c r="G20" s="342"/>
      <c r="H20" s="342"/>
      <c r="I20" s="342"/>
      <c r="J20" s="342"/>
      <c r="K20" s="342"/>
      <c r="L20" s="342"/>
      <c r="M20" s="342"/>
      <c r="N20" s="178">
        <f t="shared" si="3"/>
        <v>0</v>
      </c>
    </row>
    <row r="21" spans="1:14" ht="15.75" thickBot="1">
      <c r="A21" s="179">
        <v>3</v>
      </c>
      <c r="B21" s="180" t="s">
        <v>74</v>
      </c>
      <c r="C21" s="343">
        <f>C14+C7</f>
        <v>13457000</v>
      </c>
      <c r="D21" s="181"/>
      <c r="E21" s="346">
        <f>E14+E7</f>
        <v>1480270</v>
      </c>
      <c r="F21" s="347">
        <f>F7+F14</f>
        <v>0</v>
      </c>
      <c r="G21" s="347">
        <f t="shared" ref="G21:L21" si="4">G7+G14</f>
        <v>0</v>
      </c>
      <c r="H21" s="347">
        <f t="shared" si="4"/>
        <v>0</v>
      </c>
      <c r="I21" s="347">
        <f t="shared" si="4"/>
        <v>0</v>
      </c>
      <c r="J21" s="347">
        <f t="shared" si="4"/>
        <v>0</v>
      </c>
      <c r="K21" s="347">
        <f t="shared" si="4"/>
        <v>1480270</v>
      </c>
      <c r="L21" s="347">
        <f t="shared" si="4"/>
        <v>0</v>
      </c>
      <c r="M21" s="347">
        <f>M7+M14</f>
        <v>0</v>
      </c>
      <c r="N21" s="182">
        <f>N14+N7</f>
        <v>1480270</v>
      </c>
    </row>
    <row r="22" spans="1:14">
      <c r="E22" s="348"/>
      <c r="F22" s="348"/>
      <c r="G22" s="348"/>
      <c r="H22" s="348"/>
      <c r="I22" s="348"/>
      <c r="J22" s="348"/>
      <c r="K22" s="348"/>
      <c r="L22" s="348"/>
      <c r="M22" s="34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20" workbookViewId="0">
      <selection activeCell="C36" sqref="C36"/>
    </sheetView>
  </sheetViews>
  <sheetFormatPr defaultRowHeight="15"/>
  <cols>
    <col min="1" max="1" width="11.42578125" customWidth="1"/>
    <col min="2" max="2" width="76.85546875" style="3" customWidth="1"/>
    <col min="3" max="3" width="22.85546875" customWidth="1"/>
  </cols>
  <sheetData>
    <row r="1" spans="1:3">
      <c r="A1" s="391" t="s">
        <v>231</v>
      </c>
      <c r="B1" t="str">
        <f>Info!C2</f>
        <v>სს" კრედო ბანკი"</v>
      </c>
    </row>
    <row r="2" spans="1:3">
      <c r="A2" s="391" t="s">
        <v>232</v>
      </c>
      <c r="B2" s="15" t="str">
        <f>'1. key ratios'!B2</f>
        <v>31.03.2019</v>
      </c>
    </row>
    <row r="3" spans="1:3">
      <c r="A3" s="391"/>
      <c r="B3"/>
    </row>
    <row r="4" spans="1:3">
      <c r="A4" s="391" t="s">
        <v>912</v>
      </c>
      <c r="B4" t="s">
        <v>871</v>
      </c>
    </row>
    <row r="5" spans="1:3">
      <c r="A5" s="462"/>
      <c r="B5" s="462" t="s">
        <v>872</v>
      </c>
      <c r="C5" s="474"/>
    </row>
    <row r="6" spans="1:3">
      <c r="A6" s="463">
        <v>1</v>
      </c>
      <c r="B6" s="475" t="s">
        <v>872</v>
      </c>
      <c r="C6" s="476">
        <v>830871729.19210005</v>
      </c>
    </row>
    <row r="7" spans="1:3">
      <c r="A7" s="463">
        <v>2</v>
      </c>
      <c r="B7" s="475" t="s">
        <v>873</v>
      </c>
      <c r="C7" s="476">
        <v>-6807479</v>
      </c>
    </row>
    <row r="8" spans="1:3">
      <c r="A8" s="464">
        <v>3</v>
      </c>
      <c r="B8" s="477" t="s">
        <v>874</v>
      </c>
      <c r="C8" s="478">
        <f>C6+C7</f>
        <v>824064250.19210005</v>
      </c>
    </row>
    <row r="9" spans="1:3">
      <c r="A9" s="465"/>
      <c r="B9" s="465" t="s">
        <v>875</v>
      </c>
      <c r="C9" s="479"/>
    </row>
    <row r="10" spans="1:3">
      <c r="A10" s="466">
        <v>4</v>
      </c>
      <c r="B10" s="480" t="s">
        <v>876</v>
      </c>
      <c r="C10" s="476"/>
    </row>
    <row r="11" spans="1:3">
      <c r="A11" s="466">
        <v>5</v>
      </c>
      <c r="B11" s="481" t="s">
        <v>877</v>
      </c>
      <c r="C11" s="476"/>
    </row>
    <row r="12" spans="1:3">
      <c r="A12" s="466" t="s">
        <v>878</v>
      </c>
      <c r="B12" s="475" t="s">
        <v>879</v>
      </c>
      <c r="C12" s="478">
        <f>'15. CCR'!K11</f>
        <v>1480270</v>
      </c>
    </row>
    <row r="13" spans="1:3">
      <c r="A13" s="467">
        <v>6</v>
      </c>
      <c r="B13" s="482" t="s">
        <v>880</v>
      </c>
      <c r="C13" s="476"/>
    </row>
    <row r="14" spans="1:3">
      <c r="A14" s="467">
        <v>7</v>
      </c>
      <c r="B14" s="483" t="s">
        <v>881</v>
      </c>
      <c r="C14" s="476"/>
    </row>
    <row r="15" spans="1:3">
      <c r="A15" s="468">
        <v>8</v>
      </c>
      <c r="B15" s="475" t="s">
        <v>882</v>
      </c>
      <c r="C15" s="476"/>
    </row>
    <row r="16" spans="1:3" ht="24">
      <c r="A16" s="467">
        <v>9</v>
      </c>
      <c r="B16" s="483" t="s">
        <v>883</v>
      </c>
      <c r="C16" s="476"/>
    </row>
    <row r="17" spans="1:3">
      <c r="A17" s="467">
        <v>10</v>
      </c>
      <c r="B17" s="483" t="s">
        <v>884</v>
      </c>
      <c r="C17" s="476"/>
    </row>
    <row r="18" spans="1:3">
      <c r="A18" s="469">
        <v>11</v>
      </c>
      <c r="B18" s="484" t="s">
        <v>885</v>
      </c>
      <c r="C18" s="478">
        <f>SUM(C10:C17)</f>
        <v>1480270</v>
      </c>
    </row>
    <row r="19" spans="1:3">
      <c r="A19" s="465"/>
      <c r="B19" s="465" t="s">
        <v>886</v>
      </c>
      <c r="C19" s="485"/>
    </row>
    <row r="20" spans="1:3">
      <c r="A20" s="467">
        <v>12</v>
      </c>
      <c r="B20" s="480" t="s">
        <v>887</v>
      </c>
      <c r="C20" s="476"/>
    </row>
    <row r="21" spans="1:3">
      <c r="A21" s="467">
        <v>13</v>
      </c>
      <c r="B21" s="480" t="s">
        <v>888</v>
      </c>
      <c r="C21" s="476"/>
    </row>
    <row r="22" spans="1:3">
      <c r="A22" s="467">
        <v>14</v>
      </c>
      <c r="B22" s="480" t="s">
        <v>889</v>
      </c>
      <c r="C22" s="476"/>
    </row>
    <row r="23" spans="1:3" ht="24">
      <c r="A23" s="467" t="s">
        <v>890</v>
      </c>
      <c r="B23" s="480" t="s">
        <v>891</v>
      </c>
      <c r="C23" s="476"/>
    </row>
    <row r="24" spans="1:3">
      <c r="A24" s="467">
        <v>15</v>
      </c>
      <c r="B24" s="480" t="s">
        <v>892</v>
      </c>
      <c r="C24" s="476"/>
    </row>
    <row r="25" spans="1:3">
      <c r="A25" s="467" t="s">
        <v>893</v>
      </c>
      <c r="B25" s="475" t="s">
        <v>894</v>
      </c>
      <c r="C25" s="476"/>
    </row>
    <row r="26" spans="1:3">
      <c r="A26" s="469">
        <v>16</v>
      </c>
      <c r="B26" s="484" t="s">
        <v>895</v>
      </c>
      <c r="C26" s="478">
        <f>SUM(C20:C25)</f>
        <v>0</v>
      </c>
    </row>
    <row r="27" spans="1:3">
      <c r="A27" s="465"/>
      <c r="B27" s="465" t="s">
        <v>896</v>
      </c>
      <c r="C27" s="479"/>
    </row>
    <row r="28" spans="1:3">
      <c r="A28" s="466">
        <v>17</v>
      </c>
      <c r="B28" s="475" t="s">
        <v>897</v>
      </c>
      <c r="C28" s="476">
        <v>26723847.739999998</v>
      </c>
    </row>
    <row r="29" spans="1:3">
      <c r="A29" s="466">
        <v>18</v>
      </c>
      <c r="B29" s="475" t="s">
        <v>898</v>
      </c>
      <c r="C29" s="476">
        <v>-21379078.191999998</v>
      </c>
    </row>
    <row r="30" spans="1:3">
      <c r="A30" s="469">
        <v>19</v>
      </c>
      <c r="B30" s="484" t="s">
        <v>899</v>
      </c>
      <c r="C30" s="478">
        <f>C28+C29</f>
        <v>5344769.5480000004</v>
      </c>
    </row>
    <row r="31" spans="1:3">
      <c r="A31" s="470"/>
      <c r="B31" s="465" t="s">
        <v>900</v>
      </c>
      <c r="C31" s="479"/>
    </row>
    <row r="32" spans="1:3">
      <c r="A32" s="466" t="s">
        <v>901</v>
      </c>
      <c r="B32" s="480" t="s">
        <v>902</v>
      </c>
      <c r="C32" s="486"/>
    </row>
    <row r="33" spans="1:3">
      <c r="A33" s="466" t="s">
        <v>903</v>
      </c>
      <c r="B33" s="481" t="s">
        <v>904</v>
      </c>
      <c r="C33" s="486"/>
    </row>
    <row r="34" spans="1:3">
      <c r="A34" s="465"/>
      <c r="B34" s="465" t="s">
        <v>905</v>
      </c>
      <c r="C34" s="479"/>
    </row>
    <row r="35" spans="1:3">
      <c r="A35" s="469">
        <v>20</v>
      </c>
      <c r="B35" s="484" t="s">
        <v>130</v>
      </c>
      <c r="C35" s="478">
        <f>'9. Capital'!C28</f>
        <v>116011251.56999989</v>
      </c>
    </row>
    <row r="36" spans="1:3">
      <c r="A36" s="469">
        <v>21</v>
      </c>
      <c r="B36" s="484" t="s">
        <v>906</v>
      </c>
      <c r="C36" s="478">
        <f>C8+C18+C26+C30</f>
        <v>830889289.74010003</v>
      </c>
    </row>
    <row r="37" spans="1:3">
      <c r="A37" s="471"/>
      <c r="B37" s="471" t="s">
        <v>871</v>
      </c>
      <c r="C37" s="479"/>
    </row>
    <row r="38" spans="1:3">
      <c r="A38" s="469">
        <v>22</v>
      </c>
      <c r="B38" s="484" t="s">
        <v>871</v>
      </c>
      <c r="C38" s="541">
        <f>IFERROR(C35/C36,0)</f>
        <v>0.13962299550917054</v>
      </c>
    </row>
    <row r="39" spans="1:3">
      <c r="A39" s="471"/>
      <c r="B39" s="471" t="s">
        <v>907</v>
      </c>
      <c r="C39" s="479"/>
    </row>
    <row r="40" spans="1:3">
      <c r="A40" s="472" t="s">
        <v>908</v>
      </c>
      <c r="B40" s="480" t="s">
        <v>909</v>
      </c>
      <c r="C40" s="486"/>
    </row>
    <row r="41" spans="1:3">
      <c r="A41" s="473" t="s">
        <v>910</v>
      </c>
      <c r="B41" s="481" t="s">
        <v>911</v>
      </c>
      <c r="C41" s="486"/>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4" zoomScale="85" zoomScaleNormal="85" workbookViewId="0">
      <selection activeCell="D102" sqref="D102"/>
    </sheetView>
  </sheetViews>
  <sheetFormatPr defaultColWidth="43.5703125" defaultRowHeight="11.25"/>
  <cols>
    <col min="1" max="1" width="5.28515625" style="252" customWidth="1"/>
    <col min="2" max="2" width="66.140625" style="253" customWidth="1"/>
    <col min="3" max="3" width="131.42578125" style="254" customWidth="1"/>
    <col min="4" max="5" width="10.28515625" style="236" customWidth="1"/>
    <col min="6" max="16384" width="43.5703125" style="236"/>
  </cols>
  <sheetData>
    <row r="1" spans="1:3" ht="12.75" thickTop="1" thickBot="1">
      <c r="A1" s="634" t="s">
        <v>370</v>
      </c>
      <c r="B1" s="635"/>
      <c r="C1" s="636"/>
    </row>
    <row r="2" spans="1:3" ht="26.25" customHeight="1">
      <c r="A2" s="237"/>
      <c r="B2" s="654" t="s">
        <v>371</v>
      </c>
      <c r="C2" s="654"/>
    </row>
    <row r="3" spans="1:3" s="242" customFormat="1" ht="11.25" customHeight="1">
      <c r="A3" s="241"/>
      <c r="B3" s="654" t="s">
        <v>676</v>
      </c>
      <c r="C3" s="654"/>
    </row>
    <row r="4" spans="1:3" ht="12" customHeight="1" thickBot="1">
      <c r="A4" s="639" t="s">
        <v>680</v>
      </c>
      <c r="B4" s="640"/>
      <c r="C4" s="641"/>
    </row>
    <row r="5" spans="1:3" ht="12" thickTop="1">
      <c r="A5" s="238"/>
      <c r="B5" s="642" t="s">
        <v>372</v>
      </c>
      <c r="C5" s="643"/>
    </row>
    <row r="6" spans="1:3">
      <c r="A6" s="237"/>
      <c r="B6" s="603" t="s">
        <v>677</v>
      </c>
      <c r="C6" s="604"/>
    </row>
    <row r="7" spans="1:3">
      <c r="A7" s="237"/>
      <c r="B7" s="603" t="s">
        <v>373</v>
      </c>
      <c r="C7" s="604"/>
    </row>
    <row r="8" spans="1:3">
      <c r="A8" s="237"/>
      <c r="B8" s="603" t="s">
        <v>678</v>
      </c>
      <c r="C8" s="604"/>
    </row>
    <row r="9" spans="1:3">
      <c r="A9" s="237"/>
      <c r="B9" s="655" t="s">
        <v>679</v>
      </c>
      <c r="C9" s="656"/>
    </row>
    <row r="10" spans="1:3">
      <c r="A10" s="237"/>
      <c r="B10" s="646" t="s">
        <v>374</v>
      </c>
      <c r="C10" s="647" t="s">
        <v>374</v>
      </c>
    </row>
    <row r="11" spans="1:3">
      <c r="A11" s="237"/>
      <c r="B11" s="646" t="s">
        <v>375</v>
      </c>
      <c r="C11" s="647" t="s">
        <v>375</v>
      </c>
    </row>
    <row r="12" spans="1:3">
      <c r="A12" s="237"/>
      <c r="B12" s="646" t="s">
        <v>376</v>
      </c>
      <c r="C12" s="647" t="s">
        <v>376</v>
      </c>
    </row>
    <row r="13" spans="1:3">
      <c r="A13" s="237"/>
      <c r="B13" s="646" t="s">
        <v>377</v>
      </c>
      <c r="C13" s="647" t="s">
        <v>377</v>
      </c>
    </row>
    <row r="14" spans="1:3">
      <c r="A14" s="237"/>
      <c r="B14" s="646" t="s">
        <v>378</v>
      </c>
      <c r="C14" s="647" t="s">
        <v>378</v>
      </c>
    </row>
    <row r="15" spans="1:3" ht="21.75" customHeight="1">
      <c r="A15" s="237"/>
      <c r="B15" s="646" t="s">
        <v>379</v>
      </c>
      <c r="C15" s="647" t="s">
        <v>379</v>
      </c>
    </row>
    <row r="16" spans="1:3">
      <c r="A16" s="237"/>
      <c r="B16" s="646" t="s">
        <v>380</v>
      </c>
      <c r="C16" s="647" t="s">
        <v>381</v>
      </c>
    </row>
    <row r="17" spans="1:3">
      <c r="A17" s="237"/>
      <c r="B17" s="646" t="s">
        <v>382</v>
      </c>
      <c r="C17" s="647" t="s">
        <v>383</v>
      </c>
    </row>
    <row r="18" spans="1:3">
      <c r="A18" s="237"/>
      <c r="B18" s="646" t="s">
        <v>384</v>
      </c>
      <c r="C18" s="647" t="s">
        <v>385</v>
      </c>
    </row>
    <row r="19" spans="1:3">
      <c r="A19" s="237"/>
      <c r="B19" s="646" t="s">
        <v>386</v>
      </c>
      <c r="C19" s="647" t="s">
        <v>386</v>
      </c>
    </row>
    <row r="20" spans="1:3">
      <c r="A20" s="237"/>
      <c r="B20" s="646" t="s">
        <v>387</v>
      </c>
      <c r="C20" s="647" t="s">
        <v>387</v>
      </c>
    </row>
    <row r="21" spans="1:3">
      <c r="A21" s="237"/>
      <c r="B21" s="646" t="s">
        <v>388</v>
      </c>
      <c r="C21" s="647" t="s">
        <v>388</v>
      </c>
    </row>
    <row r="22" spans="1:3" ht="23.25" customHeight="1">
      <c r="A22" s="237"/>
      <c r="B22" s="646" t="s">
        <v>389</v>
      </c>
      <c r="C22" s="647" t="s">
        <v>390</v>
      </c>
    </row>
    <row r="23" spans="1:3">
      <c r="A23" s="237"/>
      <c r="B23" s="646" t="s">
        <v>391</v>
      </c>
      <c r="C23" s="647" t="s">
        <v>391</v>
      </c>
    </row>
    <row r="24" spans="1:3">
      <c r="A24" s="237"/>
      <c r="B24" s="646" t="s">
        <v>392</v>
      </c>
      <c r="C24" s="647" t="s">
        <v>393</v>
      </c>
    </row>
    <row r="25" spans="1:3" ht="12" thickBot="1">
      <c r="A25" s="239"/>
      <c r="B25" s="652" t="s">
        <v>394</v>
      </c>
      <c r="C25" s="653"/>
    </row>
    <row r="26" spans="1:3" ht="12.75" thickTop="1" thickBot="1">
      <c r="A26" s="639" t="s">
        <v>690</v>
      </c>
      <c r="B26" s="640"/>
      <c r="C26" s="641"/>
    </row>
    <row r="27" spans="1:3" ht="12.75" thickTop="1" thickBot="1">
      <c r="A27" s="240"/>
      <c r="B27" s="657" t="s">
        <v>395</v>
      </c>
      <c r="C27" s="658"/>
    </row>
    <row r="28" spans="1:3" ht="12.75" thickTop="1" thickBot="1">
      <c r="A28" s="639" t="s">
        <v>681</v>
      </c>
      <c r="B28" s="640"/>
      <c r="C28" s="641"/>
    </row>
    <row r="29" spans="1:3" ht="12" thickTop="1">
      <c r="A29" s="238"/>
      <c r="B29" s="650" t="s">
        <v>396</v>
      </c>
      <c r="C29" s="651" t="s">
        <v>397</v>
      </c>
    </row>
    <row r="30" spans="1:3">
      <c r="A30" s="237"/>
      <c r="B30" s="601" t="s">
        <v>398</v>
      </c>
      <c r="C30" s="602" t="s">
        <v>399</v>
      </c>
    </row>
    <row r="31" spans="1:3">
      <c r="A31" s="237"/>
      <c r="B31" s="601" t="s">
        <v>400</v>
      </c>
      <c r="C31" s="602" t="s">
        <v>401</v>
      </c>
    </row>
    <row r="32" spans="1:3">
      <c r="A32" s="237"/>
      <c r="B32" s="601" t="s">
        <v>402</v>
      </c>
      <c r="C32" s="602" t="s">
        <v>403</v>
      </c>
    </row>
    <row r="33" spans="1:3">
      <c r="A33" s="237"/>
      <c r="B33" s="601" t="s">
        <v>404</v>
      </c>
      <c r="C33" s="602" t="s">
        <v>405</v>
      </c>
    </row>
    <row r="34" spans="1:3">
      <c r="A34" s="237"/>
      <c r="B34" s="601" t="s">
        <v>406</v>
      </c>
      <c r="C34" s="602" t="s">
        <v>407</v>
      </c>
    </row>
    <row r="35" spans="1:3" ht="23.25" customHeight="1">
      <c r="A35" s="237"/>
      <c r="B35" s="601" t="s">
        <v>408</v>
      </c>
      <c r="C35" s="602" t="s">
        <v>409</v>
      </c>
    </row>
    <row r="36" spans="1:3" ht="24" customHeight="1">
      <c r="A36" s="237"/>
      <c r="B36" s="601" t="s">
        <v>410</v>
      </c>
      <c r="C36" s="602" t="s">
        <v>411</v>
      </c>
    </row>
    <row r="37" spans="1:3" ht="24.75" customHeight="1">
      <c r="A37" s="237"/>
      <c r="B37" s="601" t="s">
        <v>412</v>
      </c>
      <c r="C37" s="602" t="s">
        <v>413</v>
      </c>
    </row>
    <row r="38" spans="1:3" ht="23.25" customHeight="1">
      <c r="A38" s="237"/>
      <c r="B38" s="601" t="s">
        <v>682</v>
      </c>
      <c r="C38" s="602" t="s">
        <v>414</v>
      </c>
    </row>
    <row r="39" spans="1:3" ht="39.75" customHeight="1">
      <c r="A39" s="237"/>
      <c r="B39" s="646" t="s">
        <v>702</v>
      </c>
      <c r="C39" s="647" t="s">
        <v>415</v>
      </c>
    </row>
    <row r="40" spans="1:3" ht="12" customHeight="1">
      <c r="A40" s="237"/>
      <c r="B40" s="601" t="s">
        <v>416</v>
      </c>
      <c r="C40" s="602" t="s">
        <v>417</v>
      </c>
    </row>
    <row r="41" spans="1:3" ht="27" customHeight="1" thickBot="1">
      <c r="A41" s="239"/>
      <c r="B41" s="648" t="s">
        <v>418</v>
      </c>
      <c r="C41" s="649" t="s">
        <v>419</v>
      </c>
    </row>
    <row r="42" spans="1:3" ht="12.75" thickTop="1" thickBot="1">
      <c r="A42" s="639" t="s">
        <v>683</v>
      </c>
      <c r="B42" s="640"/>
      <c r="C42" s="641"/>
    </row>
    <row r="43" spans="1:3" ht="12" thickTop="1">
      <c r="A43" s="238"/>
      <c r="B43" s="642" t="s">
        <v>774</v>
      </c>
      <c r="C43" s="643" t="s">
        <v>420</v>
      </c>
    </row>
    <row r="44" spans="1:3">
      <c r="A44" s="237"/>
      <c r="B44" s="603" t="s">
        <v>773</v>
      </c>
      <c r="C44" s="604"/>
    </row>
    <row r="45" spans="1:3" ht="23.25" customHeight="1" thickBot="1">
      <c r="A45" s="239"/>
      <c r="B45" s="629" t="s">
        <v>421</v>
      </c>
      <c r="C45" s="630" t="s">
        <v>422</v>
      </c>
    </row>
    <row r="46" spans="1:3" ht="11.25" customHeight="1" thickTop="1" thickBot="1">
      <c r="A46" s="639" t="s">
        <v>684</v>
      </c>
      <c r="B46" s="640"/>
      <c r="C46" s="641"/>
    </row>
    <row r="47" spans="1:3" ht="26.25" customHeight="1" thickTop="1">
      <c r="A47" s="237"/>
      <c r="B47" s="603" t="s">
        <v>685</v>
      </c>
      <c r="C47" s="604"/>
    </row>
    <row r="48" spans="1:3" ht="12" thickBot="1">
      <c r="A48" s="639" t="s">
        <v>686</v>
      </c>
      <c r="B48" s="640"/>
      <c r="C48" s="641"/>
    </row>
    <row r="49" spans="1:3" ht="12" thickTop="1">
      <c r="A49" s="238"/>
      <c r="B49" s="642" t="s">
        <v>423</v>
      </c>
      <c r="C49" s="643" t="s">
        <v>423</v>
      </c>
    </row>
    <row r="50" spans="1:3" ht="11.25" customHeight="1">
      <c r="A50" s="237"/>
      <c r="B50" s="603" t="s">
        <v>424</v>
      </c>
      <c r="C50" s="604" t="s">
        <v>424</v>
      </c>
    </row>
    <row r="51" spans="1:3">
      <c r="A51" s="237"/>
      <c r="B51" s="603" t="s">
        <v>425</v>
      </c>
      <c r="C51" s="604" t="s">
        <v>425</v>
      </c>
    </row>
    <row r="52" spans="1:3" ht="11.25" customHeight="1">
      <c r="A52" s="237"/>
      <c r="B52" s="603" t="s">
        <v>801</v>
      </c>
      <c r="C52" s="604" t="s">
        <v>426</v>
      </c>
    </row>
    <row r="53" spans="1:3" ht="33.6" customHeight="1">
      <c r="A53" s="237"/>
      <c r="B53" s="603" t="s">
        <v>427</v>
      </c>
      <c r="C53" s="604" t="s">
        <v>427</v>
      </c>
    </row>
    <row r="54" spans="1:3" ht="11.25" customHeight="1">
      <c r="A54" s="237"/>
      <c r="B54" s="603" t="s">
        <v>794</v>
      </c>
      <c r="C54" s="604" t="s">
        <v>428</v>
      </c>
    </row>
    <row r="55" spans="1:3" ht="11.25" customHeight="1" thickBot="1">
      <c r="A55" s="639" t="s">
        <v>687</v>
      </c>
      <c r="B55" s="640"/>
      <c r="C55" s="641"/>
    </row>
    <row r="56" spans="1:3" ht="12" thickTop="1">
      <c r="A56" s="238"/>
      <c r="B56" s="642" t="s">
        <v>423</v>
      </c>
      <c r="C56" s="643" t="s">
        <v>423</v>
      </c>
    </row>
    <row r="57" spans="1:3">
      <c r="A57" s="237"/>
      <c r="B57" s="603" t="s">
        <v>429</v>
      </c>
      <c r="C57" s="604" t="s">
        <v>429</v>
      </c>
    </row>
    <row r="58" spans="1:3">
      <c r="A58" s="237"/>
      <c r="B58" s="603" t="s">
        <v>698</v>
      </c>
      <c r="C58" s="604" t="s">
        <v>430</v>
      </c>
    </row>
    <row r="59" spans="1:3">
      <c r="A59" s="237"/>
      <c r="B59" s="603" t="s">
        <v>431</v>
      </c>
      <c r="C59" s="604" t="s">
        <v>431</v>
      </c>
    </row>
    <row r="60" spans="1:3">
      <c r="A60" s="237"/>
      <c r="B60" s="603" t="s">
        <v>432</v>
      </c>
      <c r="C60" s="604" t="s">
        <v>432</v>
      </c>
    </row>
    <row r="61" spans="1:3">
      <c r="A61" s="237"/>
      <c r="B61" s="603" t="s">
        <v>433</v>
      </c>
      <c r="C61" s="604" t="s">
        <v>433</v>
      </c>
    </row>
    <row r="62" spans="1:3">
      <c r="A62" s="237"/>
      <c r="B62" s="603" t="s">
        <v>699</v>
      </c>
      <c r="C62" s="604" t="s">
        <v>434</v>
      </c>
    </row>
    <row r="63" spans="1:3">
      <c r="A63" s="237"/>
      <c r="B63" s="603" t="s">
        <v>435</v>
      </c>
      <c r="C63" s="604" t="s">
        <v>435</v>
      </c>
    </row>
    <row r="64" spans="1:3" ht="12" thickBot="1">
      <c r="A64" s="239"/>
      <c r="B64" s="629" t="s">
        <v>436</v>
      </c>
      <c r="C64" s="630" t="s">
        <v>436</v>
      </c>
    </row>
    <row r="65" spans="1:3" ht="11.25" customHeight="1" thickTop="1">
      <c r="A65" s="605" t="s">
        <v>688</v>
      </c>
      <c r="B65" s="606"/>
      <c r="C65" s="607"/>
    </row>
    <row r="66" spans="1:3" ht="12" thickBot="1">
      <c r="A66" s="239"/>
      <c r="B66" s="629" t="s">
        <v>437</v>
      </c>
      <c r="C66" s="630" t="s">
        <v>437</v>
      </c>
    </row>
    <row r="67" spans="1:3" ht="11.25" customHeight="1" thickTop="1" thickBot="1">
      <c r="A67" s="639" t="s">
        <v>689</v>
      </c>
      <c r="B67" s="640"/>
      <c r="C67" s="641"/>
    </row>
    <row r="68" spans="1:3" ht="12" thickTop="1">
      <c r="A68" s="238"/>
      <c r="B68" s="642" t="s">
        <v>438</v>
      </c>
      <c r="C68" s="643" t="s">
        <v>438</v>
      </c>
    </row>
    <row r="69" spans="1:3">
      <c r="A69" s="237"/>
      <c r="B69" s="603" t="s">
        <v>439</v>
      </c>
      <c r="C69" s="604" t="s">
        <v>439</v>
      </c>
    </row>
    <row r="70" spans="1:3">
      <c r="A70" s="237"/>
      <c r="B70" s="603" t="s">
        <v>440</v>
      </c>
      <c r="C70" s="604" t="s">
        <v>440</v>
      </c>
    </row>
    <row r="71" spans="1:3" ht="38.25" customHeight="1">
      <c r="A71" s="237"/>
      <c r="B71" s="627" t="s">
        <v>701</v>
      </c>
      <c r="C71" s="628" t="s">
        <v>441</v>
      </c>
    </row>
    <row r="72" spans="1:3" ht="33.75" customHeight="1">
      <c r="A72" s="237"/>
      <c r="B72" s="627" t="s">
        <v>703</v>
      </c>
      <c r="C72" s="628" t="s">
        <v>442</v>
      </c>
    </row>
    <row r="73" spans="1:3" ht="15.75" customHeight="1">
      <c r="A73" s="237"/>
      <c r="B73" s="627" t="s">
        <v>700</v>
      </c>
      <c r="C73" s="628" t="s">
        <v>443</v>
      </c>
    </row>
    <row r="74" spans="1:3">
      <c r="A74" s="237"/>
      <c r="B74" s="603" t="s">
        <v>444</v>
      </c>
      <c r="C74" s="604" t="s">
        <v>444</v>
      </c>
    </row>
    <row r="75" spans="1:3" ht="12" thickBot="1">
      <c r="A75" s="239"/>
      <c r="B75" s="629" t="s">
        <v>445</v>
      </c>
      <c r="C75" s="630" t="s">
        <v>445</v>
      </c>
    </row>
    <row r="76" spans="1:3" ht="12" thickTop="1">
      <c r="A76" s="605" t="s">
        <v>777</v>
      </c>
      <c r="B76" s="606"/>
      <c r="C76" s="607"/>
    </row>
    <row r="77" spans="1:3">
      <c r="A77" s="237"/>
      <c r="B77" s="603" t="s">
        <v>437</v>
      </c>
      <c r="C77" s="604"/>
    </row>
    <row r="78" spans="1:3">
      <c r="A78" s="237"/>
      <c r="B78" s="603" t="s">
        <v>775</v>
      </c>
      <c r="C78" s="604"/>
    </row>
    <row r="79" spans="1:3">
      <c r="A79" s="237"/>
      <c r="B79" s="603" t="s">
        <v>776</v>
      </c>
      <c r="C79" s="604"/>
    </row>
    <row r="80" spans="1:3">
      <c r="A80" s="605" t="s">
        <v>778</v>
      </c>
      <c r="B80" s="606"/>
      <c r="C80" s="607"/>
    </row>
    <row r="81" spans="1:3">
      <c r="A81" s="237"/>
      <c r="B81" s="603" t="s">
        <v>437</v>
      </c>
      <c r="C81" s="604"/>
    </row>
    <row r="82" spans="1:3">
      <c r="A82" s="237"/>
      <c r="B82" s="603" t="s">
        <v>779</v>
      </c>
      <c r="C82" s="604"/>
    </row>
    <row r="83" spans="1:3" ht="76.5" customHeight="1">
      <c r="A83" s="237"/>
      <c r="B83" s="603" t="s">
        <v>793</v>
      </c>
      <c r="C83" s="604"/>
    </row>
    <row r="84" spans="1:3" ht="53.25" customHeight="1">
      <c r="A84" s="237"/>
      <c r="B84" s="603" t="s">
        <v>792</v>
      </c>
      <c r="C84" s="604"/>
    </row>
    <row r="85" spans="1:3">
      <c r="A85" s="237"/>
      <c r="B85" s="603" t="s">
        <v>780</v>
      </c>
      <c r="C85" s="604"/>
    </row>
    <row r="86" spans="1:3">
      <c r="A86" s="237"/>
      <c r="B86" s="603" t="s">
        <v>781</v>
      </c>
      <c r="C86" s="604"/>
    </row>
    <row r="87" spans="1:3">
      <c r="A87" s="237"/>
      <c r="B87" s="603" t="s">
        <v>782</v>
      </c>
      <c r="C87" s="604"/>
    </row>
    <row r="88" spans="1:3">
      <c r="A88" s="605" t="s">
        <v>783</v>
      </c>
      <c r="B88" s="606"/>
      <c r="C88" s="607"/>
    </row>
    <row r="89" spans="1:3">
      <c r="A89" s="237"/>
      <c r="B89" s="603" t="s">
        <v>437</v>
      </c>
      <c r="C89" s="604"/>
    </row>
    <row r="90" spans="1:3">
      <c r="A90" s="237"/>
      <c r="B90" s="603" t="s">
        <v>785</v>
      </c>
      <c r="C90" s="604"/>
    </row>
    <row r="91" spans="1:3" ht="12" customHeight="1">
      <c r="A91" s="237"/>
      <c r="B91" s="603" t="s">
        <v>786</v>
      </c>
      <c r="C91" s="604"/>
    </row>
    <row r="92" spans="1:3">
      <c r="A92" s="237"/>
      <c r="B92" s="603" t="s">
        <v>787</v>
      </c>
      <c r="C92" s="604"/>
    </row>
    <row r="93" spans="1:3" ht="24.75" customHeight="1">
      <c r="A93" s="237"/>
      <c r="B93" s="599" t="s">
        <v>829</v>
      </c>
      <c r="C93" s="600"/>
    </row>
    <row r="94" spans="1:3" ht="24" customHeight="1">
      <c r="A94" s="237"/>
      <c r="B94" s="599" t="s">
        <v>830</v>
      </c>
      <c r="C94" s="600"/>
    </row>
    <row r="95" spans="1:3" ht="13.5" customHeight="1">
      <c r="A95" s="237"/>
      <c r="B95" s="601" t="s">
        <v>788</v>
      </c>
      <c r="C95" s="602"/>
    </row>
    <row r="96" spans="1:3" ht="11.25" customHeight="1" thickBot="1">
      <c r="A96" s="611" t="s">
        <v>825</v>
      </c>
      <c r="B96" s="612"/>
      <c r="C96" s="613"/>
    </row>
    <row r="97" spans="1:3" ht="12.75" thickTop="1" thickBot="1">
      <c r="A97" s="625" t="s">
        <v>538</v>
      </c>
      <c r="B97" s="625"/>
      <c r="C97" s="625"/>
    </row>
    <row r="98" spans="1:3">
      <c r="A98" s="397">
        <v>2</v>
      </c>
      <c r="B98" s="394" t="s">
        <v>805</v>
      </c>
      <c r="C98" s="394" t="s">
        <v>826</v>
      </c>
    </row>
    <row r="99" spans="1:3">
      <c r="A99" s="249">
        <v>3</v>
      </c>
      <c r="B99" s="395" t="s">
        <v>806</v>
      </c>
      <c r="C99" s="396" t="s">
        <v>827</v>
      </c>
    </row>
    <row r="100" spans="1:3">
      <c r="A100" s="249">
        <v>4</v>
      </c>
      <c r="B100" s="395" t="s">
        <v>807</v>
      </c>
      <c r="C100" s="396" t="s">
        <v>831</v>
      </c>
    </row>
    <row r="101" spans="1:3" ht="11.25" customHeight="1">
      <c r="A101" s="249">
        <v>5</v>
      </c>
      <c r="B101" s="395" t="s">
        <v>808</v>
      </c>
      <c r="C101" s="396" t="s">
        <v>828</v>
      </c>
    </row>
    <row r="102" spans="1:3" ht="12" customHeight="1">
      <c r="A102" s="249">
        <v>6</v>
      </c>
      <c r="B102" s="395" t="s">
        <v>823</v>
      </c>
      <c r="C102" s="396" t="s">
        <v>809</v>
      </c>
    </row>
    <row r="103" spans="1:3" ht="12" customHeight="1">
      <c r="A103" s="249">
        <v>7</v>
      </c>
      <c r="B103" s="395" t="s">
        <v>810</v>
      </c>
      <c r="C103" s="396" t="s">
        <v>824</v>
      </c>
    </row>
    <row r="104" spans="1:3">
      <c r="A104" s="249">
        <v>8</v>
      </c>
      <c r="B104" s="395" t="s">
        <v>815</v>
      </c>
      <c r="C104" s="396" t="s">
        <v>835</v>
      </c>
    </row>
    <row r="105" spans="1:3" ht="11.25" customHeight="1">
      <c r="A105" s="605" t="s">
        <v>789</v>
      </c>
      <c r="B105" s="606"/>
      <c r="C105" s="607"/>
    </row>
    <row r="106" spans="1:3" ht="27.6" customHeight="1">
      <c r="A106" s="237"/>
      <c r="B106" s="644" t="s">
        <v>437</v>
      </c>
      <c r="C106" s="645"/>
    </row>
    <row r="107" spans="1:3" ht="12" thickBot="1">
      <c r="A107" s="631" t="s">
        <v>691</v>
      </c>
      <c r="B107" s="632"/>
      <c r="C107" s="633"/>
    </row>
    <row r="108" spans="1:3" ht="24" customHeight="1" thickTop="1" thickBot="1">
      <c r="A108" s="634" t="s">
        <v>370</v>
      </c>
      <c r="B108" s="635"/>
      <c r="C108" s="636"/>
    </row>
    <row r="109" spans="1:3">
      <c r="A109" s="241" t="s">
        <v>446</v>
      </c>
      <c r="B109" s="637" t="s">
        <v>447</v>
      </c>
      <c r="C109" s="638"/>
    </row>
    <row r="110" spans="1:3">
      <c r="A110" s="243" t="s">
        <v>448</v>
      </c>
      <c r="B110" s="614" t="s">
        <v>449</v>
      </c>
      <c r="C110" s="615"/>
    </row>
    <row r="111" spans="1:3">
      <c r="A111" s="241" t="s">
        <v>450</v>
      </c>
      <c r="B111" s="616" t="s">
        <v>451</v>
      </c>
      <c r="C111" s="616"/>
    </row>
    <row r="112" spans="1:3">
      <c r="A112" s="243" t="s">
        <v>452</v>
      </c>
      <c r="B112" s="614" t="s">
        <v>453</v>
      </c>
      <c r="C112" s="615"/>
    </row>
    <row r="113" spans="1:3" ht="12" thickBot="1">
      <c r="A113" s="264" t="s">
        <v>454</v>
      </c>
      <c r="B113" s="617" t="s">
        <v>455</v>
      </c>
      <c r="C113" s="617"/>
    </row>
    <row r="114" spans="1:3" ht="12" thickBot="1">
      <c r="A114" s="618" t="s">
        <v>691</v>
      </c>
      <c r="B114" s="619"/>
      <c r="C114" s="620"/>
    </row>
    <row r="115" spans="1:3" ht="12.75" thickTop="1" thickBot="1">
      <c r="A115" s="621" t="s">
        <v>456</v>
      </c>
      <c r="B115" s="621"/>
      <c r="C115" s="621"/>
    </row>
    <row r="116" spans="1:3">
      <c r="A116" s="241">
        <v>1</v>
      </c>
      <c r="B116" s="244" t="s">
        <v>95</v>
      </c>
      <c r="C116" s="245" t="s">
        <v>457</v>
      </c>
    </row>
    <row r="117" spans="1:3">
      <c r="A117" s="241">
        <v>2</v>
      </c>
      <c r="B117" s="244" t="s">
        <v>96</v>
      </c>
      <c r="C117" s="245" t="s">
        <v>96</v>
      </c>
    </row>
    <row r="118" spans="1:3">
      <c r="A118" s="241">
        <v>3</v>
      </c>
      <c r="B118" s="244" t="s">
        <v>97</v>
      </c>
      <c r="C118" s="246" t="s">
        <v>458</v>
      </c>
    </row>
    <row r="119" spans="1:3" ht="33.75">
      <c r="A119" s="241">
        <v>4</v>
      </c>
      <c r="B119" s="244" t="s">
        <v>98</v>
      </c>
      <c r="C119" s="246" t="s">
        <v>667</v>
      </c>
    </row>
    <row r="120" spans="1:3">
      <c r="A120" s="241">
        <v>5</v>
      </c>
      <c r="B120" s="244" t="s">
        <v>99</v>
      </c>
      <c r="C120" s="246" t="s">
        <v>459</v>
      </c>
    </row>
    <row r="121" spans="1:3">
      <c r="A121" s="241">
        <v>5.0999999999999996</v>
      </c>
      <c r="B121" s="244" t="s">
        <v>460</v>
      </c>
      <c r="C121" s="245" t="s">
        <v>461</v>
      </c>
    </row>
    <row r="122" spans="1:3">
      <c r="A122" s="241">
        <v>5.2</v>
      </c>
      <c r="B122" s="244" t="s">
        <v>462</v>
      </c>
      <c r="C122" s="245" t="s">
        <v>463</v>
      </c>
    </row>
    <row r="123" spans="1:3">
      <c r="A123" s="241">
        <v>6</v>
      </c>
      <c r="B123" s="244" t="s">
        <v>100</v>
      </c>
      <c r="C123" s="246" t="s">
        <v>464</v>
      </c>
    </row>
    <row r="124" spans="1:3">
      <c r="A124" s="241">
        <v>7</v>
      </c>
      <c r="B124" s="244" t="s">
        <v>101</v>
      </c>
      <c r="C124" s="246" t="s">
        <v>465</v>
      </c>
    </row>
    <row r="125" spans="1:3" ht="22.5">
      <c r="A125" s="241">
        <v>8</v>
      </c>
      <c r="B125" s="244" t="s">
        <v>102</v>
      </c>
      <c r="C125" s="246" t="s">
        <v>466</v>
      </c>
    </row>
    <row r="126" spans="1:3">
      <c r="A126" s="241">
        <v>9</v>
      </c>
      <c r="B126" s="244" t="s">
        <v>103</v>
      </c>
      <c r="C126" s="246" t="s">
        <v>467</v>
      </c>
    </row>
    <row r="127" spans="1:3" ht="22.5">
      <c r="A127" s="241">
        <v>10</v>
      </c>
      <c r="B127" s="244" t="s">
        <v>468</v>
      </c>
      <c r="C127" s="246" t="s">
        <v>469</v>
      </c>
    </row>
    <row r="128" spans="1:3" ht="22.5">
      <c r="A128" s="241">
        <v>11</v>
      </c>
      <c r="B128" s="244" t="s">
        <v>104</v>
      </c>
      <c r="C128" s="246" t="s">
        <v>470</v>
      </c>
    </row>
    <row r="129" spans="1:3">
      <c r="A129" s="241">
        <v>12</v>
      </c>
      <c r="B129" s="244" t="s">
        <v>105</v>
      </c>
      <c r="C129" s="246" t="s">
        <v>471</v>
      </c>
    </row>
    <row r="130" spans="1:3">
      <c r="A130" s="241">
        <v>13</v>
      </c>
      <c r="B130" s="244" t="s">
        <v>472</v>
      </c>
      <c r="C130" s="246" t="s">
        <v>473</v>
      </c>
    </row>
    <row r="131" spans="1:3">
      <c r="A131" s="241">
        <v>14</v>
      </c>
      <c r="B131" s="244" t="s">
        <v>106</v>
      </c>
      <c r="C131" s="246" t="s">
        <v>474</v>
      </c>
    </row>
    <row r="132" spans="1:3">
      <c r="A132" s="241">
        <v>15</v>
      </c>
      <c r="B132" s="244" t="s">
        <v>107</v>
      </c>
      <c r="C132" s="246" t="s">
        <v>475</v>
      </c>
    </row>
    <row r="133" spans="1:3">
      <c r="A133" s="241">
        <v>16</v>
      </c>
      <c r="B133" s="244" t="s">
        <v>108</v>
      </c>
      <c r="C133" s="246" t="s">
        <v>476</v>
      </c>
    </row>
    <row r="134" spans="1:3">
      <c r="A134" s="241">
        <v>17</v>
      </c>
      <c r="B134" s="244" t="s">
        <v>109</v>
      </c>
      <c r="C134" s="246" t="s">
        <v>477</v>
      </c>
    </row>
    <row r="135" spans="1:3">
      <c r="A135" s="241">
        <v>18</v>
      </c>
      <c r="B135" s="244" t="s">
        <v>110</v>
      </c>
      <c r="C135" s="246" t="s">
        <v>668</v>
      </c>
    </row>
    <row r="136" spans="1:3" ht="22.5">
      <c r="A136" s="241">
        <v>19</v>
      </c>
      <c r="B136" s="244" t="s">
        <v>669</v>
      </c>
      <c r="C136" s="246" t="s">
        <v>670</v>
      </c>
    </row>
    <row r="137" spans="1:3" ht="22.5">
      <c r="A137" s="241">
        <v>20</v>
      </c>
      <c r="B137" s="244" t="s">
        <v>111</v>
      </c>
      <c r="C137" s="246" t="s">
        <v>671</v>
      </c>
    </row>
    <row r="138" spans="1:3">
      <c r="A138" s="241">
        <v>21</v>
      </c>
      <c r="B138" s="244" t="s">
        <v>112</v>
      </c>
      <c r="C138" s="246" t="s">
        <v>478</v>
      </c>
    </row>
    <row r="139" spans="1:3">
      <c r="A139" s="241">
        <v>22</v>
      </c>
      <c r="B139" s="244" t="s">
        <v>113</v>
      </c>
      <c r="C139" s="246" t="s">
        <v>672</v>
      </c>
    </row>
    <row r="140" spans="1:3">
      <c r="A140" s="241">
        <v>23</v>
      </c>
      <c r="B140" s="244" t="s">
        <v>114</v>
      </c>
      <c r="C140" s="246" t="s">
        <v>479</v>
      </c>
    </row>
    <row r="141" spans="1:3">
      <c r="A141" s="241">
        <v>24</v>
      </c>
      <c r="B141" s="244" t="s">
        <v>115</v>
      </c>
      <c r="C141" s="246" t="s">
        <v>480</v>
      </c>
    </row>
    <row r="142" spans="1:3" ht="22.5">
      <c r="A142" s="241">
        <v>25</v>
      </c>
      <c r="B142" s="244" t="s">
        <v>116</v>
      </c>
      <c r="C142" s="246" t="s">
        <v>481</v>
      </c>
    </row>
    <row r="143" spans="1:3" ht="33.75">
      <c r="A143" s="241">
        <v>26</v>
      </c>
      <c r="B143" s="244" t="s">
        <v>117</v>
      </c>
      <c r="C143" s="246" t="s">
        <v>482</v>
      </c>
    </row>
    <row r="144" spans="1:3">
      <c r="A144" s="241">
        <v>27</v>
      </c>
      <c r="B144" s="244" t="s">
        <v>483</v>
      </c>
      <c r="C144" s="246" t="s">
        <v>484</v>
      </c>
    </row>
    <row r="145" spans="1:3" ht="22.5">
      <c r="A145" s="241">
        <v>28</v>
      </c>
      <c r="B145" s="244" t="s">
        <v>124</v>
      </c>
      <c r="C145" s="246" t="s">
        <v>485</v>
      </c>
    </row>
    <row r="146" spans="1:3">
      <c r="A146" s="241">
        <v>29</v>
      </c>
      <c r="B146" s="244" t="s">
        <v>118</v>
      </c>
      <c r="C146" s="265" t="s">
        <v>486</v>
      </c>
    </row>
    <row r="147" spans="1:3">
      <c r="A147" s="241">
        <v>30</v>
      </c>
      <c r="B147" s="244" t="s">
        <v>119</v>
      </c>
      <c r="C147" s="265" t="s">
        <v>487</v>
      </c>
    </row>
    <row r="148" spans="1:3" ht="32.25" customHeight="1">
      <c r="A148" s="241">
        <v>31</v>
      </c>
      <c r="B148" s="244" t="s">
        <v>488</v>
      </c>
      <c r="C148" s="265" t="s">
        <v>489</v>
      </c>
    </row>
    <row r="149" spans="1:3">
      <c r="A149" s="241">
        <v>31.1</v>
      </c>
      <c r="B149" s="244" t="s">
        <v>490</v>
      </c>
      <c r="C149" s="247" t="s">
        <v>491</v>
      </c>
    </row>
    <row r="150" spans="1:3" ht="33.75">
      <c r="A150" s="241" t="s">
        <v>492</v>
      </c>
      <c r="B150" s="244" t="s">
        <v>704</v>
      </c>
      <c r="C150" s="274" t="s">
        <v>714</v>
      </c>
    </row>
    <row r="151" spans="1:3">
      <c r="A151" s="241">
        <v>31.2</v>
      </c>
      <c r="B151" s="244" t="s">
        <v>493</v>
      </c>
      <c r="C151" s="274" t="s">
        <v>494</v>
      </c>
    </row>
    <row r="152" spans="1:3">
      <c r="A152" s="241" t="s">
        <v>495</v>
      </c>
      <c r="B152" s="244" t="s">
        <v>704</v>
      </c>
      <c r="C152" s="274" t="s">
        <v>705</v>
      </c>
    </row>
    <row r="153" spans="1:3" ht="33.75">
      <c r="A153" s="241">
        <v>32</v>
      </c>
      <c r="B153" s="270" t="s">
        <v>496</v>
      </c>
      <c r="C153" s="274" t="s">
        <v>706</v>
      </c>
    </row>
    <row r="154" spans="1:3">
      <c r="A154" s="241">
        <v>33</v>
      </c>
      <c r="B154" s="244" t="s">
        <v>120</v>
      </c>
      <c r="C154" s="274" t="s">
        <v>497</v>
      </c>
    </row>
    <row r="155" spans="1:3">
      <c r="A155" s="241">
        <v>34</v>
      </c>
      <c r="B155" s="272" t="s">
        <v>121</v>
      </c>
      <c r="C155" s="274" t="s">
        <v>498</v>
      </c>
    </row>
    <row r="156" spans="1:3">
      <c r="A156" s="241">
        <v>35</v>
      </c>
      <c r="B156" s="272" t="s">
        <v>122</v>
      </c>
      <c r="C156" s="274" t="s">
        <v>499</v>
      </c>
    </row>
    <row r="157" spans="1:3">
      <c r="A157" s="257" t="s">
        <v>715</v>
      </c>
      <c r="B157" s="272" t="s">
        <v>129</v>
      </c>
      <c r="C157" s="274" t="s">
        <v>743</v>
      </c>
    </row>
    <row r="158" spans="1:3">
      <c r="A158" s="257">
        <v>36.1</v>
      </c>
      <c r="B158" s="272" t="s">
        <v>500</v>
      </c>
      <c r="C158" s="274" t="s">
        <v>501</v>
      </c>
    </row>
    <row r="159" spans="1:3" ht="22.5">
      <c r="A159" s="257" t="s">
        <v>716</v>
      </c>
      <c r="B159" s="272" t="s">
        <v>704</v>
      </c>
      <c r="C159" s="247" t="s">
        <v>707</v>
      </c>
    </row>
    <row r="160" spans="1:3" ht="22.5">
      <c r="A160" s="257">
        <v>36.200000000000003</v>
      </c>
      <c r="B160" s="273" t="s">
        <v>752</v>
      </c>
      <c r="C160" s="247" t="s">
        <v>744</v>
      </c>
    </row>
    <row r="161" spans="1:3" ht="22.5">
      <c r="A161" s="257" t="s">
        <v>717</v>
      </c>
      <c r="B161" s="272" t="s">
        <v>704</v>
      </c>
      <c r="C161" s="247" t="s">
        <v>745</v>
      </c>
    </row>
    <row r="162" spans="1:3" ht="22.5">
      <c r="A162" s="257">
        <v>36.299999999999997</v>
      </c>
      <c r="B162" s="273" t="s">
        <v>753</v>
      </c>
      <c r="C162" s="247" t="s">
        <v>746</v>
      </c>
    </row>
    <row r="163" spans="1:3" ht="22.5">
      <c r="A163" s="257" t="s">
        <v>718</v>
      </c>
      <c r="B163" s="272" t="s">
        <v>704</v>
      </c>
      <c r="C163" s="247" t="s">
        <v>747</v>
      </c>
    </row>
    <row r="164" spans="1:3">
      <c r="A164" s="257" t="s">
        <v>719</v>
      </c>
      <c r="B164" s="272" t="s">
        <v>123</v>
      </c>
      <c r="C164" s="271" t="s">
        <v>748</v>
      </c>
    </row>
    <row r="165" spans="1:3">
      <c r="A165" s="257" t="s">
        <v>720</v>
      </c>
      <c r="B165" s="272" t="s">
        <v>704</v>
      </c>
      <c r="C165" s="271" t="s">
        <v>749</v>
      </c>
    </row>
    <row r="166" spans="1:3">
      <c r="A166" s="255">
        <v>37</v>
      </c>
      <c r="B166" s="272" t="s">
        <v>504</v>
      </c>
      <c r="C166" s="247" t="s">
        <v>505</v>
      </c>
    </row>
    <row r="167" spans="1:3">
      <c r="A167" s="255">
        <v>37.1</v>
      </c>
      <c r="B167" s="272" t="s">
        <v>506</v>
      </c>
      <c r="C167" s="247" t="s">
        <v>507</v>
      </c>
    </row>
    <row r="168" spans="1:3">
      <c r="A168" s="256" t="s">
        <v>502</v>
      </c>
      <c r="B168" s="272" t="s">
        <v>704</v>
      </c>
      <c r="C168" s="247" t="s">
        <v>708</v>
      </c>
    </row>
    <row r="169" spans="1:3">
      <c r="A169" s="255">
        <v>37.200000000000003</v>
      </c>
      <c r="B169" s="272" t="s">
        <v>509</v>
      </c>
      <c r="C169" s="247" t="s">
        <v>510</v>
      </c>
    </row>
    <row r="170" spans="1:3" ht="22.5">
      <c r="A170" s="256" t="s">
        <v>503</v>
      </c>
      <c r="B170" s="244" t="s">
        <v>704</v>
      </c>
      <c r="C170" s="247" t="s">
        <v>709</v>
      </c>
    </row>
    <row r="171" spans="1:3">
      <c r="A171" s="255">
        <v>38</v>
      </c>
      <c r="B171" s="244" t="s">
        <v>125</v>
      </c>
      <c r="C171" s="247" t="s">
        <v>512</v>
      </c>
    </row>
    <row r="172" spans="1:3">
      <c r="A172" s="257">
        <v>38.1</v>
      </c>
      <c r="B172" s="244" t="s">
        <v>126</v>
      </c>
      <c r="C172" s="265" t="s">
        <v>126</v>
      </c>
    </row>
    <row r="173" spans="1:3">
      <c r="A173" s="257" t="s">
        <v>508</v>
      </c>
      <c r="B173" s="248" t="s">
        <v>513</v>
      </c>
      <c r="C173" s="616" t="s">
        <v>514</v>
      </c>
    </row>
    <row r="174" spans="1:3">
      <c r="A174" s="257" t="s">
        <v>721</v>
      </c>
      <c r="B174" s="248" t="s">
        <v>515</v>
      </c>
      <c r="C174" s="616"/>
    </row>
    <row r="175" spans="1:3">
      <c r="A175" s="257" t="s">
        <v>722</v>
      </c>
      <c r="B175" s="248" t="s">
        <v>516</v>
      </c>
      <c r="C175" s="616"/>
    </row>
    <row r="176" spans="1:3">
      <c r="A176" s="257" t="s">
        <v>723</v>
      </c>
      <c r="B176" s="248" t="s">
        <v>517</v>
      </c>
      <c r="C176" s="616"/>
    </row>
    <row r="177" spans="1:3">
      <c r="A177" s="257" t="s">
        <v>724</v>
      </c>
      <c r="B177" s="248" t="s">
        <v>518</v>
      </c>
      <c r="C177" s="616"/>
    </row>
    <row r="178" spans="1:3">
      <c r="A178" s="257" t="s">
        <v>725</v>
      </c>
      <c r="B178" s="248" t="s">
        <v>519</v>
      </c>
      <c r="C178" s="616"/>
    </row>
    <row r="179" spans="1:3">
      <c r="A179" s="257">
        <v>38.200000000000003</v>
      </c>
      <c r="B179" s="244" t="s">
        <v>127</v>
      </c>
      <c r="C179" s="265" t="s">
        <v>127</v>
      </c>
    </row>
    <row r="180" spans="1:3">
      <c r="A180" s="257" t="s">
        <v>511</v>
      </c>
      <c r="B180" s="248" t="s">
        <v>520</v>
      </c>
      <c r="C180" s="616" t="s">
        <v>521</v>
      </c>
    </row>
    <row r="181" spans="1:3">
      <c r="A181" s="257" t="s">
        <v>726</v>
      </c>
      <c r="B181" s="248" t="s">
        <v>522</v>
      </c>
      <c r="C181" s="616"/>
    </row>
    <row r="182" spans="1:3">
      <c r="A182" s="257" t="s">
        <v>727</v>
      </c>
      <c r="B182" s="248" t="s">
        <v>523</v>
      </c>
      <c r="C182" s="616"/>
    </row>
    <row r="183" spans="1:3">
      <c r="A183" s="257" t="s">
        <v>728</v>
      </c>
      <c r="B183" s="248" t="s">
        <v>524</v>
      </c>
      <c r="C183" s="616"/>
    </row>
    <row r="184" spans="1:3">
      <c r="A184" s="257" t="s">
        <v>729</v>
      </c>
      <c r="B184" s="248" t="s">
        <v>525</v>
      </c>
      <c r="C184" s="616"/>
    </row>
    <row r="185" spans="1:3">
      <c r="A185" s="257" t="s">
        <v>730</v>
      </c>
      <c r="B185" s="248" t="s">
        <v>526</v>
      </c>
      <c r="C185" s="616"/>
    </row>
    <row r="186" spans="1:3">
      <c r="A186" s="257" t="s">
        <v>731</v>
      </c>
      <c r="B186" s="248" t="s">
        <v>527</v>
      </c>
      <c r="C186" s="616"/>
    </row>
    <row r="187" spans="1:3">
      <c r="A187" s="257">
        <v>38.299999999999997</v>
      </c>
      <c r="B187" s="244" t="s">
        <v>128</v>
      </c>
      <c r="C187" s="265" t="s">
        <v>528</v>
      </c>
    </row>
    <row r="188" spans="1:3">
      <c r="A188" s="257" t="s">
        <v>732</v>
      </c>
      <c r="B188" s="248" t="s">
        <v>529</v>
      </c>
      <c r="C188" s="616" t="s">
        <v>530</v>
      </c>
    </row>
    <row r="189" spans="1:3">
      <c r="A189" s="257" t="s">
        <v>733</v>
      </c>
      <c r="B189" s="248" t="s">
        <v>531</v>
      </c>
      <c r="C189" s="616"/>
    </row>
    <row r="190" spans="1:3">
      <c r="A190" s="257" t="s">
        <v>734</v>
      </c>
      <c r="B190" s="248" t="s">
        <v>532</v>
      </c>
      <c r="C190" s="616"/>
    </row>
    <row r="191" spans="1:3">
      <c r="A191" s="257" t="s">
        <v>735</v>
      </c>
      <c r="B191" s="248" t="s">
        <v>533</v>
      </c>
      <c r="C191" s="616"/>
    </row>
    <row r="192" spans="1:3">
      <c r="A192" s="257" t="s">
        <v>736</v>
      </c>
      <c r="B192" s="248" t="s">
        <v>534</v>
      </c>
      <c r="C192" s="616"/>
    </row>
    <row r="193" spans="1:3">
      <c r="A193" s="257" t="s">
        <v>737</v>
      </c>
      <c r="B193" s="248" t="s">
        <v>535</v>
      </c>
      <c r="C193" s="616"/>
    </row>
    <row r="194" spans="1:3">
      <c r="A194" s="257">
        <v>38.4</v>
      </c>
      <c r="B194" s="244" t="s">
        <v>504</v>
      </c>
      <c r="C194" s="247" t="s">
        <v>505</v>
      </c>
    </row>
    <row r="195" spans="1:3" s="242" customFormat="1">
      <c r="A195" s="257" t="s">
        <v>738</v>
      </c>
      <c r="B195" s="248" t="s">
        <v>529</v>
      </c>
      <c r="C195" s="616" t="s">
        <v>536</v>
      </c>
    </row>
    <row r="196" spans="1:3">
      <c r="A196" s="257" t="s">
        <v>739</v>
      </c>
      <c r="B196" s="248" t="s">
        <v>531</v>
      </c>
      <c r="C196" s="616"/>
    </row>
    <row r="197" spans="1:3">
      <c r="A197" s="257" t="s">
        <v>740</v>
      </c>
      <c r="B197" s="248" t="s">
        <v>532</v>
      </c>
      <c r="C197" s="616"/>
    </row>
    <row r="198" spans="1:3">
      <c r="A198" s="257" t="s">
        <v>741</v>
      </c>
      <c r="B198" s="248" t="s">
        <v>533</v>
      </c>
      <c r="C198" s="616"/>
    </row>
    <row r="199" spans="1:3" ht="12" thickBot="1">
      <c r="A199" s="258" t="s">
        <v>742</v>
      </c>
      <c r="B199" s="248" t="s">
        <v>537</v>
      </c>
      <c r="C199" s="616"/>
    </row>
    <row r="200" spans="1:3" ht="12" thickBot="1">
      <c r="A200" s="611" t="s">
        <v>692</v>
      </c>
      <c r="B200" s="612"/>
      <c r="C200" s="613"/>
    </row>
    <row r="201" spans="1:3" ht="12.75" thickTop="1" thickBot="1">
      <c r="A201" s="625" t="s">
        <v>538</v>
      </c>
      <c r="B201" s="625"/>
      <c r="C201" s="625"/>
    </row>
    <row r="202" spans="1:3">
      <c r="A202" s="249">
        <v>11.1</v>
      </c>
      <c r="B202" s="250" t="s">
        <v>539</v>
      </c>
      <c r="C202" s="245" t="s">
        <v>540</v>
      </c>
    </row>
    <row r="203" spans="1:3">
      <c r="A203" s="249">
        <v>11.2</v>
      </c>
      <c r="B203" s="250" t="s">
        <v>541</v>
      </c>
      <c r="C203" s="245" t="s">
        <v>542</v>
      </c>
    </row>
    <row r="204" spans="1:3" ht="22.5">
      <c r="A204" s="249">
        <v>11.3</v>
      </c>
      <c r="B204" s="250" t="s">
        <v>543</v>
      </c>
      <c r="C204" s="245" t="s">
        <v>544</v>
      </c>
    </row>
    <row r="205" spans="1:3" ht="22.5">
      <c r="A205" s="249">
        <v>11.4</v>
      </c>
      <c r="B205" s="250" t="s">
        <v>545</v>
      </c>
      <c r="C205" s="245" t="s">
        <v>546</v>
      </c>
    </row>
    <row r="206" spans="1:3" ht="22.5">
      <c r="A206" s="249">
        <v>11.5</v>
      </c>
      <c r="B206" s="250" t="s">
        <v>547</v>
      </c>
      <c r="C206" s="245" t="s">
        <v>548</v>
      </c>
    </row>
    <row r="207" spans="1:3">
      <c r="A207" s="249">
        <v>11.6</v>
      </c>
      <c r="B207" s="250" t="s">
        <v>549</v>
      </c>
      <c r="C207" s="245" t="s">
        <v>550</v>
      </c>
    </row>
    <row r="208" spans="1:3" ht="22.5">
      <c r="A208" s="249">
        <v>11.7</v>
      </c>
      <c r="B208" s="250" t="s">
        <v>710</v>
      </c>
      <c r="C208" s="245" t="s">
        <v>711</v>
      </c>
    </row>
    <row r="209" spans="1:3" ht="22.5">
      <c r="A209" s="249">
        <v>11.8</v>
      </c>
      <c r="B209" s="250" t="s">
        <v>712</v>
      </c>
      <c r="C209" s="245" t="s">
        <v>713</v>
      </c>
    </row>
    <row r="210" spans="1:3">
      <c r="A210" s="249">
        <v>11.9</v>
      </c>
      <c r="B210" s="245" t="s">
        <v>551</v>
      </c>
      <c r="C210" s="245" t="s">
        <v>552</v>
      </c>
    </row>
    <row r="211" spans="1:3">
      <c r="A211" s="249">
        <v>11.1</v>
      </c>
      <c r="B211" s="245" t="s">
        <v>553</v>
      </c>
      <c r="C211" s="245" t="s">
        <v>554</v>
      </c>
    </row>
    <row r="212" spans="1:3">
      <c r="A212" s="249">
        <v>11.11</v>
      </c>
      <c r="B212" s="247" t="s">
        <v>555</v>
      </c>
      <c r="C212" s="245" t="s">
        <v>556</v>
      </c>
    </row>
    <row r="213" spans="1:3">
      <c r="A213" s="249">
        <v>11.12</v>
      </c>
      <c r="B213" s="250" t="s">
        <v>557</v>
      </c>
      <c r="C213" s="245" t="s">
        <v>558</v>
      </c>
    </row>
    <row r="214" spans="1:3">
      <c r="A214" s="249">
        <v>11.13</v>
      </c>
      <c r="B214" s="250" t="s">
        <v>559</v>
      </c>
      <c r="C214" s="265" t="s">
        <v>560</v>
      </c>
    </row>
    <row r="215" spans="1:3" ht="22.5">
      <c r="A215" s="249">
        <v>11.14</v>
      </c>
      <c r="B215" s="250" t="s">
        <v>750</v>
      </c>
      <c r="C215" s="265" t="s">
        <v>751</v>
      </c>
    </row>
    <row r="216" spans="1:3">
      <c r="A216" s="249">
        <v>11.15</v>
      </c>
      <c r="B216" s="250" t="s">
        <v>561</v>
      </c>
      <c r="C216" s="265" t="s">
        <v>562</v>
      </c>
    </row>
    <row r="217" spans="1:3">
      <c r="A217" s="249">
        <v>11.16</v>
      </c>
      <c r="B217" s="250" t="s">
        <v>563</v>
      </c>
      <c r="C217" s="265" t="s">
        <v>564</v>
      </c>
    </row>
    <row r="218" spans="1:3">
      <c r="A218" s="249">
        <v>11.17</v>
      </c>
      <c r="B218" s="250" t="s">
        <v>565</v>
      </c>
      <c r="C218" s="265" t="s">
        <v>566</v>
      </c>
    </row>
    <row r="219" spans="1:3">
      <c r="A219" s="249">
        <v>11.18</v>
      </c>
      <c r="B219" s="250" t="s">
        <v>567</v>
      </c>
      <c r="C219" s="265" t="s">
        <v>568</v>
      </c>
    </row>
    <row r="220" spans="1:3" ht="22.5">
      <c r="A220" s="249">
        <v>11.19</v>
      </c>
      <c r="B220" s="250" t="s">
        <v>569</v>
      </c>
      <c r="C220" s="265" t="s">
        <v>673</v>
      </c>
    </row>
    <row r="221" spans="1:3" ht="22.5">
      <c r="A221" s="249">
        <v>11.2</v>
      </c>
      <c r="B221" s="250" t="s">
        <v>570</v>
      </c>
      <c r="C221" s="265" t="s">
        <v>674</v>
      </c>
    </row>
    <row r="222" spans="1:3" s="242" customFormat="1">
      <c r="A222" s="249">
        <v>11.21</v>
      </c>
      <c r="B222" s="250" t="s">
        <v>571</v>
      </c>
      <c r="C222" s="265" t="s">
        <v>572</v>
      </c>
    </row>
    <row r="223" spans="1:3">
      <c r="A223" s="249">
        <v>11.22</v>
      </c>
      <c r="B223" s="250" t="s">
        <v>573</v>
      </c>
      <c r="C223" s="265" t="s">
        <v>574</v>
      </c>
    </row>
    <row r="224" spans="1:3">
      <c r="A224" s="249">
        <v>11.23</v>
      </c>
      <c r="B224" s="250" t="s">
        <v>575</v>
      </c>
      <c r="C224" s="265" t="s">
        <v>576</v>
      </c>
    </row>
    <row r="225" spans="1:3">
      <c r="A225" s="249">
        <v>11.24</v>
      </c>
      <c r="B225" s="250" t="s">
        <v>577</v>
      </c>
      <c r="C225" s="265" t="s">
        <v>578</v>
      </c>
    </row>
    <row r="226" spans="1:3">
      <c r="A226" s="249">
        <v>11.25</v>
      </c>
      <c r="B226" s="267" t="s">
        <v>579</v>
      </c>
      <c r="C226" s="268" t="s">
        <v>580</v>
      </c>
    </row>
    <row r="227" spans="1:3" ht="12" thickBot="1">
      <c r="A227" s="622" t="s">
        <v>693</v>
      </c>
      <c r="B227" s="623"/>
      <c r="C227" s="624"/>
    </row>
    <row r="228" spans="1:3" ht="12.75" thickTop="1" thickBot="1">
      <c r="A228" s="625" t="s">
        <v>538</v>
      </c>
      <c r="B228" s="625"/>
      <c r="C228" s="625"/>
    </row>
    <row r="229" spans="1:3">
      <c r="A229" s="243" t="s">
        <v>581</v>
      </c>
      <c r="B229" s="251" t="s">
        <v>582</v>
      </c>
      <c r="C229" s="626" t="s">
        <v>583</v>
      </c>
    </row>
    <row r="230" spans="1:3">
      <c r="A230" s="241" t="s">
        <v>584</v>
      </c>
      <c r="B230" s="247" t="s">
        <v>585</v>
      </c>
      <c r="C230" s="616"/>
    </row>
    <row r="231" spans="1:3">
      <c r="A231" s="241" t="s">
        <v>586</v>
      </c>
      <c r="B231" s="247" t="s">
        <v>587</v>
      </c>
      <c r="C231" s="616"/>
    </row>
    <row r="232" spans="1:3">
      <c r="A232" s="241" t="s">
        <v>588</v>
      </c>
      <c r="B232" s="247" t="s">
        <v>589</v>
      </c>
      <c r="C232" s="616"/>
    </row>
    <row r="233" spans="1:3">
      <c r="A233" s="241" t="s">
        <v>590</v>
      </c>
      <c r="B233" s="247" t="s">
        <v>591</v>
      </c>
      <c r="C233" s="616"/>
    </row>
    <row r="234" spans="1:3">
      <c r="A234" s="241" t="s">
        <v>592</v>
      </c>
      <c r="B234" s="247" t="s">
        <v>593</v>
      </c>
      <c r="C234" s="265" t="s">
        <v>594</v>
      </c>
    </row>
    <row r="235" spans="1:3" ht="22.5">
      <c r="A235" s="241" t="s">
        <v>595</v>
      </c>
      <c r="B235" s="247" t="s">
        <v>596</v>
      </c>
      <c r="C235" s="265" t="s">
        <v>597</v>
      </c>
    </row>
    <row r="236" spans="1:3">
      <c r="A236" s="241" t="s">
        <v>598</v>
      </c>
      <c r="B236" s="247" t="s">
        <v>599</v>
      </c>
      <c r="C236" s="265" t="s">
        <v>600</v>
      </c>
    </row>
    <row r="237" spans="1:3">
      <c r="A237" s="241" t="s">
        <v>601</v>
      </c>
      <c r="B237" s="247" t="s">
        <v>602</v>
      </c>
      <c r="C237" s="616" t="s">
        <v>603</v>
      </c>
    </row>
    <row r="238" spans="1:3">
      <c r="A238" s="241" t="s">
        <v>604</v>
      </c>
      <c r="B238" s="247" t="s">
        <v>605</v>
      </c>
      <c r="C238" s="616"/>
    </row>
    <row r="239" spans="1:3">
      <c r="A239" s="241" t="s">
        <v>606</v>
      </c>
      <c r="B239" s="247" t="s">
        <v>607</v>
      </c>
      <c r="C239" s="616"/>
    </row>
    <row r="240" spans="1:3">
      <c r="A240" s="241" t="s">
        <v>608</v>
      </c>
      <c r="B240" s="247" t="s">
        <v>609</v>
      </c>
      <c r="C240" s="616" t="s">
        <v>583</v>
      </c>
    </row>
    <row r="241" spans="1:3">
      <c r="A241" s="241" t="s">
        <v>610</v>
      </c>
      <c r="B241" s="247" t="s">
        <v>611</v>
      </c>
      <c r="C241" s="616"/>
    </row>
    <row r="242" spans="1:3">
      <c r="A242" s="241" t="s">
        <v>612</v>
      </c>
      <c r="B242" s="247" t="s">
        <v>613</v>
      </c>
      <c r="C242" s="616"/>
    </row>
    <row r="243" spans="1:3" s="242" customFormat="1">
      <c r="A243" s="241" t="s">
        <v>614</v>
      </c>
      <c r="B243" s="247" t="s">
        <v>615</v>
      </c>
      <c r="C243" s="616"/>
    </row>
    <row r="244" spans="1:3">
      <c r="A244" s="241" t="s">
        <v>616</v>
      </c>
      <c r="B244" s="247" t="s">
        <v>617</v>
      </c>
      <c r="C244" s="616"/>
    </row>
    <row r="245" spans="1:3">
      <c r="A245" s="241" t="s">
        <v>618</v>
      </c>
      <c r="B245" s="247" t="s">
        <v>619</v>
      </c>
      <c r="C245" s="616"/>
    </row>
    <row r="246" spans="1:3">
      <c r="A246" s="241" t="s">
        <v>620</v>
      </c>
      <c r="B246" s="247" t="s">
        <v>621</v>
      </c>
      <c r="C246" s="616"/>
    </row>
    <row r="247" spans="1:3">
      <c r="A247" s="241" t="s">
        <v>622</v>
      </c>
      <c r="B247" s="247" t="s">
        <v>623</v>
      </c>
      <c r="C247" s="616"/>
    </row>
    <row r="248" spans="1:3" s="242" customFormat="1" ht="12" thickBot="1">
      <c r="A248" s="611" t="s">
        <v>694</v>
      </c>
      <c r="B248" s="612"/>
      <c r="C248" s="613"/>
    </row>
    <row r="249" spans="1:3" ht="12.75" thickTop="1" thickBot="1">
      <c r="A249" s="608" t="s">
        <v>624</v>
      </c>
      <c r="B249" s="608"/>
      <c r="C249" s="608"/>
    </row>
    <row r="250" spans="1:3">
      <c r="A250" s="241">
        <v>13.1</v>
      </c>
      <c r="B250" s="609" t="s">
        <v>625</v>
      </c>
      <c r="C250" s="610"/>
    </row>
    <row r="251" spans="1:3" ht="33.75">
      <c r="A251" s="241" t="s">
        <v>626</v>
      </c>
      <c r="B251" s="250" t="s">
        <v>627</v>
      </c>
      <c r="C251" s="245" t="s">
        <v>628</v>
      </c>
    </row>
    <row r="252" spans="1:3" ht="101.25">
      <c r="A252" s="241" t="s">
        <v>629</v>
      </c>
      <c r="B252" s="250" t="s">
        <v>630</v>
      </c>
      <c r="C252" s="245" t="s">
        <v>631</v>
      </c>
    </row>
    <row r="253" spans="1:3" ht="12" thickBot="1">
      <c r="A253" s="611" t="s">
        <v>695</v>
      </c>
      <c r="B253" s="612"/>
      <c r="C253" s="613"/>
    </row>
    <row r="254" spans="1:3" ht="12.75" thickTop="1" thickBot="1">
      <c r="A254" s="608" t="s">
        <v>624</v>
      </c>
      <c r="B254" s="608"/>
      <c r="C254" s="608"/>
    </row>
    <row r="255" spans="1:3">
      <c r="A255" s="241">
        <v>14.1</v>
      </c>
      <c r="B255" s="609" t="s">
        <v>632</v>
      </c>
      <c r="C255" s="610"/>
    </row>
    <row r="256" spans="1:3" ht="22.5">
      <c r="A256" s="241" t="s">
        <v>633</v>
      </c>
      <c r="B256" s="250" t="s">
        <v>634</v>
      </c>
      <c r="C256" s="245" t="s">
        <v>635</v>
      </c>
    </row>
    <row r="257" spans="1:3" ht="45">
      <c r="A257" s="241" t="s">
        <v>636</v>
      </c>
      <c r="B257" s="250" t="s">
        <v>637</v>
      </c>
      <c r="C257" s="245" t="s">
        <v>638</v>
      </c>
    </row>
    <row r="258" spans="1:3" ht="12" customHeight="1">
      <c r="A258" s="241" t="s">
        <v>639</v>
      </c>
      <c r="B258" s="250" t="s">
        <v>640</v>
      </c>
      <c r="C258" s="245" t="s">
        <v>641</v>
      </c>
    </row>
    <row r="259" spans="1:3" ht="33.75">
      <c r="A259" s="241" t="s">
        <v>642</v>
      </c>
      <c r="B259" s="250" t="s">
        <v>643</v>
      </c>
      <c r="C259" s="245" t="s">
        <v>644</v>
      </c>
    </row>
    <row r="260" spans="1:3" ht="11.25" customHeight="1">
      <c r="A260" s="241" t="s">
        <v>645</v>
      </c>
      <c r="B260" s="250" t="s">
        <v>646</v>
      </c>
      <c r="C260" s="245" t="s">
        <v>647</v>
      </c>
    </row>
    <row r="261" spans="1:3" ht="56.25">
      <c r="A261" s="241" t="s">
        <v>648</v>
      </c>
      <c r="B261" s="250" t="s">
        <v>649</v>
      </c>
      <c r="C261" s="245" t="s">
        <v>650</v>
      </c>
    </row>
    <row r="262" spans="1:3">
      <c r="A262" s="236"/>
      <c r="B262" s="236"/>
      <c r="C262" s="236"/>
    </row>
    <row r="263" spans="1:3">
      <c r="A263" s="236"/>
      <c r="B263" s="236"/>
      <c r="C263" s="236"/>
    </row>
    <row r="264" spans="1:3">
      <c r="A264" s="236"/>
      <c r="B264" s="236"/>
      <c r="C264" s="236"/>
    </row>
    <row r="265" spans="1:3">
      <c r="A265" s="236"/>
      <c r="B265" s="236"/>
      <c r="C265" s="236"/>
    </row>
    <row r="266" spans="1:3">
      <c r="A266" s="236"/>
      <c r="B266" s="236"/>
      <c r="C266" s="236"/>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pane xSplit="1" ySplit="5" topLeftCell="B27" activePane="bottomRight" state="frozen"/>
      <selection pane="topRight" activeCell="B1" sqref="B1"/>
      <selection pane="bottomLeft" activeCell="A6" sqref="A6"/>
      <selection pane="bottomRight" activeCell="C36" sqref="C36:C38"/>
    </sheetView>
  </sheetViews>
  <sheetFormatPr defaultRowHeight="15.75"/>
  <cols>
    <col min="1" max="1" width="9.5703125" style="18" bestFit="1" customWidth="1"/>
    <col min="2" max="2" width="86" style="15" customWidth="1"/>
    <col min="3" max="3" width="12.7109375" style="15" customWidth="1"/>
    <col min="4" max="7" width="12.7109375" style="1" customWidth="1"/>
    <col min="8" max="9" width="6.7109375" customWidth="1"/>
    <col min="10" max="10" width="0" hidden="1" customWidth="1"/>
    <col min="11" max="11" width="15.28515625" hidden="1" customWidth="1"/>
  </cols>
  <sheetData>
    <row r="1" spans="1:7">
      <c r="A1" s="16" t="s">
        <v>231</v>
      </c>
      <c r="B1" s="495" t="str">
        <f>Info!C2</f>
        <v>სს" კრედო ბანკი"</v>
      </c>
    </row>
    <row r="2" spans="1:7">
      <c r="A2" s="16" t="s">
        <v>232</v>
      </c>
      <c r="B2" s="15" t="s">
        <v>947</v>
      </c>
      <c r="C2" s="28"/>
      <c r="D2" s="17"/>
      <c r="E2" s="17"/>
      <c r="F2" s="17"/>
      <c r="G2" s="17"/>
    </row>
    <row r="3" spans="1:7">
      <c r="A3" s="16"/>
      <c r="C3" s="28"/>
      <c r="D3" s="17"/>
      <c r="E3" s="17"/>
      <c r="F3" s="17"/>
      <c r="G3" s="17"/>
    </row>
    <row r="4" spans="1:7" ht="16.5" thickBot="1">
      <c r="A4" s="74" t="s">
        <v>653</v>
      </c>
      <c r="B4" s="216" t="s">
        <v>266</v>
      </c>
      <c r="C4" s="217"/>
      <c r="D4" s="218"/>
      <c r="E4" s="218"/>
      <c r="F4" s="218"/>
      <c r="G4" s="218"/>
    </row>
    <row r="5" spans="1:7" ht="15">
      <c r="A5" s="364" t="s">
        <v>32</v>
      </c>
      <c r="B5" s="365"/>
      <c r="C5" s="366" t="s">
        <v>5</v>
      </c>
      <c r="D5" s="367" t="s">
        <v>6</v>
      </c>
      <c r="E5" s="367" t="s">
        <v>7</v>
      </c>
      <c r="F5" s="367" t="s">
        <v>8</v>
      </c>
      <c r="G5" s="368" t="s">
        <v>9</v>
      </c>
    </row>
    <row r="6" spans="1:7" ht="15">
      <c r="A6" s="127"/>
      <c r="B6" s="31" t="s">
        <v>228</v>
      </c>
      <c r="C6" s="369"/>
      <c r="D6" s="369"/>
      <c r="E6" s="369"/>
      <c r="F6" s="369"/>
      <c r="G6" s="370"/>
    </row>
    <row r="7" spans="1:7" ht="15">
      <c r="A7" s="127"/>
      <c r="B7" s="32" t="s">
        <v>233</v>
      </c>
      <c r="C7" s="369"/>
      <c r="D7" s="369"/>
      <c r="E7" s="369"/>
      <c r="F7" s="369"/>
      <c r="G7" s="370"/>
    </row>
    <row r="8" spans="1:7" ht="15">
      <c r="A8" s="128">
        <v>1</v>
      </c>
      <c r="B8" s="266" t="s">
        <v>29</v>
      </c>
      <c r="C8" s="275">
        <v>116011251.56999989</v>
      </c>
      <c r="D8" s="276">
        <v>109228272.44</v>
      </c>
      <c r="E8" s="276">
        <v>108448734.33000018</v>
      </c>
      <c r="F8" s="276">
        <v>116346681.54000004</v>
      </c>
      <c r="G8" s="277">
        <v>112971684.50999996</v>
      </c>
    </row>
    <row r="9" spans="1:7" ht="15">
      <c r="A9" s="128">
        <v>2</v>
      </c>
      <c r="B9" s="266" t="s">
        <v>130</v>
      </c>
      <c r="C9" s="275">
        <v>116011251.56999989</v>
      </c>
      <c r="D9" s="276">
        <v>109228272.44</v>
      </c>
      <c r="E9" s="276">
        <v>108448734.33000018</v>
      </c>
      <c r="F9" s="276">
        <v>116346681.54000004</v>
      </c>
      <c r="G9" s="277">
        <v>112971684.50999996</v>
      </c>
    </row>
    <row r="10" spans="1:7" ht="15">
      <c r="A10" s="128">
        <v>3</v>
      </c>
      <c r="B10" s="266" t="s">
        <v>94</v>
      </c>
      <c r="C10" s="275">
        <v>128424850.74434817</v>
      </c>
      <c r="D10" s="276">
        <v>122024792.36109555</v>
      </c>
      <c r="E10" s="276">
        <v>118996081.06192225</v>
      </c>
      <c r="F10" s="276">
        <v>123802658.54000004</v>
      </c>
      <c r="G10" s="277">
        <v>120435278.6838128</v>
      </c>
    </row>
    <row r="11" spans="1:7" ht="15">
      <c r="A11" s="127"/>
      <c r="B11" s="31" t="s">
        <v>229</v>
      </c>
      <c r="C11" s="369"/>
      <c r="D11" s="369"/>
      <c r="E11" s="369"/>
      <c r="F11" s="369"/>
      <c r="G11" s="370"/>
    </row>
    <row r="12" spans="1:7" ht="15" customHeight="1">
      <c r="A12" s="128">
        <v>4</v>
      </c>
      <c r="B12" s="266" t="s">
        <v>675</v>
      </c>
      <c r="C12" s="406">
        <v>811102559.7416122</v>
      </c>
      <c r="D12" s="276">
        <v>839340641.78493786</v>
      </c>
      <c r="E12" s="276">
        <v>843787738.55376565</v>
      </c>
      <c r="F12" s="276">
        <v>754969831.32566333</v>
      </c>
      <c r="G12" s="277">
        <v>752416810.82645738</v>
      </c>
    </row>
    <row r="13" spans="1:7" ht="15">
      <c r="A13" s="127"/>
      <c r="B13" s="31" t="s">
        <v>131</v>
      </c>
      <c r="C13" s="369"/>
      <c r="D13" s="369"/>
      <c r="E13" s="369"/>
      <c r="F13" s="369"/>
      <c r="G13" s="370"/>
    </row>
    <row r="14" spans="1:7" s="2" customFormat="1" ht="15">
      <c r="A14" s="128"/>
      <c r="B14" s="32" t="s">
        <v>838</v>
      </c>
      <c r="C14" s="369"/>
      <c r="D14" s="369"/>
      <c r="E14" s="369"/>
      <c r="F14" s="369"/>
      <c r="G14" s="370"/>
    </row>
    <row r="15" spans="1:7" ht="15">
      <c r="A15" s="126">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&gt;=7.65097338062348%</v>
      </c>
      <c r="C15" s="500">
        <v>0.14302907835349066</v>
      </c>
      <c r="D15" s="500">
        <v>0.13013580780231929</v>
      </c>
      <c r="E15" s="501">
        <v>0.12852608467134047</v>
      </c>
      <c r="F15" s="501">
        <v>0.15410772286848215</v>
      </c>
      <c r="G15" s="501">
        <v>0.15014508299716409</v>
      </c>
    </row>
    <row r="16" spans="1:7" ht="15" customHeight="1">
      <c r="A16" s="126">
        <v>6</v>
      </c>
      <c r="B16" s="30" t="str">
        <f>"პირველადი კაპიტალის კოეფიციენტი &gt;="&amp;'9.1. Capital Requirements'!$C$20*100&amp;"%"</f>
        <v>პირველადი კაპიტალის კოეფიციენტი &gt;=9.36996434904931%</v>
      </c>
      <c r="C16" s="500">
        <v>0.14302907835349066</v>
      </c>
      <c r="D16" s="500">
        <v>0.13013580780231929</v>
      </c>
      <c r="E16" s="501">
        <v>0.12852608467134047</v>
      </c>
      <c r="F16" s="501">
        <v>0.15410772286848215</v>
      </c>
      <c r="G16" s="501">
        <v>0.15014508299716409</v>
      </c>
    </row>
    <row r="17" spans="1:11" ht="15">
      <c r="A17" s="126">
        <v>7</v>
      </c>
      <c r="B17" s="30" t="str">
        <f>"საზედამხედველო კაპიტალის კოეფიციენტი &gt;="&amp;'9.1. Capital Requirements'!$C$21*100&amp;"%"</f>
        <v>საზედამხედველო კაპიტალის კოეფიციენტი &gt;=13.1999524653991%</v>
      </c>
      <c r="C17" s="500">
        <v>0.15833367704481127</v>
      </c>
      <c r="D17" s="500">
        <v>0.14538172737781194</v>
      </c>
      <c r="E17" s="501">
        <v>0.14102608467134048</v>
      </c>
      <c r="F17" s="501">
        <v>0.16398358371832292</v>
      </c>
      <c r="G17" s="501">
        <v>0.16006457717435399</v>
      </c>
    </row>
    <row r="18" spans="1:11" ht="15">
      <c r="A18" s="127"/>
      <c r="B18" s="31" t="s">
        <v>11</v>
      </c>
      <c r="C18" s="369"/>
      <c r="D18" s="369"/>
      <c r="E18" s="369"/>
      <c r="F18" s="369"/>
      <c r="G18" s="370"/>
      <c r="J18" s="542" t="s">
        <v>948</v>
      </c>
      <c r="K18" s="542">
        <v>809862951.63512957</v>
      </c>
    </row>
    <row r="19" spans="1:11" ht="15" customHeight="1">
      <c r="A19" s="129">
        <v>8</v>
      </c>
      <c r="B19" s="33" t="s">
        <v>12</v>
      </c>
      <c r="C19" s="543">
        <v>0.18125362917716736</v>
      </c>
      <c r="D19" s="502">
        <v>0.19146718113957634</v>
      </c>
      <c r="E19" s="503">
        <v>0.18440000000000001</v>
      </c>
      <c r="F19" s="503">
        <v>0.18140000000000001</v>
      </c>
      <c r="G19" s="503">
        <v>0.17563300000000001</v>
      </c>
      <c r="J19" s="542" t="s">
        <v>949</v>
      </c>
      <c r="K19" s="542">
        <v>119944538.82750002</v>
      </c>
    </row>
    <row r="20" spans="1:11" ht="15">
      <c r="A20" s="129">
        <v>9</v>
      </c>
      <c r="B20" s="33" t="s">
        <v>13</v>
      </c>
      <c r="C20" s="502">
        <v>7.8175513859688128E-2</v>
      </c>
      <c r="D20" s="502">
        <v>7.8100000000000003E-2</v>
      </c>
      <c r="E20" s="503">
        <v>7.6600000000000001E-2</v>
      </c>
      <c r="F20" s="503">
        <v>7.4999999999999997E-2</v>
      </c>
      <c r="G20" s="503">
        <v>7.2700000000000001E-2</v>
      </c>
    </row>
    <row r="21" spans="1:11" ht="15">
      <c r="A21" s="129">
        <v>10</v>
      </c>
      <c r="B21" s="33" t="s">
        <v>14</v>
      </c>
      <c r="C21" s="502">
        <v>4.2885262166737E-2</v>
      </c>
      <c r="D21" s="502">
        <v>4.5499999999999999E-2</v>
      </c>
      <c r="E21" s="503">
        <v>3.7699999999999997E-2</v>
      </c>
      <c r="F21" s="503">
        <v>3.1800000000000002E-2</v>
      </c>
      <c r="G21" s="503">
        <v>2.5999999999999999E-2</v>
      </c>
    </row>
    <row r="22" spans="1:11" ht="15">
      <c r="A22" s="129">
        <v>11</v>
      </c>
      <c r="B22" s="33" t="s">
        <v>267</v>
      </c>
      <c r="C22" s="502">
        <v>0.10307811531747924</v>
      </c>
      <c r="D22" s="502">
        <v>0.1133</v>
      </c>
      <c r="E22" s="503">
        <v>0.1077</v>
      </c>
      <c r="F22" s="503">
        <v>0.10639999999999999</v>
      </c>
      <c r="G22" s="503">
        <v>0.10306999999999999</v>
      </c>
    </row>
    <row r="23" spans="1:11" ht="15">
      <c r="A23" s="129">
        <v>12</v>
      </c>
      <c r="B23" s="33" t="s">
        <v>15</v>
      </c>
      <c r="C23" s="502">
        <v>2.820454581096897E-2</v>
      </c>
      <c r="D23" s="502">
        <v>1.8499999999999999E-2</v>
      </c>
      <c r="E23" s="503">
        <v>1.43E-2</v>
      </c>
      <c r="F23" s="503">
        <v>1.2E-2</v>
      </c>
      <c r="G23" s="503">
        <v>5.1999999999999998E-3</v>
      </c>
    </row>
    <row r="24" spans="1:11" ht="15">
      <c r="A24" s="129">
        <v>13</v>
      </c>
      <c r="B24" s="33" t="s">
        <v>16</v>
      </c>
      <c r="C24" s="502">
        <v>0.1904364879242218</v>
      </c>
      <c r="D24" s="502">
        <v>0.1152</v>
      </c>
      <c r="E24" s="503">
        <v>8.6999999999999994E-2</v>
      </c>
      <c r="F24" s="503">
        <v>7.0900000000000005E-2</v>
      </c>
      <c r="G24" s="503">
        <v>3.09E-2</v>
      </c>
    </row>
    <row r="25" spans="1:11" ht="15">
      <c r="A25" s="127"/>
      <c r="B25" s="31" t="s">
        <v>17</v>
      </c>
      <c r="C25" s="369"/>
      <c r="D25" s="369"/>
      <c r="E25" s="369"/>
      <c r="F25" s="369"/>
      <c r="G25" s="370"/>
    </row>
    <row r="26" spans="1:11" ht="15">
      <c r="A26" s="129">
        <v>14</v>
      </c>
      <c r="B26" s="33" t="s">
        <v>18</v>
      </c>
      <c r="C26" s="502">
        <v>1.54E-2</v>
      </c>
      <c r="D26" s="502">
        <v>1.15E-2</v>
      </c>
      <c r="E26" s="503">
        <v>1.3899999999999999E-2</v>
      </c>
      <c r="F26" s="503">
        <v>8.3000000000000001E-3</v>
      </c>
      <c r="G26" s="503">
        <v>8.5000000000000006E-3</v>
      </c>
    </row>
    <row r="27" spans="1:11" ht="15" customHeight="1">
      <c r="A27" s="129">
        <v>15</v>
      </c>
      <c r="B27" s="33" t="s">
        <v>19</v>
      </c>
      <c r="C27" s="502">
        <v>2.9100000000000001E-2</v>
      </c>
      <c r="D27" s="502">
        <v>2.76E-2</v>
      </c>
      <c r="E27" s="503">
        <v>2.7E-2</v>
      </c>
      <c r="F27" s="503">
        <v>2.4799999999999999E-2</v>
      </c>
      <c r="G27" s="503">
        <v>2.4989999999999998E-2</v>
      </c>
    </row>
    <row r="28" spans="1:11" ht="15">
      <c r="A28" s="129">
        <v>16</v>
      </c>
      <c r="B28" s="33" t="s">
        <v>20</v>
      </c>
      <c r="C28" s="502">
        <v>0.1139</v>
      </c>
      <c r="D28" s="502">
        <v>0.1192</v>
      </c>
      <c r="E28" s="503">
        <v>0.1232</v>
      </c>
      <c r="F28" s="503">
        <v>0.12720000000000001</v>
      </c>
      <c r="G28" s="503">
        <v>0.1406</v>
      </c>
    </row>
    <row r="29" spans="1:11" ht="15" customHeight="1">
      <c r="A29" s="129">
        <v>17</v>
      </c>
      <c r="B29" s="33" t="s">
        <v>21</v>
      </c>
      <c r="C29" s="502">
        <v>0.14180000000000001</v>
      </c>
      <c r="D29" s="502">
        <v>0.17280000000000001</v>
      </c>
      <c r="E29" s="503">
        <v>0.1721</v>
      </c>
      <c r="F29" s="503">
        <v>0.18459999999999999</v>
      </c>
      <c r="G29" s="503">
        <v>0.22459999999999999</v>
      </c>
    </row>
    <row r="30" spans="1:11" ht="15">
      <c r="A30" s="129">
        <v>18</v>
      </c>
      <c r="B30" s="33" t="s">
        <v>22</v>
      </c>
      <c r="C30" s="502">
        <v>-1.5800000000000002E-2</v>
      </c>
      <c r="D30" s="502">
        <v>0.28570000000000001</v>
      </c>
      <c r="E30" s="503">
        <v>0.20899999999999999</v>
      </c>
      <c r="F30" s="503">
        <v>8.4099999999999994E-2</v>
      </c>
      <c r="G30" s="503">
        <v>1.5599999999999999E-2</v>
      </c>
    </row>
    <row r="31" spans="1:11" ht="15" customHeight="1">
      <c r="A31" s="127"/>
      <c r="B31" s="31" t="s">
        <v>23</v>
      </c>
      <c r="C31" s="369"/>
      <c r="D31" s="369"/>
      <c r="E31" s="369"/>
      <c r="F31" s="369"/>
      <c r="G31" s="370"/>
    </row>
    <row r="32" spans="1:11" ht="15" customHeight="1">
      <c r="A32" s="129">
        <v>19</v>
      </c>
      <c r="B32" s="33" t="s">
        <v>24</v>
      </c>
      <c r="C32" s="502">
        <v>0.1245</v>
      </c>
      <c r="D32" s="502">
        <v>8.6800000000000002E-2</v>
      </c>
      <c r="E32" s="502">
        <v>9.4E-2</v>
      </c>
      <c r="F32" s="502">
        <v>0.12039999999999999</v>
      </c>
      <c r="G32" s="502">
        <v>0.1236</v>
      </c>
    </row>
    <row r="33" spans="1:7" ht="15" customHeight="1">
      <c r="A33" s="129">
        <v>20</v>
      </c>
      <c r="B33" s="33" t="s">
        <v>25</v>
      </c>
      <c r="C33" s="502">
        <v>0.1923</v>
      </c>
      <c r="D33" s="502">
        <v>0.22109999999999999</v>
      </c>
      <c r="E33" s="502">
        <v>0.21279999999999999</v>
      </c>
      <c r="F33" s="502">
        <v>0.24010000000000001</v>
      </c>
      <c r="G33" s="502">
        <v>0.29049999999999998</v>
      </c>
    </row>
    <row r="34" spans="1:7" ht="15" customHeight="1">
      <c r="A34" s="129">
        <v>21</v>
      </c>
      <c r="B34" s="278" t="s">
        <v>26</v>
      </c>
      <c r="C34" s="502">
        <v>1.2999999999999999E-2</v>
      </c>
      <c r="D34" s="502">
        <v>1.8599999999999998E-2</v>
      </c>
      <c r="E34" s="502">
        <v>1.6899999999999998E-2</v>
      </c>
      <c r="F34" s="502">
        <v>1.4840000000000001E-2</v>
      </c>
      <c r="G34" s="502">
        <v>1.66E-2</v>
      </c>
    </row>
    <row r="35" spans="1:7" ht="15" customHeight="1">
      <c r="A35" s="371"/>
      <c r="B35" s="31" t="s">
        <v>837</v>
      </c>
      <c r="C35" s="369"/>
      <c r="D35" s="369"/>
      <c r="E35" s="369"/>
      <c r="F35" s="369"/>
      <c r="G35" s="370"/>
    </row>
    <row r="36" spans="1:7" ht="15" customHeight="1">
      <c r="A36" s="129">
        <v>22</v>
      </c>
      <c r="B36" s="363" t="s">
        <v>821</v>
      </c>
      <c r="C36" s="546">
        <v>68201511.860423028</v>
      </c>
      <c r="D36" s="278">
        <v>73080490.686124027</v>
      </c>
      <c r="E36" s="278">
        <v>67153711.049118847</v>
      </c>
      <c r="F36" s="278">
        <v>97954558.144670069</v>
      </c>
      <c r="G36" s="278">
        <v>73122631.64138101</v>
      </c>
    </row>
    <row r="37" spans="1:7" ht="15">
      <c r="A37" s="129">
        <v>23</v>
      </c>
      <c r="B37" s="33" t="s">
        <v>822</v>
      </c>
      <c r="C37" s="546">
        <v>14232834.234206108</v>
      </c>
      <c r="D37" s="278">
        <v>15643774.411680583</v>
      </c>
      <c r="E37" s="279">
        <v>12956567.516308036</v>
      </c>
      <c r="F37" s="279">
        <v>31450214.893209595</v>
      </c>
      <c r="G37" s="279">
        <v>23035627.538151998</v>
      </c>
    </row>
    <row r="38" spans="1:7" thickBot="1">
      <c r="A38" s="130">
        <v>24</v>
      </c>
      <c r="B38" s="280" t="s">
        <v>820</v>
      </c>
      <c r="C38" s="547">
        <v>4.7918433347950273</v>
      </c>
      <c r="D38" s="504">
        <v>4.6715382594342278</v>
      </c>
      <c r="E38" s="505">
        <v>5.1829862318545805</v>
      </c>
      <c r="F38" s="505">
        <v>3.1145910601017675</v>
      </c>
      <c r="G38" s="505">
        <v>3.1743277460218553</v>
      </c>
    </row>
    <row r="39" spans="1:7">
      <c r="A39" s="19"/>
    </row>
    <row r="40" spans="1:7" ht="39.75">
      <c r="B40" s="362" t="s">
        <v>839</v>
      </c>
    </row>
    <row r="41" spans="1:7" ht="65.25">
      <c r="B41" s="422" t="s">
        <v>836</v>
      </c>
      <c r="D41" s="391"/>
      <c r="E41" s="391"/>
      <c r="F41" s="391"/>
      <c r="G41" s="39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C40" sqref="C40"/>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6" t="s">
        <v>231</v>
      </c>
      <c r="B1" s="391" t="str">
        <f>Info!C2</f>
        <v>სს" კრედო ბანკი"</v>
      </c>
    </row>
    <row r="2" spans="1:8" ht="15.75">
      <c r="A2" s="16" t="s">
        <v>232</v>
      </c>
      <c r="B2" s="15" t="s">
        <v>947</v>
      </c>
    </row>
    <row r="3" spans="1:8" ht="15.75">
      <c r="A3" s="16"/>
    </row>
    <row r="4" spans="1:8" ht="16.5" thickBot="1">
      <c r="A4" s="34" t="s">
        <v>654</v>
      </c>
      <c r="B4" s="75" t="s">
        <v>287</v>
      </c>
      <c r="C4" s="34"/>
      <c r="D4" s="35"/>
      <c r="E4" s="35"/>
      <c r="F4" s="36"/>
      <c r="G4" s="36"/>
      <c r="H4" s="37" t="s">
        <v>135</v>
      </c>
    </row>
    <row r="5" spans="1:8" ht="15.75">
      <c r="A5" s="38"/>
      <c r="B5" s="39"/>
      <c r="C5" s="550" t="s">
        <v>237</v>
      </c>
      <c r="D5" s="551"/>
      <c r="E5" s="552"/>
      <c r="F5" s="550" t="s">
        <v>238</v>
      </c>
      <c r="G5" s="551"/>
      <c r="H5" s="553"/>
    </row>
    <row r="6" spans="1:8" ht="15.75">
      <c r="A6" s="40" t="s">
        <v>32</v>
      </c>
      <c r="B6" s="41" t="s">
        <v>195</v>
      </c>
      <c r="C6" s="42" t="s">
        <v>33</v>
      </c>
      <c r="D6" s="42" t="s">
        <v>136</v>
      </c>
      <c r="E6" s="42" t="s">
        <v>74</v>
      </c>
      <c r="F6" s="42" t="s">
        <v>33</v>
      </c>
      <c r="G6" s="42" t="s">
        <v>136</v>
      </c>
      <c r="H6" s="43" t="s">
        <v>74</v>
      </c>
    </row>
    <row r="7" spans="1:8" ht="15.75">
      <c r="A7" s="40">
        <v>1</v>
      </c>
      <c r="B7" s="44" t="s">
        <v>196</v>
      </c>
      <c r="C7" s="281">
        <v>9284721.5900000017</v>
      </c>
      <c r="D7" s="281">
        <v>9961641.910000002</v>
      </c>
      <c r="E7" s="282">
        <f>C7+D7</f>
        <v>19246363.500000004</v>
      </c>
      <c r="F7" s="283">
        <v>8781547.9900000002</v>
      </c>
      <c r="G7" s="284">
        <v>7720867.2799999993</v>
      </c>
      <c r="H7" s="285">
        <f>F7+G7</f>
        <v>16502415.27</v>
      </c>
    </row>
    <row r="8" spans="1:8" ht="15.75">
      <c r="A8" s="40">
        <v>2</v>
      </c>
      <c r="B8" s="44" t="s">
        <v>197</v>
      </c>
      <c r="C8" s="281">
        <v>33208136.149999999</v>
      </c>
      <c r="D8" s="281">
        <v>13873476.919999998</v>
      </c>
      <c r="E8" s="282">
        <f t="shared" ref="E8:E20" si="0">C8+D8</f>
        <v>47081613.069999993</v>
      </c>
      <c r="F8" s="283">
        <v>3032256.59</v>
      </c>
      <c r="G8" s="284">
        <v>19216014.299999997</v>
      </c>
      <c r="H8" s="285">
        <f t="shared" ref="H8:H40" si="1">F8+G8</f>
        <v>22248270.889999997</v>
      </c>
    </row>
    <row r="9" spans="1:8" ht="15.75">
      <c r="A9" s="40">
        <v>3</v>
      </c>
      <c r="B9" s="44" t="s">
        <v>198</v>
      </c>
      <c r="C9" s="281">
        <v>85940.25</v>
      </c>
      <c r="D9" s="281">
        <v>14328020.199999999</v>
      </c>
      <c r="E9" s="282">
        <f t="shared" si="0"/>
        <v>14413960.449999999</v>
      </c>
      <c r="F9" s="283">
        <v>34736229.609999999</v>
      </c>
      <c r="G9" s="284">
        <v>53389466.300000004</v>
      </c>
      <c r="H9" s="285">
        <f t="shared" si="1"/>
        <v>88125695.909999996</v>
      </c>
    </row>
    <row r="10" spans="1:8" ht="15.75">
      <c r="A10" s="40">
        <v>4</v>
      </c>
      <c r="B10" s="44" t="s">
        <v>227</v>
      </c>
      <c r="C10" s="281">
        <v>0</v>
      </c>
      <c r="D10" s="281">
        <v>0</v>
      </c>
      <c r="E10" s="282">
        <f t="shared" si="0"/>
        <v>0</v>
      </c>
      <c r="F10" s="283">
        <v>0</v>
      </c>
      <c r="G10" s="284">
        <v>0</v>
      </c>
      <c r="H10" s="285">
        <f t="shared" si="1"/>
        <v>0</v>
      </c>
    </row>
    <row r="11" spans="1:8" ht="15.75">
      <c r="A11" s="40">
        <v>5</v>
      </c>
      <c r="B11" s="44" t="s">
        <v>199</v>
      </c>
      <c r="C11" s="281">
        <v>26000000</v>
      </c>
      <c r="D11" s="281">
        <v>0</v>
      </c>
      <c r="E11" s="282">
        <f t="shared" si="0"/>
        <v>26000000</v>
      </c>
      <c r="F11" s="283">
        <v>0</v>
      </c>
      <c r="G11" s="284">
        <v>0</v>
      </c>
      <c r="H11" s="285">
        <f t="shared" si="1"/>
        <v>0</v>
      </c>
    </row>
    <row r="12" spans="1:8" ht="15.75">
      <c r="A12" s="40">
        <v>6.1</v>
      </c>
      <c r="B12" s="45" t="s">
        <v>200</v>
      </c>
      <c r="C12" s="281">
        <v>597552739.31000006</v>
      </c>
      <c r="D12" s="281">
        <v>76873374.221200004</v>
      </c>
      <c r="E12" s="282">
        <f t="shared" si="0"/>
        <v>674426113.53120005</v>
      </c>
      <c r="F12" s="283">
        <v>465178942.94999999</v>
      </c>
      <c r="G12" s="284">
        <v>76161166.952299997</v>
      </c>
      <c r="H12" s="285">
        <f t="shared" si="1"/>
        <v>541340109.9023</v>
      </c>
    </row>
    <row r="13" spans="1:8" ht="15.75">
      <c r="A13" s="40">
        <v>6.2</v>
      </c>
      <c r="B13" s="45" t="s">
        <v>201</v>
      </c>
      <c r="C13" s="281">
        <v>-16791351.5024</v>
      </c>
      <c r="D13" s="281">
        <v>-2865933.2566999998</v>
      </c>
      <c r="E13" s="282">
        <f t="shared" si="0"/>
        <v>-19657284.759099998</v>
      </c>
      <c r="F13" s="283">
        <v>-10828382.214199999</v>
      </c>
      <c r="G13" s="284">
        <v>-2699860.5652999999</v>
      </c>
      <c r="H13" s="285">
        <f t="shared" si="1"/>
        <v>-13528242.7795</v>
      </c>
    </row>
    <row r="14" spans="1:8" ht="15.75">
      <c r="A14" s="40">
        <v>6</v>
      </c>
      <c r="B14" s="44" t="s">
        <v>202</v>
      </c>
      <c r="C14" s="282">
        <f>C12+C13</f>
        <v>580761387.80760002</v>
      </c>
      <c r="D14" s="282">
        <f>D12+D13</f>
        <v>74007440.96450001</v>
      </c>
      <c r="E14" s="282">
        <f t="shared" si="0"/>
        <v>654768828.77209997</v>
      </c>
      <c r="F14" s="282">
        <f>F12+F13</f>
        <v>454350560.73579997</v>
      </c>
      <c r="G14" s="282">
        <f>G12+G13</f>
        <v>73461306.386999995</v>
      </c>
      <c r="H14" s="285">
        <f t="shared" si="1"/>
        <v>527811867.12279999</v>
      </c>
    </row>
    <row r="15" spans="1:8" ht="15.75">
      <c r="A15" s="40">
        <v>7</v>
      </c>
      <c r="B15" s="44" t="s">
        <v>203</v>
      </c>
      <c r="C15" s="281">
        <v>12678467.970000001</v>
      </c>
      <c r="D15" s="281">
        <v>1037370.0499999999</v>
      </c>
      <c r="E15" s="282">
        <f t="shared" si="0"/>
        <v>13715838.020000001</v>
      </c>
      <c r="F15" s="283">
        <v>9817318.3099999987</v>
      </c>
      <c r="G15" s="284">
        <v>1222015.5800000003</v>
      </c>
      <c r="H15" s="285">
        <f t="shared" si="1"/>
        <v>11039333.889999999</v>
      </c>
    </row>
    <row r="16" spans="1:8" ht="15.75">
      <c r="A16" s="40">
        <v>8</v>
      </c>
      <c r="B16" s="44" t="s">
        <v>204</v>
      </c>
      <c r="C16" s="281">
        <v>348155</v>
      </c>
      <c r="D16" s="281" t="s">
        <v>921</v>
      </c>
      <c r="E16" s="282">
        <f>C16</f>
        <v>348155</v>
      </c>
      <c r="F16" s="283">
        <v>351587</v>
      </c>
      <c r="G16" s="284" t="s">
        <v>921</v>
      </c>
      <c r="H16" s="285">
        <f>F15</f>
        <v>9817318.3099999987</v>
      </c>
    </row>
    <row r="17" spans="1:8" ht="15.75">
      <c r="A17" s="40">
        <v>9</v>
      </c>
      <c r="B17" s="44" t="s">
        <v>205</v>
      </c>
      <c r="C17" s="281">
        <v>0</v>
      </c>
      <c r="D17" s="281">
        <v>0</v>
      </c>
      <c r="E17" s="282">
        <f t="shared" si="0"/>
        <v>0</v>
      </c>
      <c r="F17" s="283">
        <v>0</v>
      </c>
      <c r="G17" s="284">
        <v>0</v>
      </c>
      <c r="H17" s="285">
        <f t="shared" si="1"/>
        <v>0</v>
      </c>
    </row>
    <row r="18" spans="1:8" ht="15.75">
      <c r="A18" s="40">
        <v>10</v>
      </c>
      <c r="B18" s="44" t="s">
        <v>206</v>
      </c>
      <c r="C18" s="281">
        <v>34061189.560000002</v>
      </c>
      <c r="D18" s="281" t="s">
        <v>921</v>
      </c>
      <c r="E18" s="282">
        <f>C18</f>
        <v>34061189.560000002</v>
      </c>
      <c r="F18" s="283">
        <v>11544442.890000001</v>
      </c>
      <c r="G18" s="284" t="s">
        <v>921</v>
      </c>
      <c r="H18" s="285">
        <f>F18</f>
        <v>11544442.890000001</v>
      </c>
    </row>
    <row r="19" spans="1:8" ht="15.75">
      <c r="A19" s="40">
        <v>11</v>
      </c>
      <c r="B19" s="44" t="s">
        <v>207</v>
      </c>
      <c r="C19" s="281">
        <v>16556739.720000001</v>
      </c>
      <c r="D19" s="281">
        <v>4679041.1000000015</v>
      </c>
      <c r="E19" s="282">
        <f t="shared" si="0"/>
        <v>21235780.82</v>
      </c>
      <c r="F19" s="283">
        <v>18473587.469999999</v>
      </c>
      <c r="G19" s="284">
        <v>1776101.8800000004</v>
      </c>
      <c r="H19" s="285">
        <f t="shared" si="1"/>
        <v>20249689.349999998</v>
      </c>
    </row>
    <row r="20" spans="1:8" ht="15.75">
      <c r="A20" s="40">
        <v>12</v>
      </c>
      <c r="B20" s="46" t="s">
        <v>208</v>
      </c>
      <c r="C20" s="282">
        <f>SUM(C7:C11)+SUM(C14:C19)</f>
        <v>712984738.04760003</v>
      </c>
      <c r="D20" s="282">
        <f>SUM(D7:D11)+SUM(D14:D19)</f>
        <v>117886991.14450002</v>
      </c>
      <c r="E20" s="282">
        <f t="shared" si="0"/>
        <v>830871729.19210005</v>
      </c>
      <c r="F20" s="282">
        <f>SUM(F7:F11)+SUM(F14:F19)</f>
        <v>541087530.59579992</v>
      </c>
      <c r="G20" s="282">
        <f>SUM(G7:G11)+SUM(G14:G19)</f>
        <v>156785771.727</v>
      </c>
      <c r="H20" s="285">
        <f t="shared" si="1"/>
        <v>697873302.32279992</v>
      </c>
    </row>
    <row r="21" spans="1:8" ht="15.75">
      <c r="A21" s="40"/>
      <c r="B21" s="41" t="s">
        <v>225</v>
      </c>
      <c r="C21" s="286"/>
      <c r="D21" s="286"/>
      <c r="E21" s="286"/>
      <c r="F21" s="287"/>
      <c r="G21" s="288"/>
      <c r="H21" s="289"/>
    </row>
    <row r="22" spans="1:8" ht="15.75">
      <c r="A22" s="40">
        <v>13</v>
      </c>
      <c r="B22" s="44" t="s">
        <v>209</v>
      </c>
      <c r="C22" s="281">
        <v>12500000</v>
      </c>
      <c r="D22" s="281">
        <v>906090</v>
      </c>
      <c r="E22" s="282">
        <f>C22+D22</f>
        <v>13406090</v>
      </c>
      <c r="F22" s="283">
        <v>57500000</v>
      </c>
      <c r="G22" s="284">
        <v>1488100</v>
      </c>
      <c r="H22" s="285">
        <f t="shared" si="1"/>
        <v>58988100</v>
      </c>
    </row>
    <row r="23" spans="1:8" ht="15.75">
      <c r="A23" s="40">
        <v>14</v>
      </c>
      <c r="B23" s="44" t="s">
        <v>210</v>
      </c>
      <c r="C23" s="281">
        <v>9400204.8846186176</v>
      </c>
      <c r="D23" s="281">
        <v>1410465.7893000001</v>
      </c>
      <c r="E23" s="282">
        <f t="shared" ref="E23:E40" si="2">C23+D23</f>
        <v>10810670.673918618</v>
      </c>
      <c r="F23" s="283">
        <v>9664254.5099999998</v>
      </c>
      <c r="G23" s="284">
        <v>1910565.61</v>
      </c>
      <c r="H23" s="285">
        <f t="shared" si="1"/>
        <v>11574820.119999999</v>
      </c>
    </row>
    <row r="24" spans="1:8" ht="15.75">
      <c r="A24" s="40">
        <v>15</v>
      </c>
      <c r="B24" s="44" t="s">
        <v>211</v>
      </c>
      <c r="C24" s="281">
        <v>0</v>
      </c>
      <c r="D24" s="281">
        <v>0</v>
      </c>
      <c r="E24" s="282">
        <f t="shared" si="2"/>
        <v>0</v>
      </c>
      <c r="F24" s="283">
        <v>0</v>
      </c>
      <c r="G24" s="284">
        <v>0</v>
      </c>
      <c r="H24" s="285">
        <f t="shared" si="1"/>
        <v>0</v>
      </c>
    </row>
    <row r="25" spans="1:8" ht="15.75">
      <c r="A25" s="40">
        <v>16</v>
      </c>
      <c r="B25" s="44" t="s">
        <v>212</v>
      </c>
      <c r="C25" s="281">
        <v>10290137.83</v>
      </c>
      <c r="D25" s="281">
        <v>6354104.8020000001</v>
      </c>
      <c r="E25" s="282">
        <f t="shared" si="2"/>
        <v>16644242.631999999</v>
      </c>
      <c r="F25" s="283">
        <v>500000</v>
      </c>
      <c r="G25" s="284">
        <v>0</v>
      </c>
      <c r="H25" s="285">
        <f t="shared" si="1"/>
        <v>500000</v>
      </c>
    </row>
    <row r="26" spans="1:8" ht="15.75">
      <c r="A26" s="40">
        <v>17</v>
      </c>
      <c r="B26" s="44" t="s">
        <v>213</v>
      </c>
      <c r="C26" s="286"/>
      <c r="D26" s="286"/>
      <c r="E26" s="282">
        <f t="shared" si="2"/>
        <v>0</v>
      </c>
      <c r="F26" s="287"/>
      <c r="G26" s="288"/>
      <c r="H26" s="285">
        <f t="shared" si="1"/>
        <v>0</v>
      </c>
    </row>
    <row r="27" spans="1:8" ht="15.75">
      <c r="A27" s="40">
        <v>18</v>
      </c>
      <c r="B27" s="44" t="s">
        <v>214</v>
      </c>
      <c r="C27" s="281">
        <v>467615903.25250006</v>
      </c>
      <c r="D27" s="281">
        <v>116451853.22806628</v>
      </c>
      <c r="E27" s="282">
        <f t="shared" si="2"/>
        <v>584067756.48056638</v>
      </c>
      <c r="F27" s="283">
        <v>303347289.50749999</v>
      </c>
      <c r="G27" s="284">
        <v>161535104.86604574</v>
      </c>
      <c r="H27" s="285">
        <f t="shared" si="1"/>
        <v>464882394.37354577</v>
      </c>
    </row>
    <row r="28" spans="1:8" ht="15.75">
      <c r="A28" s="40">
        <v>19</v>
      </c>
      <c r="B28" s="44" t="s">
        <v>215</v>
      </c>
      <c r="C28" s="281">
        <v>13511449.489999998</v>
      </c>
      <c r="D28" s="281">
        <v>1347851.8699999999</v>
      </c>
      <c r="E28" s="282">
        <f t="shared" si="2"/>
        <v>14859301.359999998</v>
      </c>
      <c r="F28" s="283">
        <v>10057057.159999998</v>
      </c>
      <c r="G28" s="284">
        <v>2738273.08</v>
      </c>
      <c r="H28" s="285">
        <f t="shared" si="1"/>
        <v>12795330.239999998</v>
      </c>
    </row>
    <row r="29" spans="1:8" ht="15.75">
      <c r="A29" s="40">
        <v>20</v>
      </c>
      <c r="B29" s="44" t="s">
        <v>137</v>
      </c>
      <c r="C29" s="281">
        <v>45126071.159999996</v>
      </c>
      <c r="D29" s="281">
        <v>9622507.2100000009</v>
      </c>
      <c r="E29" s="282">
        <f t="shared" si="2"/>
        <v>54748578.369999997</v>
      </c>
      <c r="F29" s="283">
        <v>22905486.279999997</v>
      </c>
      <c r="G29" s="284">
        <v>1060054.5599999998</v>
      </c>
      <c r="H29" s="285">
        <f t="shared" si="1"/>
        <v>23965540.839999996</v>
      </c>
    </row>
    <row r="30" spans="1:8" ht="15.75">
      <c r="A30" s="40">
        <v>21</v>
      </c>
      <c r="B30" s="44" t="s">
        <v>216</v>
      </c>
      <c r="C30" s="281">
        <v>13119900</v>
      </c>
      <c r="D30" s="281">
        <v>0</v>
      </c>
      <c r="E30" s="282">
        <f t="shared" si="2"/>
        <v>13119900</v>
      </c>
      <c r="F30" s="283">
        <v>8119900.0000000009</v>
      </c>
      <c r="G30" s="284">
        <v>0</v>
      </c>
      <c r="H30" s="285">
        <f t="shared" si="1"/>
        <v>8119900.0000000009</v>
      </c>
    </row>
    <row r="31" spans="1:8" ht="15.75">
      <c r="A31" s="40">
        <v>22</v>
      </c>
      <c r="B31" s="46" t="s">
        <v>217</v>
      </c>
      <c r="C31" s="282">
        <f>SUM(C22:C30)</f>
        <v>571563666.61711872</v>
      </c>
      <c r="D31" s="282">
        <f>SUM(D22:D30)</f>
        <v>136092872.89936629</v>
      </c>
      <c r="E31" s="282">
        <f>C31+D31</f>
        <v>707656539.51648498</v>
      </c>
      <c r="F31" s="282">
        <f>SUM(F22:F30)</f>
        <v>412093987.45749998</v>
      </c>
      <c r="G31" s="282">
        <f>SUM(G22:G30)</f>
        <v>168732098.11604577</v>
      </c>
      <c r="H31" s="285">
        <f t="shared" si="1"/>
        <v>580826085.57354569</v>
      </c>
    </row>
    <row r="32" spans="1:8" ht="15.75">
      <c r="A32" s="40"/>
      <c r="B32" s="41" t="s">
        <v>226</v>
      </c>
      <c r="C32" s="286"/>
      <c r="D32" s="286"/>
      <c r="E32" s="281"/>
      <c r="F32" s="287"/>
      <c r="G32" s="288"/>
      <c r="H32" s="289"/>
    </row>
    <row r="33" spans="1:8" ht="15.75">
      <c r="A33" s="40">
        <v>23</v>
      </c>
      <c r="B33" s="44" t="s">
        <v>218</v>
      </c>
      <c r="C33" s="281">
        <v>4400000</v>
      </c>
      <c r="D33" s="286"/>
      <c r="E33" s="282">
        <f t="shared" si="2"/>
        <v>4400000</v>
      </c>
      <c r="F33" s="283">
        <v>4400000</v>
      </c>
      <c r="G33" s="288"/>
      <c r="H33" s="285">
        <f t="shared" si="1"/>
        <v>4400000</v>
      </c>
    </row>
    <row r="34" spans="1:8" ht="15.75">
      <c r="A34" s="40">
        <v>24</v>
      </c>
      <c r="B34" s="44" t="s">
        <v>219</v>
      </c>
      <c r="C34" s="281">
        <v>0</v>
      </c>
      <c r="D34" s="286"/>
      <c r="E34" s="282">
        <f t="shared" si="2"/>
        <v>0</v>
      </c>
      <c r="F34" s="283">
        <v>0</v>
      </c>
      <c r="G34" s="288"/>
      <c r="H34" s="285">
        <f t="shared" si="1"/>
        <v>0</v>
      </c>
    </row>
    <row r="35" spans="1:8" ht="15.75">
      <c r="A35" s="40">
        <v>25</v>
      </c>
      <c r="B35" s="45" t="s">
        <v>220</v>
      </c>
      <c r="C35" s="281">
        <v>0</v>
      </c>
      <c r="D35" s="286"/>
      <c r="E35" s="282">
        <f t="shared" si="2"/>
        <v>0</v>
      </c>
      <c r="F35" s="283">
        <v>0</v>
      </c>
      <c r="G35" s="288"/>
      <c r="H35" s="285">
        <f t="shared" si="1"/>
        <v>0</v>
      </c>
    </row>
    <row r="36" spans="1:8" ht="15.75">
      <c r="A36" s="40">
        <v>26</v>
      </c>
      <c r="B36" s="44" t="s">
        <v>221</v>
      </c>
      <c r="C36" s="281">
        <v>0</v>
      </c>
      <c r="D36" s="286"/>
      <c r="E36" s="282">
        <f t="shared" si="2"/>
        <v>0</v>
      </c>
      <c r="F36" s="283">
        <v>0</v>
      </c>
      <c r="G36" s="288"/>
      <c r="H36" s="285">
        <f t="shared" si="1"/>
        <v>0</v>
      </c>
    </row>
    <row r="37" spans="1:8" ht="15.75">
      <c r="A37" s="40">
        <v>27</v>
      </c>
      <c r="B37" s="44" t="s">
        <v>222</v>
      </c>
      <c r="C37" s="281">
        <v>0</v>
      </c>
      <c r="D37" s="286"/>
      <c r="E37" s="282">
        <f t="shared" si="2"/>
        <v>0</v>
      </c>
      <c r="F37" s="283">
        <v>0</v>
      </c>
      <c r="G37" s="288"/>
      <c r="H37" s="285">
        <f t="shared" si="1"/>
        <v>0</v>
      </c>
    </row>
    <row r="38" spans="1:8" ht="15.75">
      <c r="A38" s="40">
        <v>28</v>
      </c>
      <c r="B38" s="44" t="s">
        <v>223</v>
      </c>
      <c r="C38" s="281">
        <v>118418730.56999989</v>
      </c>
      <c r="D38" s="286"/>
      <c r="E38" s="282">
        <f t="shared" si="2"/>
        <v>118418730.56999989</v>
      </c>
      <c r="F38" s="283">
        <v>112250757.76999997</v>
      </c>
      <c r="G38" s="288"/>
      <c r="H38" s="285">
        <f t="shared" si="1"/>
        <v>112250757.76999997</v>
      </c>
    </row>
    <row r="39" spans="1:8" ht="15.75">
      <c r="A39" s="40">
        <v>29</v>
      </c>
      <c r="B39" s="44" t="s">
        <v>239</v>
      </c>
      <c r="C39" s="281">
        <v>396459</v>
      </c>
      <c r="D39" s="286"/>
      <c r="E39" s="282">
        <f t="shared" si="2"/>
        <v>396459</v>
      </c>
      <c r="F39" s="283">
        <v>396459</v>
      </c>
      <c r="G39" s="288"/>
      <c r="H39" s="285">
        <f t="shared" si="1"/>
        <v>396459</v>
      </c>
    </row>
    <row r="40" spans="1:8" ht="15.75">
      <c r="A40" s="40">
        <v>30</v>
      </c>
      <c r="B40" s="46" t="s">
        <v>224</v>
      </c>
      <c r="C40" s="281">
        <v>123215189.56999989</v>
      </c>
      <c r="D40" s="286"/>
      <c r="E40" s="282">
        <f t="shared" si="2"/>
        <v>123215189.56999989</v>
      </c>
      <c r="F40" s="283">
        <v>117047216.76999997</v>
      </c>
      <c r="G40" s="288"/>
      <c r="H40" s="285">
        <f t="shared" si="1"/>
        <v>117047216.76999997</v>
      </c>
    </row>
    <row r="41" spans="1:8" ht="16.5" thickBot="1">
      <c r="A41" s="47">
        <v>31</v>
      </c>
      <c r="B41" s="48" t="s">
        <v>240</v>
      </c>
      <c r="C41" s="290">
        <f>C31+C40</f>
        <v>694778856.18711865</v>
      </c>
      <c r="D41" s="290">
        <f>D31+D40</f>
        <v>136092872.89936629</v>
      </c>
      <c r="E41" s="290">
        <f>C41+D41</f>
        <v>830871729.08648491</v>
      </c>
      <c r="F41" s="290">
        <f>F31+F40</f>
        <v>529141204.22749996</v>
      </c>
      <c r="G41" s="290">
        <f>G31+G40</f>
        <v>168732098.11604577</v>
      </c>
      <c r="H41" s="291">
        <f>F41+G41</f>
        <v>697873302.34354568</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6:E17 E18 E20 E14 H16 H18 E31 E41" formula="1"/>
    <ignoredError sqref="C20:D20 F20:G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2" activePane="bottomRight" state="frozen"/>
      <selection pane="topRight" activeCell="B1" sqref="B1"/>
      <selection pane="bottomLeft" activeCell="A6" sqref="A6"/>
      <selection pane="bottomRight" activeCell="C66" sqref="C66"/>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2"/>
  </cols>
  <sheetData>
    <row r="1" spans="1:8" ht="15.75">
      <c r="A1" s="16" t="s">
        <v>231</v>
      </c>
      <c r="B1" s="15" t="str">
        <f>Info!C2</f>
        <v>სს" კრედო ბანკი"</v>
      </c>
      <c r="C1" s="15"/>
    </row>
    <row r="2" spans="1:8" ht="15.75">
      <c r="A2" s="16" t="s">
        <v>232</v>
      </c>
      <c r="B2" s="15" t="s">
        <v>947</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1"/>
      <c r="B5" s="132"/>
      <c r="C5" s="550" t="s">
        <v>237</v>
      </c>
      <c r="D5" s="551"/>
      <c r="E5" s="552"/>
      <c r="F5" s="550" t="s">
        <v>238</v>
      </c>
      <c r="G5" s="551"/>
      <c r="H5" s="553"/>
    </row>
    <row r="6" spans="1:8">
      <c r="A6" s="133" t="s">
        <v>32</v>
      </c>
      <c r="B6" s="52"/>
      <c r="C6" s="53" t="s">
        <v>33</v>
      </c>
      <c r="D6" s="53" t="s">
        <v>138</v>
      </c>
      <c r="E6" s="53" t="s">
        <v>74</v>
      </c>
      <c r="F6" s="53" t="s">
        <v>33</v>
      </c>
      <c r="G6" s="53" t="s">
        <v>138</v>
      </c>
      <c r="H6" s="134" t="s">
        <v>74</v>
      </c>
    </row>
    <row r="7" spans="1:8">
      <c r="A7" s="135"/>
      <c r="B7" s="55" t="s">
        <v>134</v>
      </c>
      <c r="C7" s="56"/>
      <c r="D7" s="56"/>
      <c r="E7" s="56"/>
      <c r="F7" s="56"/>
      <c r="G7" s="56"/>
      <c r="H7" s="136"/>
    </row>
    <row r="8" spans="1:8" ht="15.75">
      <c r="A8" s="135">
        <v>1</v>
      </c>
      <c r="B8" s="57" t="s">
        <v>139</v>
      </c>
      <c r="C8" s="292">
        <v>495101.91</v>
      </c>
      <c r="D8" s="292">
        <v>40935.699999999997</v>
      </c>
      <c r="E8" s="282">
        <f>C8+D8</f>
        <v>536037.61</v>
      </c>
      <c r="F8" s="292">
        <v>399483.03</v>
      </c>
      <c r="G8" s="292">
        <v>215370.46</v>
      </c>
      <c r="H8" s="293">
        <f>F8+G8</f>
        <v>614853.49</v>
      </c>
    </row>
    <row r="9" spans="1:8" ht="15.75">
      <c r="A9" s="135">
        <v>2</v>
      </c>
      <c r="B9" s="57" t="s">
        <v>140</v>
      </c>
      <c r="C9" s="294">
        <f>SUM(C10:C18)</f>
        <v>30576606.66</v>
      </c>
      <c r="D9" s="294">
        <f>SUM(D10:D18)</f>
        <v>2173820.5500000003</v>
      </c>
      <c r="E9" s="282">
        <f t="shared" ref="E9:E67" si="0">C9+D9</f>
        <v>32750427.210000001</v>
      </c>
      <c r="F9" s="294">
        <f>SUM(F10:F18)</f>
        <v>25550087.550000001</v>
      </c>
      <c r="G9" s="294">
        <f>SUM(G10:G18)</f>
        <v>2767828.83</v>
      </c>
      <c r="H9" s="293">
        <f t="shared" ref="H9:H67" si="1">F9+G9</f>
        <v>28317916.380000003</v>
      </c>
    </row>
    <row r="10" spans="1:8" ht="15.75">
      <c r="A10" s="135">
        <v>2.1</v>
      </c>
      <c r="B10" s="58" t="s">
        <v>141</v>
      </c>
      <c r="C10" s="292">
        <v>0</v>
      </c>
      <c r="D10" s="292">
        <v>0</v>
      </c>
      <c r="E10" s="282">
        <f t="shared" si="0"/>
        <v>0</v>
      </c>
      <c r="F10" s="292">
        <v>0</v>
      </c>
      <c r="G10" s="292">
        <v>0</v>
      </c>
      <c r="H10" s="293">
        <f t="shared" si="1"/>
        <v>0</v>
      </c>
    </row>
    <row r="11" spans="1:8" ht="15.75">
      <c r="A11" s="135">
        <v>2.2000000000000002</v>
      </c>
      <c r="B11" s="58" t="s">
        <v>142</v>
      </c>
      <c r="C11" s="292">
        <v>74288.759999999995</v>
      </c>
      <c r="D11" s="292">
        <v>255388.9</v>
      </c>
      <c r="E11" s="282">
        <f t="shared" si="0"/>
        <v>329677.65999999997</v>
      </c>
      <c r="F11" s="292">
        <v>48319.72</v>
      </c>
      <c r="G11" s="292">
        <v>209060.98</v>
      </c>
      <c r="H11" s="293">
        <f t="shared" si="1"/>
        <v>257380.7</v>
      </c>
    </row>
    <row r="12" spans="1:8" ht="15.75">
      <c r="A12" s="135">
        <v>2.2999999999999998</v>
      </c>
      <c r="B12" s="58" t="s">
        <v>143</v>
      </c>
      <c r="C12" s="292">
        <v>0</v>
      </c>
      <c r="D12" s="292">
        <v>0</v>
      </c>
      <c r="E12" s="282">
        <f t="shared" si="0"/>
        <v>0</v>
      </c>
      <c r="F12" s="292">
        <v>0</v>
      </c>
      <c r="G12" s="292">
        <v>0</v>
      </c>
      <c r="H12" s="293">
        <f t="shared" si="1"/>
        <v>0</v>
      </c>
    </row>
    <row r="13" spans="1:8" ht="15.75">
      <c r="A13" s="135">
        <v>2.4</v>
      </c>
      <c r="B13" s="58" t="s">
        <v>144</v>
      </c>
      <c r="C13" s="292">
        <v>0</v>
      </c>
      <c r="D13" s="292">
        <v>0</v>
      </c>
      <c r="E13" s="282">
        <f t="shared" si="0"/>
        <v>0</v>
      </c>
      <c r="F13" s="292">
        <v>0</v>
      </c>
      <c r="G13" s="292">
        <v>0</v>
      </c>
      <c r="H13" s="293">
        <f t="shared" si="1"/>
        <v>0</v>
      </c>
    </row>
    <row r="14" spans="1:8" ht="15.75">
      <c r="A14" s="135">
        <v>2.5</v>
      </c>
      <c r="B14" s="58" t="s">
        <v>145</v>
      </c>
      <c r="C14" s="292">
        <v>1779.26</v>
      </c>
      <c r="D14" s="292">
        <v>21264.19</v>
      </c>
      <c r="E14" s="282">
        <f t="shared" si="0"/>
        <v>23043.449999999997</v>
      </c>
      <c r="F14" s="292">
        <v>1888.44</v>
      </c>
      <c r="G14" s="292">
        <v>11628.68</v>
      </c>
      <c r="H14" s="293">
        <f t="shared" si="1"/>
        <v>13517.12</v>
      </c>
    </row>
    <row r="15" spans="1:8" ht="15.75">
      <c r="A15" s="135">
        <v>2.6</v>
      </c>
      <c r="B15" s="58" t="s">
        <v>146</v>
      </c>
      <c r="C15" s="292">
        <v>10415.33</v>
      </c>
      <c r="D15" s="292">
        <v>22415.21</v>
      </c>
      <c r="E15" s="282">
        <f t="shared" si="0"/>
        <v>32830.54</v>
      </c>
      <c r="F15" s="292">
        <v>8846.3700000000008</v>
      </c>
      <c r="G15" s="292">
        <v>13260.92</v>
      </c>
      <c r="H15" s="293">
        <f t="shared" si="1"/>
        <v>22107.29</v>
      </c>
    </row>
    <row r="16" spans="1:8" ht="15.75">
      <c r="A16" s="135">
        <v>2.7</v>
      </c>
      <c r="B16" s="58" t="s">
        <v>147</v>
      </c>
      <c r="C16" s="292">
        <v>5546.37</v>
      </c>
      <c r="D16" s="292">
        <v>52541.440000000002</v>
      </c>
      <c r="E16" s="282">
        <f t="shared" si="0"/>
        <v>58087.810000000005</v>
      </c>
      <c r="F16" s="292">
        <v>6795.26</v>
      </c>
      <c r="G16" s="292">
        <v>52300.24</v>
      </c>
      <c r="H16" s="293">
        <f t="shared" si="1"/>
        <v>59095.5</v>
      </c>
    </row>
    <row r="17" spans="1:8" ht="15.75">
      <c r="A17" s="135">
        <v>2.8</v>
      </c>
      <c r="B17" s="58" t="s">
        <v>148</v>
      </c>
      <c r="C17" s="292">
        <v>30478278.34</v>
      </c>
      <c r="D17" s="292">
        <v>1794005.92</v>
      </c>
      <c r="E17" s="282">
        <f t="shared" si="0"/>
        <v>32272284.259999998</v>
      </c>
      <c r="F17" s="292">
        <v>25476394.5</v>
      </c>
      <c r="G17" s="292">
        <v>2449942.91</v>
      </c>
      <c r="H17" s="293">
        <f t="shared" si="1"/>
        <v>27926337.41</v>
      </c>
    </row>
    <row r="18" spans="1:8" ht="15.75">
      <c r="A18" s="135">
        <v>2.9</v>
      </c>
      <c r="B18" s="58" t="s">
        <v>149</v>
      </c>
      <c r="C18" s="292">
        <v>6298.6</v>
      </c>
      <c r="D18" s="292">
        <v>28204.89</v>
      </c>
      <c r="E18" s="282">
        <f t="shared" si="0"/>
        <v>34503.49</v>
      </c>
      <c r="F18" s="292">
        <v>7843.26</v>
      </c>
      <c r="G18" s="292">
        <v>31635.1</v>
      </c>
      <c r="H18" s="293">
        <f t="shared" si="1"/>
        <v>39478.36</v>
      </c>
    </row>
    <row r="19" spans="1:8" ht="15.75">
      <c r="A19" s="135">
        <v>3</v>
      </c>
      <c r="B19" s="57" t="s">
        <v>150</v>
      </c>
      <c r="C19" s="292">
        <v>3115351.71</v>
      </c>
      <c r="D19" s="292">
        <v>249175.72</v>
      </c>
      <c r="E19" s="282">
        <f t="shared" si="0"/>
        <v>3364527.43</v>
      </c>
      <c r="F19" s="292">
        <v>891729.73</v>
      </c>
      <c r="G19" s="292">
        <v>244073.66</v>
      </c>
      <c r="H19" s="293">
        <f t="shared" si="1"/>
        <v>1135803.3899999999</v>
      </c>
    </row>
    <row r="20" spans="1:8" ht="15.75">
      <c r="A20" s="135">
        <v>4</v>
      </c>
      <c r="B20" s="57" t="s">
        <v>151</v>
      </c>
      <c r="C20" s="292">
        <v>46657.53</v>
      </c>
      <c r="D20" s="292">
        <v>0</v>
      </c>
      <c r="E20" s="282">
        <f t="shared" si="0"/>
        <v>46657.53</v>
      </c>
      <c r="F20" s="292">
        <v>0</v>
      </c>
      <c r="G20" s="292">
        <v>0</v>
      </c>
      <c r="H20" s="293">
        <f t="shared" si="1"/>
        <v>0</v>
      </c>
    </row>
    <row r="21" spans="1:8" ht="15.75">
      <c r="A21" s="135">
        <v>5</v>
      </c>
      <c r="B21" s="57" t="s">
        <v>152</v>
      </c>
      <c r="C21" s="292">
        <v>0</v>
      </c>
      <c r="D21" s="292">
        <v>0</v>
      </c>
      <c r="E21" s="282">
        <f t="shared" si="0"/>
        <v>0</v>
      </c>
      <c r="F21" s="292">
        <v>0</v>
      </c>
      <c r="G21" s="292">
        <v>0</v>
      </c>
      <c r="H21" s="293">
        <f>F21+G21</f>
        <v>0</v>
      </c>
    </row>
    <row r="22" spans="1:8" ht="15.75">
      <c r="A22" s="135">
        <v>6</v>
      </c>
      <c r="B22" s="59" t="s">
        <v>153</v>
      </c>
      <c r="C22" s="294">
        <f>C8+C9+C19+C20+C21</f>
        <v>34233717.810000002</v>
      </c>
      <c r="D22" s="294">
        <f>D8+D9+D19+D20+D21</f>
        <v>2463931.9700000007</v>
      </c>
      <c r="E22" s="282">
        <f>C22+D22</f>
        <v>36697649.780000001</v>
      </c>
      <c r="F22" s="294">
        <f>F8+F9+F19+F20+F21</f>
        <v>26841300.310000002</v>
      </c>
      <c r="G22" s="294">
        <f>G8+G9+G19+G20+G21</f>
        <v>3227272.95</v>
      </c>
      <c r="H22" s="293">
        <f>F22+G22</f>
        <v>30068573.260000002</v>
      </c>
    </row>
    <row r="23" spans="1:8" ht="15.75">
      <c r="A23" s="135"/>
      <c r="B23" s="55" t="s">
        <v>132</v>
      </c>
      <c r="C23" s="292"/>
      <c r="D23" s="292"/>
      <c r="E23" s="281"/>
      <c r="F23" s="292"/>
      <c r="G23" s="292"/>
      <c r="H23" s="295"/>
    </row>
    <row r="24" spans="1:8" ht="15.75">
      <c r="A24" s="135">
        <v>7</v>
      </c>
      <c r="B24" s="57" t="s">
        <v>154</v>
      </c>
      <c r="C24" s="292">
        <v>0</v>
      </c>
      <c r="D24" s="292">
        <v>0</v>
      </c>
      <c r="E24" s="282">
        <f t="shared" si="0"/>
        <v>0</v>
      </c>
      <c r="F24" s="292">
        <v>0</v>
      </c>
      <c r="G24" s="292">
        <v>0</v>
      </c>
      <c r="H24" s="293">
        <f t="shared" si="1"/>
        <v>0</v>
      </c>
    </row>
    <row r="25" spans="1:8" ht="15.75">
      <c r="A25" s="135">
        <v>8</v>
      </c>
      <c r="B25" s="57" t="s">
        <v>155</v>
      </c>
      <c r="C25" s="292">
        <v>166894.41</v>
      </c>
      <c r="D25" s="292">
        <v>33568.449999999997</v>
      </c>
      <c r="E25" s="282">
        <f t="shared" si="0"/>
        <v>200462.86</v>
      </c>
      <c r="F25" s="292">
        <v>0</v>
      </c>
      <c r="G25" s="292">
        <v>0</v>
      </c>
      <c r="H25" s="293">
        <f t="shared" si="1"/>
        <v>0</v>
      </c>
    </row>
    <row r="26" spans="1:8" ht="15.75">
      <c r="A26" s="135">
        <v>9</v>
      </c>
      <c r="B26" s="57" t="s">
        <v>156</v>
      </c>
      <c r="C26" s="292">
        <v>515345.22</v>
      </c>
      <c r="D26" s="292">
        <v>570.17999999999995</v>
      </c>
      <c r="E26" s="282">
        <f t="shared" si="0"/>
        <v>515915.39999999997</v>
      </c>
      <c r="F26" s="292">
        <v>1427848.63</v>
      </c>
      <c r="G26" s="292">
        <v>1189.54</v>
      </c>
      <c r="H26" s="293">
        <f t="shared" si="1"/>
        <v>1429038.17</v>
      </c>
    </row>
    <row r="27" spans="1:8" ht="15.75">
      <c r="A27" s="135">
        <v>10</v>
      </c>
      <c r="B27" s="57" t="s">
        <v>157</v>
      </c>
      <c r="C27" s="292">
        <v>0</v>
      </c>
      <c r="D27" s="292">
        <v>0</v>
      </c>
      <c r="E27" s="282">
        <f t="shared" si="0"/>
        <v>0</v>
      </c>
      <c r="F27" s="292">
        <v>0</v>
      </c>
      <c r="G27" s="292">
        <v>0</v>
      </c>
      <c r="H27" s="293">
        <f t="shared" si="1"/>
        <v>0</v>
      </c>
    </row>
    <row r="28" spans="1:8" ht="15.75">
      <c r="A28" s="135">
        <v>11</v>
      </c>
      <c r="B28" s="57" t="s">
        <v>158</v>
      </c>
      <c r="C28" s="292">
        <v>13509705.630000001</v>
      </c>
      <c r="D28" s="292">
        <v>1601779.2100000002</v>
      </c>
      <c r="E28" s="282">
        <f t="shared" si="0"/>
        <v>15111484.840000002</v>
      </c>
      <c r="F28" s="292">
        <v>8459773.5999999996</v>
      </c>
      <c r="G28" s="292">
        <v>2552490.21</v>
      </c>
      <c r="H28" s="293">
        <f t="shared" si="1"/>
        <v>11012263.809999999</v>
      </c>
    </row>
    <row r="29" spans="1:8" ht="15.75">
      <c r="A29" s="135">
        <v>12</v>
      </c>
      <c r="B29" s="57" t="s">
        <v>159</v>
      </c>
      <c r="C29" s="292">
        <v>0</v>
      </c>
      <c r="D29" s="292">
        <v>0</v>
      </c>
      <c r="E29" s="282">
        <f t="shared" si="0"/>
        <v>0</v>
      </c>
      <c r="F29" s="292">
        <v>0</v>
      </c>
      <c r="G29" s="292">
        <v>0</v>
      </c>
      <c r="H29" s="293">
        <f t="shared" si="1"/>
        <v>0</v>
      </c>
    </row>
    <row r="30" spans="1:8" ht="15.75">
      <c r="A30" s="135">
        <v>13</v>
      </c>
      <c r="B30" s="60" t="s">
        <v>160</v>
      </c>
      <c r="C30" s="294">
        <f>SUM(C24:C29)</f>
        <v>14191945.260000002</v>
      </c>
      <c r="D30" s="294">
        <f>SUM(D24:D29)</f>
        <v>1635917.84</v>
      </c>
      <c r="E30" s="282">
        <f t="shared" si="0"/>
        <v>15827863.100000001</v>
      </c>
      <c r="F30" s="294">
        <f>SUM(F24:F29)</f>
        <v>9887622.2300000004</v>
      </c>
      <c r="G30" s="294">
        <f>SUM(G24:G29)</f>
        <v>2553679.75</v>
      </c>
      <c r="H30" s="293">
        <f t="shared" si="1"/>
        <v>12441301.98</v>
      </c>
    </row>
    <row r="31" spans="1:8" ht="15.75">
      <c r="A31" s="135">
        <v>14</v>
      </c>
      <c r="B31" s="60" t="s">
        <v>161</v>
      </c>
      <c r="C31" s="294">
        <f>C22-C30</f>
        <v>20041772.550000001</v>
      </c>
      <c r="D31" s="294">
        <f>D22-D30</f>
        <v>828014.13000000059</v>
      </c>
      <c r="E31" s="282">
        <f t="shared" si="0"/>
        <v>20869786.68</v>
      </c>
      <c r="F31" s="294">
        <f>F22-F30</f>
        <v>16953678.080000002</v>
      </c>
      <c r="G31" s="294">
        <f>G22-G30</f>
        <v>673593.20000000019</v>
      </c>
      <c r="H31" s="293">
        <f t="shared" si="1"/>
        <v>17627271.280000001</v>
      </c>
    </row>
    <row r="32" spans="1:8">
      <c r="A32" s="135"/>
      <c r="B32" s="55"/>
      <c r="C32" s="296"/>
      <c r="D32" s="296"/>
      <c r="E32" s="296"/>
      <c r="F32" s="296"/>
      <c r="G32" s="296"/>
      <c r="H32" s="297"/>
    </row>
    <row r="33" spans="1:8" ht="15.75">
      <c r="A33" s="135"/>
      <c r="B33" s="55" t="s">
        <v>162</v>
      </c>
      <c r="C33" s="292"/>
      <c r="D33" s="292"/>
      <c r="E33" s="281"/>
      <c r="F33" s="292"/>
      <c r="G33" s="292"/>
      <c r="H33" s="295"/>
    </row>
    <row r="34" spans="1:8" ht="15.75">
      <c r="A34" s="135">
        <v>15</v>
      </c>
      <c r="B34" s="54" t="s">
        <v>133</v>
      </c>
      <c r="C34" s="298">
        <f>C35-C36</f>
        <v>9635627.5499999989</v>
      </c>
      <c r="D34" s="298">
        <f>D35-D36</f>
        <v>38954.479999999865</v>
      </c>
      <c r="E34" s="282">
        <f t="shared" si="0"/>
        <v>9674582.0299999993</v>
      </c>
      <c r="F34" s="298">
        <f>F35-F36</f>
        <v>6725987.1000000024</v>
      </c>
      <c r="G34" s="298">
        <f>G35-G36</f>
        <v>228508.10000000009</v>
      </c>
      <c r="H34" s="293">
        <f t="shared" si="1"/>
        <v>6954495.200000003</v>
      </c>
    </row>
    <row r="35" spans="1:8" ht="15.75">
      <c r="A35" s="135">
        <v>15.1</v>
      </c>
      <c r="B35" s="58" t="s">
        <v>163</v>
      </c>
      <c r="C35" s="292">
        <v>10931040.459999999</v>
      </c>
      <c r="D35" s="292">
        <v>471428.75999999989</v>
      </c>
      <c r="E35" s="282">
        <f t="shared" si="0"/>
        <v>11402469.219999999</v>
      </c>
      <c r="F35" s="292">
        <v>7918593.9600000028</v>
      </c>
      <c r="G35" s="292">
        <v>644986.82000000007</v>
      </c>
      <c r="H35" s="293">
        <f t="shared" si="1"/>
        <v>8563580.7800000031</v>
      </c>
    </row>
    <row r="36" spans="1:8" ht="15.75">
      <c r="A36" s="135">
        <v>15.2</v>
      </c>
      <c r="B36" s="58" t="s">
        <v>164</v>
      </c>
      <c r="C36" s="292">
        <v>1295412.9099999999</v>
      </c>
      <c r="D36" s="292">
        <v>432474.28</v>
      </c>
      <c r="E36" s="282">
        <f t="shared" si="0"/>
        <v>1727887.19</v>
      </c>
      <c r="F36" s="292">
        <v>1192606.8600000001</v>
      </c>
      <c r="G36" s="292">
        <v>416478.71999999997</v>
      </c>
      <c r="H36" s="293">
        <f t="shared" si="1"/>
        <v>1609085.58</v>
      </c>
    </row>
    <row r="37" spans="1:8" ht="15.75">
      <c r="A37" s="135">
        <v>16</v>
      </c>
      <c r="B37" s="57" t="s">
        <v>165</v>
      </c>
      <c r="C37" s="292">
        <v>0</v>
      </c>
      <c r="D37" s="292">
        <v>0</v>
      </c>
      <c r="E37" s="282">
        <f t="shared" si="0"/>
        <v>0</v>
      </c>
      <c r="F37" s="292">
        <v>0</v>
      </c>
      <c r="G37" s="292">
        <v>0</v>
      </c>
      <c r="H37" s="293">
        <f t="shared" si="1"/>
        <v>0</v>
      </c>
    </row>
    <row r="38" spans="1:8" ht="15.75">
      <c r="A38" s="135">
        <v>17</v>
      </c>
      <c r="B38" s="57" t="s">
        <v>166</v>
      </c>
      <c r="C38" s="292">
        <v>0</v>
      </c>
      <c r="D38" s="292">
        <v>0</v>
      </c>
      <c r="E38" s="282">
        <f t="shared" si="0"/>
        <v>0</v>
      </c>
      <c r="F38" s="292">
        <v>0</v>
      </c>
      <c r="G38" s="292">
        <v>0</v>
      </c>
      <c r="H38" s="293">
        <f t="shared" si="1"/>
        <v>0</v>
      </c>
    </row>
    <row r="39" spans="1:8" ht="15.75">
      <c r="A39" s="135">
        <v>18</v>
      </c>
      <c r="B39" s="57" t="s">
        <v>167</v>
      </c>
      <c r="C39" s="292">
        <v>0</v>
      </c>
      <c r="D39" s="292">
        <v>0</v>
      </c>
      <c r="E39" s="282">
        <f t="shared" si="0"/>
        <v>0</v>
      </c>
      <c r="F39" s="292">
        <v>0</v>
      </c>
      <c r="G39" s="292">
        <v>0</v>
      </c>
      <c r="H39" s="293">
        <f t="shared" si="1"/>
        <v>0</v>
      </c>
    </row>
    <row r="40" spans="1:8" ht="15.75">
      <c r="A40" s="135">
        <v>19</v>
      </c>
      <c r="B40" s="57" t="s">
        <v>168</v>
      </c>
      <c r="C40" s="292">
        <v>209560.66000000003</v>
      </c>
      <c r="D40" s="292"/>
      <c r="E40" s="282">
        <f t="shared" si="0"/>
        <v>209560.66000000003</v>
      </c>
      <c r="F40" s="292">
        <v>-955526.44</v>
      </c>
      <c r="G40" s="292"/>
      <c r="H40" s="293">
        <f t="shared" si="1"/>
        <v>-955526.44</v>
      </c>
    </row>
    <row r="41" spans="1:8" ht="15.75">
      <c r="A41" s="135">
        <v>20</v>
      </c>
      <c r="B41" s="57" t="s">
        <v>169</v>
      </c>
      <c r="C41" s="292">
        <v>62815.069999888539</v>
      </c>
      <c r="D41" s="292"/>
      <c r="E41" s="282">
        <f t="shared" si="0"/>
        <v>62815.069999888539</v>
      </c>
      <c r="F41" s="292">
        <v>406730.62999996543</v>
      </c>
      <c r="G41" s="292"/>
      <c r="H41" s="293">
        <f t="shared" si="1"/>
        <v>406730.62999996543</v>
      </c>
    </row>
    <row r="42" spans="1:8" ht="15.75">
      <c r="A42" s="135">
        <v>21</v>
      </c>
      <c r="B42" s="57" t="s">
        <v>170</v>
      </c>
      <c r="C42" s="292">
        <v>74013.77999999997</v>
      </c>
      <c r="D42" s="292">
        <v>0</v>
      </c>
      <c r="E42" s="282">
        <f t="shared" si="0"/>
        <v>74013.77999999997</v>
      </c>
      <c r="F42" s="292">
        <v>11729.57</v>
      </c>
      <c r="G42" s="292">
        <v>0</v>
      </c>
      <c r="H42" s="293">
        <f t="shared" si="1"/>
        <v>11729.57</v>
      </c>
    </row>
    <row r="43" spans="1:8" ht="15.75">
      <c r="A43" s="135">
        <v>22</v>
      </c>
      <c r="B43" s="57" t="s">
        <v>171</v>
      </c>
      <c r="C43" s="292">
        <v>220305.81</v>
      </c>
      <c r="D43" s="292">
        <v>0</v>
      </c>
      <c r="E43" s="282">
        <f t="shared" si="0"/>
        <v>220305.81</v>
      </c>
      <c r="F43" s="292">
        <v>100436.58</v>
      </c>
      <c r="G43" s="292">
        <v>0</v>
      </c>
      <c r="H43" s="293">
        <f t="shared" si="1"/>
        <v>100436.58</v>
      </c>
    </row>
    <row r="44" spans="1:8" ht="15.75">
      <c r="A44" s="135">
        <v>23</v>
      </c>
      <c r="B44" s="57" t="s">
        <v>172</v>
      </c>
      <c r="C44" s="292">
        <v>104393.09</v>
      </c>
      <c r="D44" s="292">
        <v>0</v>
      </c>
      <c r="E44" s="282">
        <f t="shared" si="0"/>
        <v>104393.09</v>
      </c>
      <c r="F44" s="292">
        <v>285263.84000000136</v>
      </c>
      <c r="G44" s="292">
        <v>0</v>
      </c>
      <c r="H44" s="293">
        <f t="shared" si="1"/>
        <v>285263.84000000136</v>
      </c>
    </row>
    <row r="45" spans="1:8" ht="15.75">
      <c r="A45" s="135">
        <v>24</v>
      </c>
      <c r="B45" s="60" t="s">
        <v>173</v>
      </c>
      <c r="C45" s="294">
        <f>C34+C37+C38+C39+C40+C41+C42+C43+C44</f>
        <v>10306715.959999887</v>
      </c>
      <c r="D45" s="294">
        <f>D34+D37+D38+D39+D40+D41+D42+D43+D44</f>
        <v>38954.479999999865</v>
      </c>
      <c r="E45" s="282">
        <f t="shared" si="0"/>
        <v>10345670.439999888</v>
      </c>
      <c r="F45" s="294">
        <f>F34+F37+F38+F39+F40+F41+F42+F43+F44</f>
        <v>6574621.2799999695</v>
      </c>
      <c r="G45" s="294">
        <f>G34+G37+G38+G39+G40+G41+G42+G43+G44</f>
        <v>228508.10000000009</v>
      </c>
      <c r="H45" s="293">
        <f t="shared" si="1"/>
        <v>6803129.3799999692</v>
      </c>
    </row>
    <row r="46" spans="1:8">
      <c r="A46" s="135"/>
      <c r="B46" s="55" t="s">
        <v>174</v>
      </c>
      <c r="C46" s="292"/>
      <c r="D46" s="292"/>
      <c r="E46" s="292"/>
      <c r="F46" s="292"/>
      <c r="G46" s="292"/>
      <c r="H46" s="299"/>
    </row>
    <row r="47" spans="1:8" ht="15.75">
      <c r="A47" s="135">
        <v>25</v>
      </c>
      <c r="B47" s="57" t="s">
        <v>175</v>
      </c>
      <c r="C47" s="292">
        <v>1142102.5399999998</v>
      </c>
      <c r="D47" s="292">
        <v>122258.85</v>
      </c>
      <c r="E47" s="282">
        <f t="shared" si="0"/>
        <v>1264361.3899999999</v>
      </c>
      <c r="F47" s="292">
        <v>1722498.1199999999</v>
      </c>
      <c r="G47" s="292">
        <v>0</v>
      </c>
      <c r="H47" s="293">
        <f t="shared" si="1"/>
        <v>1722498.1199999999</v>
      </c>
    </row>
    <row r="48" spans="1:8" ht="15.75">
      <c r="A48" s="135">
        <v>26</v>
      </c>
      <c r="B48" s="57" t="s">
        <v>176</v>
      </c>
      <c r="C48" s="292">
        <v>830279.74000000011</v>
      </c>
      <c r="D48" s="292">
        <v>43899.8</v>
      </c>
      <c r="E48" s="282">
        <f t="shared" si="0"/>
        <v>874179.54000000015</v>
      </c>
      <c r="F48" s="292">
        <v>754737.83000000007</v>
      </c>
      <c r="G48" s="292">
        <v>60365.85</v>
      </c>
      <c r="H48" s="293">
        <f t="shared" si="1"/>
        <v>815103.68</v>
      </c>
    </row>
    <row r="49" spans="1:9" ht="15.75">
      <c r="A49" s="135">
        <v>27</v>
      </c>
      <c r="B49" s="57" t="s">
        <v>177</v>
      </c>
      <c r="C49" s="292">
        <v>15398615.799999999</v>
      </c>
      <c r="D49" s="292"/>
      <c r="E49" s="282">
        <f t="shared" si="0"/>
        <v>15398615.799999999</v>
      </c>
      <c r="F49" s="292">
        <v>13553121.120000001</v>
      </c>
      <c r="G49" s="292"/>
      <c r="H49" s="293">
        <f t="shared" si="1"/>
        <v>13553121.120000001</v>
      </c>
    </row>
    <row r="50" spans="1:9" ht="15.75">
      <c r="A50" s="135">
        <v>28</v>
      </c>
      <c r="B50" s="57" t="s">
        <v>315</v>
      </c>
      <c r="C50" s="292">
        <v>123983.09</v>
      </c>
      <c r="D50" s="292"/>
      <c r="E50" s="282">
        <f t="shared" si="0"/>
        <v>123983.09</v>
      </c>
      <c r="F50" s="292">
        <v>2068863.25</v>
      </c>
      <c r="G50" s="292"/>
      <c r="H50" s="293">
        <f t="shared" si="1"/>
        <v>2068863.25</v>
      </c>
    </row>
    <row r="51" spans="1:9" ht="15.75">
      <c r="A51" s="135">
        <v>29</v>
      </c>
      <c r="B51" s="57" t="s">
        <v>178</v>
      </c>
      <c r="C51" s="292">
        <v>2012149.05</v>
      </c>
      <c r="D51" s="292"/>
      <c r="E51" s="282">
        <f t="shared" si="0"/>
        <v>2012149.05</v>
      </c>
      <c r="F51" s="292">
        <v>864293.55999999994</v>
      </c>
      <c r="G51" s="292"/>
      <c r="H51" s="293">
        <f t="shared" si="1"/>
        <v>864293.55999999994</v>
      </c>
    </row>
    <row r="52" spans="1:9" ht="15.75">
      <c r="A52" s="135">
        <v>30</v>
      </c>
      <c r="B52" s="57" t="s">
        <v>179</v>
      </c>
      <c r="C52" s="292">
        <v>2673568.34</v>
      </c>
      <c r="D52" s="292">
        <v>48974.81</v>
      </c>
      <c r="E52" s="282">
        <f t="shared" si="0"/>
        <v>2722543.15</v>
      </c>
      <c r="F52" s="292">
        <v>501224.11999999674</v>
      </c>
      <c r="G52" s="292">
        <v>35456.200000000004</v>
      </c>
      <c r="H52" s="293">
        <f t="shared" si="1"/>
        <v>536680.31999999669</v>
      </c>
    </row>
    <row r="53" spans="1:9" ht="15.75">
      <c r="A53" s="135">
        <v>31</v>
      </c>
      <c r="B53" s="60" t="s">
        <v>180</v>
      </c>
      <c r="C53" s="294">
        <f>C47+C48+C49+C50+C51+C52</f>
        <v>22180698.559999999</v>
      </c>
      <c r="D53" s="294">
        <f>D47+D48+D49+D50+D51+D52</f>
        <v>215133.46000000002</v>
      </c>
      <c r="E53" s="282">
        <f t="shared" si="0"/>
        <v>22395832.02</v>
      </c>
      <c r="F53" s="294">
        <f>F47+F48+F49+F50+F51+F52</f>
        <v>19464737.999999996</v>
      </c>
      <c r="G53" s="294">
        <f>G47+G48+G49+G50+G51+G52</f>
        <v>95822.05</v>
      </c>
      <c r="H53" s="293">
        <f t="shared" si="1"/>
        <v>19560560.049999997</v>
      </c>
    </row>
    <row r="54" spans="1:9" ht="15.75">
      <c r="A54" s="135">
        <v>32</v>
      </c>
      <c r="B54" s="60" t="s">
        <v>181</v>
      </c>
      <c r="C54" s="294">
        <f>C45-C53</f>
        <v>-11873982.600000111</v>
      </c>
      <c r="D54" s="294">
        <f>D45-D53</f>
        <v>-176178.98000000016</v>
      </c>
      <c r="E54" s="282">
        <f t="shared" si="0"/>
        <v>-12050161.580000112</v>
      </c>
      <c r="F54" s="294">
        <f>F45-F53</f>
        <v>-12890116.720000027</v>
      </c>
      <c r="G54" s="294">
        <f>G45-G53</f>
        <v>132686.0500000001</v>
      </c>
      <c r="H54" s="293">
        <f t="shared" si="1"/>
        <v>-12757430.670000026</v>
      </c>
    </row>
    <row r="55" spans="1:9">
      <c r="A55" s="135"/>
      <c r="B55" s="55"/>
      <c r="C55" s="296"/>
      <c r="D55" s="296"/>
      <c r="E55" s="296"/>
      <c r="F55" s="296"/>
      <c r="G55" s="296"/>
      <c r="H55" s="297"/>
    </row>
    <row r="56" spans="1:9" ht="15.75">
      <c r="A56" s="135">
        <v>33</v>
      </c>
      <c r="B56" s="60" t="s">
        <v>182</v>
      </c>
      <c r="C56" s="294">
        <f>C31+C54</f>
        <v>8167789.9499998894</v>
      </c>
      <c r="D56" s="294">
        <f>D31+D54</f>
        <v>651835.15000000037</v>
      </c>
      <c r="E56" s="282">
        <f t="shared" si="0"/>
        <v>8819625.0999998897</v>
      </c>
      <c r="F56" s="294">
        <f>F31+F54</f>
        <v>4063561.3599999752</v>
      </c>
      <c r="G56" s="294">
        <f>G31+G54</f>
        <v>806279.25000000023</v>
      </c>
      <c r="H56" s="293">
        <f t="shared" si="1"/>
        <v>4869840.6099999752</v>
      </c>
    </row>
    <row r="57" spans="1:9">
      <c r="A57" s="135"/>
      <c r="B57" s="55"/>
      <c r="C57" s="296"/>
      <c r="D57" s="296"/>
      <c r="E57" s="296"/>
      <c r="F57" s="296"/>
      <c r="G57" s="296"/>
      <c r="H57" s="297"/>
    </row>
    <row r="58" spans="1:9" ht="15.75">
      <c r="A58" s="135">
        <v>34</v>
      </c>
      <c r="B58" s="57" t="s">
        <v>183</v>
      </c>
      <c r="C58" s="292">
        <v>2260097.5300000003</v>
      </c>
      <c r="D58" s="292"/>
      <c r="E58" s="282">
        <f t="shared" si="0"/>
        <v>2260097.5300000003</v>
      </c>
      <c r="F58" s="292">
        <v>2139135.7299999995</v>
      </c>
      <c r="G58" s="292"/>
      <c r="H58" s="293">
        <f t="shared" si="1"/>
        <v>2139135.7299999995</v>
      </c>
    </row>
    <row r="59" spans="1:9" s="215" customFormat="1" ht="15.75">
      <c r="A59" s="135">
        <v>35</v>
      </c>
      <c r="B59" s="54" t="s">
        <v>184</v>
      </c>
      <c r="C59" s="300"/>
      <c r="D59" s="300"/>
      <c r="E59" s="301">
        <f t="shared" si="0"/>
        <v>0</v>
      </c>
      <c r="F59" s="302"/>
      <c r="G59" s="302"/>
      <c r="H59" s="303">
        <f t="shared" si="1"/>
        <v>0</v>
      </c>
      <c r="I59" s="214"/>
    </row>
    <row r="60" spans="1:9" ht="15.75">
      <c r="A60" s="135">
        <v>36</v>
      </c>
      <c r="B60" s="57" t="s">
        <v>185</v>
      </c>
      <c r="C60" s="292">
        <v>213764.14</v>
      </c>
      <c r="D60" s="292"/>
      <c r="E60" s="282">
        <f t="shared" si="0"/>
        <v>213764.14</v>
      </c>
      <c r="F60" s="292">
        <v>639359.81000000006</v>
      </c>
      <c r="G60" s="292"/>
      <c r="H60" s="293">
        <f t="shared" si="1"/>
        <v>639359.81000000006</v>
      </c>
    </row>
    <row r="61" spans="1:9" ht="15.75">
      <c r="A61" s="135">
        <v>37</v>
      </c>
      <c r="B61" s="60" t="s">
        <v>186</v>
      </c>
      <c r="C61" s="294">
        <f>C58+C59+C60</f>
        <v>2473861.6700000004</v>
      </c>
      <c r="D61" s="294">
        <f>D58+D59+D60</f>
        <v>0</v>
      </c>
      <c r="E61" s="282">
        <f t="shared" si="0"/>
        <v>2473861.6700000004</v>
      </c>
      <c r="F61" s="294">
        <f>F58+F59+F60</f>
        <v>2778495.5399999996</v>
      </c>
      <c r="G61" s="294">
        <f>G58+G59+G60</f>
        <v>0</v>
      </c>
      <c r="H61" s="293">
        <f t="shared" si="1"/>
        <v>2778495.5399999996</v>
      </c>
    </row>
    <row r="62" spans="1:9">
      <c r="A62" s="135"/>
      <c r="B62" s="61"/>
      <c r="C62" s="292"/>
      <c r="D62" s="292"/>
      <c r="E62" s="292"/>
      <c r="F62" s="292"/>
      <c r="G62" s="292"/>
      <c r="H62" s="299"/>
    </row>
    <row r="63" spans="1:9" ht="15.75">
      <c r="A63" s="135">
        <v>38</v>
      </c>
      <c r="B63" s="62" t="s">
        <v>316</v>
      </c>
      <c r="C63" s="294">
        <f>C56-C61</f>
        <v>5693928.2799998894</v>
      </c>
      <c r="D63" s="294">
        <f>D56-D61</f>
        <v>651835.15000000037</v>
      </c>
      <c r="E63" s="282">
        <f t="shared" si="0"/>
        <v>6345763.4299998898</v>
      </c>
      <c r="F63" s="294">
        <f>F56-F61</f>
        <v>1285065.8199999756</v>
      </c>
      <c r="G63" s="294">
        <f>G56-G61</f>
        <v>806279.25000000023</v>
      </c>
      <c r="H63" s="293">
        <f t="shared" si="1"/>
        <v>2091345.0699999759</v>
      </c>
    </row>
    <row r="64" spans="1:9" ht="15.75">
      <c r="A64" s="133">
        <v>39</v>
      </c>
      <c r="B64" s="57" t="s">
        <v>187</v>
      </c>
      <c r="C64" s="304">
        <v>611459.25</v>
      </c>
      <c r="D64" s="304"/>
      <c r="E64" s="282">
        <f t="shared" si="0"/>
        <v>611459.25</v>
      </c>
      <c r="F64" s="304">
        <v>1159347.71</v>
      </c>
      <c r="G64" s="304"/>
      <c r="H64" s="293">
        <f t="shared" si="1"/>
        <v>1159347.71</v>
      </c>
    </row>
    <row r="65" spans="1:8" ht="15.75">
      <c r="A65" s="135">
        <v>40</v>
      </c>
      <c r="B65" s="60" t="s">
        <v>188</v>
      </c>
      <c r="C65" s="294">
        <f>C63-C64</f>
        <v>5082469.0299998894</v>
      </c>
      <c r="D65" s="294">
        <f>D63-D64</f>
        <v>651835.15000000037</v>
      </c>
      <c r="E65" s="282">
        <f t="shared" si="0"/>
        <v>5734304.1799998898</v>
      </c>
      <c r="F65" s="294">
        <f>F63-F64</f>
        <v>125718.10999997566</v>
      </c>
      <c r="G65" s="294">
        <f>G63-G64</f>
        <v>806279.25000000023</v>
      </c>
      <c r="H65" s="293">
        <f t="shared" si="1"/>
        <v>931997.35999997589</v>
      </c>
    </row>
    <row r="66" spans="1:8" ht="15.75">
      <c r="A66" s="133">
        <v>41</v>
      </c>
      <c r="B66" s="57" t="s">
        <v>189</v>
      </c>
      <c r="C66" s="304">
        <v>-23850</v>
      </c>
      <c r="D66" s="304"/>
      <c r="E66" s="282">
        <f t="shared" si="0"/>
        <v>-23850</v>
      </c>
      <c r="F66" s="304">
        <v>-31380</v>
      </c>
      <c r="G66" s="304"/>
      <c r="H66" s="293">
        <f t="shared" si="1"/>
        <v>-31380</v>
      </c>
    </row>
    <row r="67" spans="1:8" ht="16.5" thickBot="1">
      <c r="A67" s="137">
        <v>42</v>
      </c>
      <c r="B67" s="138" t="s">
        <v>190</v>
      </c>
      <c r="C67" s="305">
        <f>C65+C66</f>
        <v>5058619.0299998894</v>
      </c>
      <c r="D67" s="305">
        <f>D65+D66</f>
        <v>651835.15000000037</v>
      </c>
      <c r="E67" s="290">
        <f t="shared" si="0"/>
        <v>5710454.1799998898</v>
      </c>
      <c r="F67" s="305">
        <f>F65+F66</f>
        <v>94338.109999975655</v>
      </c>
      <c r="G67" s="305">
        <f>G65+G66</f>
        <v>806279.25000000023</v>
      </c>
      <c r="H67" s="306">
        <f t="shared" si="1"/>
        <v>900617.35999997589</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4" zoomScaleNormal="100" workbookViewId="0">
      <selection activeCell="C44" sqref="C44:D44"/>
    </sheetView>
  </sheetViews>
  <sheetFormatPr defaultRowHeight="15"/>
  <cols>
    <col min="1" max="1" width="9.5703125" bestFit="1" customWidth="1"/>
    <col min="2" max="2" width="72.28515625" customWidth="1"/>
    <col min="3" max="8" width="12.7109375" customWidth="1"/>
  </cols>
  <sheetData>
    <row r="1" spans="1:8">
      <c r="A1" s="1" t="s">
        <v>231</v>
      </c>
      <c r="B1" t="str">
        <f>Info!C2</f>
        <v>სს" კრედო ბანკი"</v>
      </c>
    </row>
    <row r="2" spans="1:8">
      <c r="A2" s="1" t="s">
        <v>232</v>
      </c>
      <c r="B2" s="15" t="str">
        <f>'1. key ratios'!B2</f>
        <v>31.03.2019</v>
      </c>
    </row>
    <row r="3" spans="1:8">
      <c r="A3" s="1"/>
    </row>
    <row r="4" spans="1:8" ht="16.5" thickBot="1">
      <c r="A4" s="1" t="s">
        <v>656</v>
      </c>
      <c r="B4" s="1"/>
      <c r="C4" s="226"/>
      <c r="D4" s="226"/>
      <c r="E4" s="226"/>
      <c r="F4" s="227"/>
      <c r="G4" s="227"/>
      <c r="H4" s="228" t="s">
        <v>135</v>
      </c>
    </row>
    <row r="5" spans="1:8" ht="15.75">
      <c r="A5" s="554" t="s">
        <v>32</v>
      </c>
      <c r="B5" s="556" t="s">
        <v>288</v>
      </c>
      <c r="C5" s="558" t="s">
        <v>237</v>
      </c>
      <c r="D5" s="558"/>
      <c r="E5" s="558"/>
      <c r="F5" s="558" t="s">
        <v>238</v>
      </c>
      <c r="G5" s="558"/>
      <c r="H5" s="559"/>
    </row>
    <row r="6" spans="1:8">
      <c r="A6" s="555"/>
      <c r="B6" s="557"/>
      <c r="C6" s="42" t="s">
        <v>33</v>
      </c>
      <c r="D6" s="42" t="s">
        <v>136</v>
      </c>
      <c r="E6" s="42" t="s">
        <v>74</v>
      </c>
      <c r="F6" s="42" t="s">
        <v>33</v>
      </c>
      <c r="G6" s="42" t="s">
        <v>136</v>
      </c>
      <c r="H6" s="43" t="s">
        <v>74</v>
      </c>
    </row>
    <row r="7" spans="1:8" s="2" customFormat="1" ht="15.75">
      <c r="A7" s="229">
        <v>1</v>
      </c>
      <c r="B7" s="230" t="s">
        <v>795</v>
      </c>
      <c r="C7" s="284"/>
      <c r="D7" s="284"/>
      <c r="E7" s="307">
        <f>C7+D7</f>
        <v>0</v>
      </c>
      <c r="F7" s="284"/>
      <c r="G7" s="284"/>
      <c r="H7" s="285">
        <f t="shared" ref="H7:H53" si="0">F7+G7</f>
        <v>0</v>
      </c>
    </row>
    <row r="8" spans="1:8" s="2" customFormat="1" ht="15.75">
      <c r="A8" s="229">
        <v>1.1000000000000001</v>
      </c>
      <c r="B8" s="231" t="s">
        <v>320</v>
      </c>
      <c r="C8" s="284"/>
      <c r="D8" s="284"/>
      <c r="E8" s="307">
        <f t="shared" ref="E8:E53" si="1">C8+D8</f>
        <v>0</v>
      </c>
      <c r="F8" s="284"/>
      <c r="G8" s="284"/>
      <c r="H8" s="285">
        <f t="shared" si="0"/>
        <v>0</v>
      </c>
    </row>
    <row r="9" spans="1:8" s="2" customFormat="1" ht="15.75">
      <c r="A9" s="229">
        <v>1.2</v>
      </c>
      <c r="B9" s="231" t="s">
        <v>321</v>
      </c>
      <c r="C9" s="284"/>
      <c r="D9" s="284"/>
      <c r="E9" s="307">
        <f t="shared" si="1"/>
        <v>0</v>
      </c>
      <c r="F9" s="284"/>
      <c r="G9" s="284"/>
      <c r="H9" s="285">
        <f t="shared" si="0"/>
        <v>0</v>
      </c>
    </row>
    <row r="10" spans="1:8" s="2" customFormat="1" ht="15.75">
      <c r="A10" s="229">
        <v>1.3</v>
      </c>
      <c r="B10" s="231" t="s">
        <v>322</v>
      </c>
      <c r="C10" s="284">
        <v>833416.39</v>
      </c>
      <c r="D10" s="284">
        <v>2344497.2000000002</v>
      </c>
      <c r="E10" s="307">
        <f t="shared" si="1"/>
        <v>3177913.5900000003</v>
      </c>
      <c r="F10" s="284"/>
      <c r="G10" s="284"/>
      <c r="H10" s="285">
        <f t="shared" si="0"/>
        <v>0</v>
      </c>
    </row>
    <row r="11" spans="1:8" s="2" customFormat="1" ht="15.75">
      <c r="A11" s="229">
        <v>1.4</v>
      </c>
      <c r="B11" s="231" t="s">
        <v>323</v>
      </c>
      <c r="C11" s="284">
        <v>23545934.149999999</v>
      </c>
      <c r="D11" s="284"/>
      <c r="E11" s="307">
        <f t="shared" si="1"/>
        <v>23545934.149999999</v>
      </c>
      <c r="F11" s="284">
        <v>25614884.800000001</v>
      </c>
      <c r="G11" s="284"/>
      <c r="H11" s="285">
        <f t="shared" si="0"/>
        <v>25614884.800000001</v>
      </c>
    </row>
    <row r="12" spans="1:8" s="2" customFormat="1" ht="29.25" customHeight="1">
      <c r="A12" s="229">
        <v>2</v>
      </c>
      <c r="B12" s="230" t="s">
        <v>324</v>
      </c>
      <c r="C12" s="284"/>
      <c r="D12" s="284"/>
      <c r="E12" s="307">
        <f t="shared" si="1"/>
        <v>0</v>
      </c>
      <c r="F12" s="284"/>
      <c r="G12" s="284"/>
      <c r="H12" s="285">
        <f t="shared" si="0"/>
        <v>0</v>
      </c>
    </row>
    <row r="13" spans="1:8" s="2" customFormat="1" ht="25.5">
      <c r="A13" s="229">
        <v>3</v>
      </c>
      <c r="B13" s="230" t="s">
        <v>325</v>
      </c>
      <c r="C13" s="284"/>
      <c r="D13" s="284"/>
      <c r="E13" s="307">
        <f t="shared" si="1"/>
        <v>0</v>
      </c>
      <c r="F13" s="284"/>
      <c r="G13" s="284"/>
      <c r="H13" s="285">
        <f t="shared" si="0"/>
        <v>0</v>
      </c>
    </row>
    <row r="14" spans="1:8" s="2" customFormat="1" ht="15.75">
      <c r="A14" s="229">
        <v>3.1</v>
      </c>
      <c r="B14" s="231" t="s">
        <v>326</v>
      </c>
      <c r="C14" s="284">
        <v>1000000</v>
      </c>
      <c r="D14" s="284"/>
      <c r="E14" s="307">
        <f t="shared" si="1"/>
        <v>1000000</v>
      </c>
      <c r="F14" s="284"/>
      <c r="G14" s="284">
        <v>14860286.740800001</v>
      </c>
      <c r="H14" s="285">
        <f t="shared" si="0"/>
        <v>14860286.740800001</v>
      </c>
    </row>
    <row r="15" spans="1:8" s="2" customFormat="1" ht="15.75">
      <c r="A15" s="229">
        <v>3.2</v>
      </c>
      <c r="B15" s="231" t="s">
        <v>327</v>
      </c>
      <c r="C15" s="284"/>
      <c r="D15" s="284"/>
      <c r="E15" s="307">
        <f t="shared" si="1"/>
        <v>0</v>
      </c>
      <c r="F15" s="284"/>
      <c r="G15" s="284"/>
      <c r="H15" s="285">
        <f t="shared" si="0"/>
        <v>0</v>
      </c>
    </row>
    <row r="16" spans="1:8" s="2" customFormat="1" ht="15.75">
      <c r="A16" s="229">
        <v>4</v>
      </c>
      <c r="B16" s="230" t="s">
        <v>328</v>
      </c>
      <c r="C16" s="284"/>
      <c r="D16" s="284"/>
      <c r="E16" s="307">
        <f t="shared" si="1"/>
        <v>0</v>
      </c>
      <c r="F16" s="284"/>
      <c r="G16" s="284"/>
      <c r="H16" s="285">
        <f t="shared" si="0"/>
        <v>0</v>
      </c>
    </row>
    <row r="17" spans="1:8" s="2" customFormat="1" ht="15.75">
      <c r="A17" s="229">
        <v>4.0999999999999996</v>
      </c>
      <c r="B17" s="231" t="s">
        <v>329</v>
      </c>
      <c r="C17" s="284">
        <v>11666912.119999999</v>
      </c>
      <c r="D17" s="284"/>
      <c r="E17" s="307">
        <f t="shared" si="1"/>
        <v>11666912.119999999</v>
      </c>
      <c r="F17" s="284">
        <v>35776932.270000003</v>
      </c>
      <c r="G17" s="284"/>
      <c r="H17" s="285">
        <f t="shared" si="0"/>
        <v>35776932.270000003</v>
      </c>
    </row>
    <row r="18" spans="1:8" s="2" customFormat="1" ht="15.75">
      <c r="A18" s="229">
        <v>4.2</v>
      </c>
      <c r="B18" s="231" t="s">
        <v>330</v>
      </c>
      <c r="C18" s="284"/>
      <c r="D18" s="284"/>
      <c r="E18" s="307">
        <f t="shared" si="1"/>
        <v>0</v>
      </c>
      <c r="F18" s="284"/>
      <c r="G18" s="284"/>
      <c r="H18" s="285">
        <f t="shared" si="0"/>
        <v>0</v>
      </c>
    </row>
    <row r="19" spans="1:8" s="2" customFormat="1" ht="25.5">
      <c r="A19" s="229">
        <v>5</v>
      </c>
      <c r="B19" s="230" t="s">
        <v>331</v>
      </c>
      <c r="C19" s="506">
        <f>C21+C22+C28</f>
        <v>332442538.17000002</v>
      </c>
      <c r="D19" s="284"/>
      <c r="E19" s="307">
        <f t="shared" si="1"/>
        <v>332442538.17000002</v>
      </c>
      <c r="F19" s="506">
        <f>F21+F22+F28</f>
        <v>313987633.59000003</v>
      </c>
      <c r="G19" s="284"/>
      <c r="H19" s="285">
        <f t="shared" si="0"/>
        <v>313987633.59000003</v>
      </c>
    </row>
    <row r="20" spans="1:8" s="2" customFormat="1" ht="15.75">
      <c r="A20" s="229">
        <v>5.0999999999999996</v>
      </c>
      <c r="B20" s="231" t="s">
        <v>332</v>
      </c>
      <c r="C20" s="284"/>
      <c r="D20" s="284"/>
      <c r="E20" s="307">
        <f t="shared" si="1"/>
        <v>0</v>
      </c>
      <c r="F20" s="284"/>
      <c r="G20" s="284"/>
      <c r="H20" s="285">
        <f t="shared" si="0"/>
        <v>0</v>
      </c>
    </row>
    <row r="21" spans="1:8" s="2" customFormat="1" ht="15.75">
      <c r="A21" s="229">
        <v>5.2</v>
      </c>
      <c r="B21" s="231" t="s">
        <v>333</v>
      </c>
      <c r="C21" s="284">
        <v>107577.1</v>
      </c>
      <c r="D21" s="284"/>
      <c r="E21" s="307">
        <f t="shared" si="1"/>
        <v>107577.1</v>
      </c>
      <c r="F21" s="284">
        <v>154863.88</v>
      </c>
      <c r="G21" s="284"/>
      <c r="H21" s="285">
        <f t="shared" si="0"/>
        <v>154863.88</v>
      </c>
    </row>
    <row r="22" spans="1:8" s="2" customFormat="1" ht="15.75">
      <c r="A22" s="229">
        <v>5.3</v>
      </c>
      <c r="B22" s="231" t="s">
        <v>334</v>
      </c>
      <c r="C22" s="506">
        <f>SUM(C23:C27)</f>
        <v>327567705.88</v>
      </c>
      <c r="D22" s="284"/>
      <c r="E22" s="307">
        <f t="shared" si="1"/>
        <v>327567705.88</v>
      </c>
      <c r="F22" s="506">
        <f>SUM(F23:F27)</f>
        <v>310918134.86000001</v>
      </c>
      <c r="G22" s="284"/>
      <c r="H22" s="285">
        <f t="shared" si="0"/>
        <v>310918134.86000001</v>
      </c>
    </row>
    <row r="23" spans="1:8" s="2" customFormat="1" ht="15.75">
      <c r="A23" s="229" t="s">
        <v>335</v>
      </c>
      <c r="B23" s="232" t="s">
        <v>336</v>
      </c>
      <c r="C23" s="284">
        <v>245882645.11000001</v>
      </c>
      <c r="D23" s="284"/>
      <c r="E23" s="307">
        <f t="shared" si="1"/>
        <v>245882645.11000001</v>
      </c>
      <c r="F23" s="284">
        <v>239686889.5</v>
      </c>
      <c r="G23" s="284"/>
      <c r="H23" s="285">
        <f t="shared" si="0"/>
        <v>239686889.5</v>
      </c>
    </row>
    <row r="24" spans="1:8" s="2" customFormat="1" ht="15.75">
      <c r="A24" s="229" t="s">
        <v>337</v>
      </c>
      <c r="B24" s="232" t="s">
        <v>338</v>
      </c>
      <c r="C24" s="284">
        <v>46958910.670000002</v>
      </c>
      <c r="D24" s="284"/>
      <c r="E24" s="307">
        <f t="shared" si="1"/>
        <v>46958910.670000002</v>
      </c>
      <c r="F24" s="284">
        <v>31859784.32</v>
      </c>
      <c r="G24" s="284"/>
      <c r="H24" s="285">
        <f t="shared" si="0"/>
        <v>31859784.32</v>
      </c>
    </row>
    <row r="25" spans="1:8" s="2" customFormat="1" ht="15.75">
      <c r="A25" s="229" t="s">
        <v>339</v>
      </c>
      <c r="B25" s="233" t="s">
        <v>340</v>
      </c>
      <c r="C25" s="284">
        <v>0</v>
      </c>
      <c r="D25" s="284"/>
      <c r="E25" s="307">
        <f t="shared" si="1"/>
        <v>0</v>
      </c>
      <c r="F25" s="284"/>
      <c r="G25" s="284"/>
      <c r="H25" s="285">
        <f t="shared" si="0"/>
        <v>0</v>
      </c>
    </row>
    <row r="26" spans="1:8" s="2" customFormat="1" ht="15.75">
      <c r="A26" s="229" t="s">
        <v>341</v>
      </c>
      <c r="B26" s="232" t="s">
        <v>342</v>
      </c>
      <c r="C26" s="284">
        <v>34710001.700000003</v>
      </c>
      <c r="D26" s="284"/>
      <c r="E26" s="307">
        <f t="shared" si="1"/>
        <v>34710001.700000003</v>
      </c>
      <c r="F26" s="284">
        <v>39371461.039999999</v>
      </c>
      <c r="G26" s="284"/>
      <c r="H26" s="285">
        <f t="shared" si="0"/>
        <v>39371461.039999999</v>
      </c>
    </row>
    <row r="27" spans="1:8" s="2" customFormat="1" ht="15.75">
      <c r="A27" s="229" t="s">
        <v>343</v>
      </c>
      <c r="B27" s="232" t="s">
        <v>344</v>
      </c>
      <c r="C27" s="284">
        <v>16148.4</v>
      </c>
      <c r="D27" s="284"/>
      <c r="E27" s="307">
        <f t="shared" si="1"/>
        <v>16148.4</v>
      </c>
      <c r="F27" s="284"/>
      <c r="G27" s="284"/>
      <c r="H27" s="285">
        <f t="shared" si="0"/>
        <v>0</v>
      </c>
    </row>
    <row r="28" spans="1:8" s="2" customFormat="1" ht="15.75">
      <c r="A28" s="229">
        <v>5.4</v>
      </c>
      <c r="B28" s="231" t="s">
        <v>345</v>
      </c>
      <c r="C28" s="284">
        <v>4767255.1900000004</v>
      </c>
      <c r="D28" s="284"/>
      <c r="E28" s="307">
        <f t="shared" si="1"/>
        <v>4767255.1900000004</v>
      </c>
      <c r="F28" s="284">
        <v>2914634.85</v>
      </c>
      <c r="G28" s="284"/>
      <c r="H28" s="285">
        <f t="shared" si="0"/>
        <v>2914634.85</v>
      </c>
    </row>
    <row r="29" spans="1:8" s="2" customFormat="1" ht="15.75">
      <c r="A29" s="229">
        <v>5.5</v>
      </c>
      <c r="B29" s="231" t="s">
        <v>346</v>
      </c>
      <c r="C29" s="284"/>
      <c r="D29" s="284"/>
      <c r="E29" s="307">
        <f t="shared" si="1"/>
        <v>0</v>
      </c>
      <c r="F29" s="284"/>
      <c r="G29" s="284"/>
      <c r="H29" s="285">
        <f t="shared" si="0"/>
        <v>0</v>
      </c>
    </row>
    <row r="30" spans="1:8" s="2" customFormat="1" ht="15.75">
      <c r="A30" s="229">
        <v>5.6</v>
      </c>
      <c r="B30" s="231" t="s">
        <v>347</v>
      </c>
      <c r="C30" s="284"/>
      <c r="D30" s="284"/>
      <c r="E30" s="307">
        <f t="shared" si="1"/>
        <v>0</v>
      </c>
      <c r="F30" s="284"/>
      <c r="G30" s="284"/>
      <c r="H30" s="285">
        <f t="shared" si="0"/>
        <v>0</v>
      </c>
    </row>
    <row r="31" spans="1:8" s="2" customFormat="1" ht="15.75">
      <c r="A31" s="229">
        <v>5.7</v>
      </c>
      <c r="B31" s="231" t="s">
        <v>348</v>
      </c>
      <c r="C31" s="284"/>
      <c r="D31" s="284"/>
      <c r="E31" s="307">
        <f t="shared" si="1"/>
        <v>0</v>
      </c>
      <c r="F31" s="284"/>
      <c r="G31" s="284"/>
      <c r="H31" s="285">
        <f t="shared" si="0"/>
        <v>0</v>
      </c>
    </row>
    <row r="32" spans="1:8" s="2" customFormat="1" ht="15.75">
      <c r="A32" s="229">
        <v>6</v>
      </c>
      <c r="B32" s="230" t="s">
        <v>349</v>
      </c>
      <c r="C32" s="284"/>
      <c r="D32" s="284"/>
      <c r="E32" s="307">
        <f t="shared" si="1"/>
        <v>0</v>
      </c>
      <c r="F32" s="284"/>
      <c r="G32" s="284"/>
      <c r="H32" s="285">
        <f t="shared" si="0"/>
        <v>0</v>
      </c>
    </row>
    <row r="33" spans="1:8" s="2" customFormat="1" ht="25.5">
      <c r="A33" s="229">
        <v>6.1</v>
      </c>
      <c r="B33" s="231" t="s">
        <v>796</v>
      </c>
      <c r="C33" s="284">
        <v>0</v>
      </c>
      <c r="D33" s="284">
        <v>22335711.399999999</v>
      </c>
      <c r="E33" s="307">
        <f t="shared" si="1"/>
        <v>22335711.399999999</v>
      </c>
      <c r="F33" s="284"/>
      <c r="G33" s="284">
        <v>12072000</v>
      </c>
      <c r="H33" s="285">
        <f t="shared" si="0"/>
        <v>12072000</v>
      </c>
    </row>
    <row r="34" spans="1:8" s="2" customFormat="1" ht="25.5">
      <c r="A34" s="229">
        <v>6.2</v>
      </c>
      <c r="B34" s="231" t="s">
        <v>350</v>
      </c>
      <c r="C34" s="284">
        <v>21933281.199999999</v>
      </c>
      <c r="D34" s="284">
        <v>813591</v>
      </c>
      <c r="E34" s="307">
        <f t="shared" si="1"/>
        <v>22746872.199999999</v>
      </c>
      <c r="F34" s="284">
        <v>13527500</v>
      </c>
      <c r="G34" s="284"/>
      <c r="H34" s="285">
        <f t="shared" si="0"/>
        <v>13527500</v>
      </c>
    </row>
    <row r="35" spans="1:8" s="2" customFormat="1" ht="25.5">
      <c r="A35" s="229">
        <v>6.3</v>
      </c>
      <c r="B35" s="231" t="s">
        <v>351</v>
      </c>
      <c r="C35" s="284"/>
      <c r="D35" s="284"/>
      <c r="E35" s="307">
        <f t="shared" si="1"/>
        <v>0</v>
      </c>
      <c r="F35" s="284"/>
      <c r="G35" s="284"/>
      <c r="H35" s="285">
        <f t="shared" si="0"/>
        <v>0</v>
      </c>
    </row>
    <row r="36" spans="1:8" s="2" customFormat="1" ht="15.75">
      <c r="A36" s="229">
        <v>6.4</v>
      </c>
      <c r="B36" s="231" t="s">
        <v>352</v>
      </c>
      <c r="C36" s="284"/>
      <c r="D36" s="284"/>
      <c r="E36" s="307">
        <f t="shared" si="1"/>
        <v>0</v>
      </c>
      <c r="F36" s="284"/>
      <c r="G36" s="284"/>
      <c r="H36" s="285">
        <f t="shared" si="0"/>
        <v>0</v>
      </c>
    </row>
    <row r="37" spans="1:8" s="2" customFormat="1" ht="15.75">
      <c r="A37" s="229">
        <v>6.5</v>
      </c>
      <c r="B37" s="231" t="s">
        <v>353</v>
      </c>
      <c r="C37" s="284"/>
      <c r="D37" s="284"/>
      <c r="E37" s="307">
        <f t="shared" si="1"/>
        <v>0</v>
      </c>
      <c r="F37" s="284"/>
      <c r="G37" s="284"/>
      <c r="H37" s="285">
        <f t="shared" si="0"/>
        <v>0</v>
      </c>
    </row>
    <row r="38" spans="1:8" s="2" customFormat="1" ht="25.5">
      <c r="A38" s="229">
        <v>6.6</v>
      </c>
      <c r="B38" s="231" t="s">
        <v>354</v>
      </c>
      <c r="C38" s="284"/>
      <c r="D38" s="284"/>
      <c r="E38" s="307">
        <f t="shared" si="1"/>
        <v>0</v>
      </c>
      <c r="F38" s="284"/>
      <c r="G38" s="284"/>
      <c r="H38" s="285">
        <f t="shared" si="0"/>
        <v>0</v>
      </c>
    </row>
    <row r="39" spans="1:8" s="2" customFormat="1" ht="25.5">
      <c r="A39" s="229">
        <v>6.7</v>
      </c>
      <c r="B39" s="231" t="s">
        <v>355</v>
      </c>
      <c r="C39" s="284"/>
      <c r="D39" s="284"/>
      <c r="E39" s="307">
        <f t="shared" si="1"/>
        <v>0</v>
      </c>
      <c r="F39" s="284"/>
      <c r="G39" s="284"/>
      <c r="H39" s="285">
        <f t="shared" si="0"/>
        <v>0</v>
      </c>
    </row>
    <row r="40" spans="1:8" s="2" customFormat="1" ht="15.75">
      <c r="A40" s="229">
        <v>7</v>
      </c>
      <c r="B40" s="230" t="s">
        <v>356</v>
      </c>
      <c r="C40" s="284"/>
      <c r="D40" s="284"/>
      <c r="E40" s="307">
        <f t="shared" si="1"/>
        <v>0</v>
      </c>
      <c r="F40" s="284"/>
      <c r="G40" s="284"/>
      <c r="H40" s="285">
        <f t="shared" si="0"/>
        <v>0</v>
      </c>
    </row>
    <row r="41" spans="1:8" s="2" customFormat="1" ht="25.5">
      <c r="A41" s="229">
        <v>7.1</v>
      </c>
      <c r="B41" s="231" t="s">
        <v>357</v>
      </c>
      <c r="C41" s="284">
        <v>1930957.2399999995</v>
      </c>
      <c r="D41" s="284">
        <v>293363.56890399999</v>
      </c>
      <c r="E41" s="307">
        <f t="shared" si="1"/>
        <v>2224320.8089039996</v>
      </c>
      <c r="F41" s="284">
        <v>1021501.4100000001</v>
      </c>
      <c r="G41" s="284">
        <v>197781</v>
      </c>
      <c r="H41" s="285">
        <f t="shared" si="0"/>
        <v>1219282.4100000001</v>
      </c>
    </row>
    <row r="42" spans="1:8" s="2" customFormat="1" ht="25.5">
      <c r="A42" s="229">
        <v>7.2</v>
      </c>
      <c r="B42" s="231" t="s">
        <v>358</v>
      </c>
      <c r="C42" s="284">
        <v>1246761.5999999994</v>
      </c>
      <c r="D42" s="284">
        <v>129158.32127799999</v>
      </c>
      <c r="E42" s="307">
        <f t="shared" si="1"/>
        <v>1375919.9212779994</v>
      </c>
      <c r="F42" s="284">
        <v>741749.45000000019</v>
      </c>
      <c r="G42" s="284">
        <v>165337</v>
      </c>
      <c r="H42" s="285">
        <f t="shared" si="0"/>
        <v>907086.45000000019</v>
      </c>
    </row>
    <row r="43" spans="1:8" s="2" customFormat="1" ht="25.5">
      <c r="A43" s="229">
        <v>7.3</v>
      </c>
      <c r="B43" s="231" t="s">
        <v>359</v>
      </c>
      <c r="C43" s="284">
        <v>14503273</v>
      </c>
      <c r="D43" s="284">
        <v>15975293</v>
      </c>
      <c r="E43" s="307">
        <f t="shared" si="1"/>
        <v>30478566</v>
      </c>
      <c r="F43" s="284">
        <v>7254285.7300000004</v>
      </c>
      <c r="G43" s="284">
        <v>13999117.49</v>
      </c>
      <c r="H43" s="285">
        <f t="shared" si="0"/>
        <v>21253403.219999999</v>
      </c>
    </row>
    <row r="44" spans="1:8" s="2" customFormat="1" ht="25.5">
      <c r="A44" s="229">
        <v>7.4</v>
      </c>
      <c r="B44" s="231" t="s">
        <v>360</v>
      </c>
      <c r="C44" s="284">
        <v>9116639.3599999994</v>
      </c>
      <c r="D44" s="284">
        <v>7349067.9012780003</v>
      </c>
      <c r="E44" s="307">
        <f t="shared" si="1"/>
        <v>16465707.261278</v>
      </c>
      <c r="F44" s="284">
        <v>4476978.45</v>
      </c>
      <c r="G44" s="284">
        <v>6437411.1799999997</v>
      </c>
      <c r="H44" s="285">
        <f t="shared" si="0"/>
        <v>10914389.629999999</v>
      </c>
    </row>
    <row r="45" spans="1:8" s="2" customFormat="1" ht="15.75">
      <c r="A45" s="229">
        <v>8</v>
      </c>
      <c r="B45" s="230" t="s">
        <v>361</v>
      </c>
      <c r="C45" s="284"/>
      <c r="D45" s="284"/>
      <c r="E45" s="307">
        <f t="shared" si="1"/>
        <v>0</v>
      </c>
      <c r="F45" s="284"/>
      <c r="G45" s="284"/>
      <c r="H45" s="285">
        <f t="shared" si="0"/>
        <v>0</v>
      </c>
    </row>
    <row r="46" spans="1:8" s="2" customFormat="1" ht="15.75">
      <c r="A46" s="229">
        <v>8.1</v>
      </c>
      <c r="B46" s="231" t="s">
        <v>362</v>
      </c>
      <c r="C46" s="284"/>
      <c r="D46" s="284"/>
      <c r="E46" s="307">
        <f t="shared" si="1"/>
        <v>0</v>
      </c>
      <c r="F46" s="284"/>
      <c r="G46" s="284"/>
      <c r="H46" s="285">
        <f t="shared" si="0"/>
        <v>0</v>
      </c>
    </row>
    <row r="47" spans="1:8" s="2" customFormat="1" ht="15.75">
      <c r="A47" s="229">
        <v>8.1999999999999993</v>
      </c>
      <c r="B47" s="231" t="s">
        <v>363</v>
      </c>
      <c r="C47" s="284"/>
      <c r="D47" s="284"/>
      <c r="E47" s="307">
        <f t="shared" si="1"/>
        <v>0</v>
      </c>
      <c r="F47" s="284"/>
      <c r="G47" s="284"/>
      <c r="H47" s="285">
        <f t="shared" si="0"/>
        <v>0</v>
      </c>
    </row>
    <row r="48" spans="1:8" s="2" customFormat="1" ht="15.75">
      <c r="A48" s="229">
        <v>8.3000000000000007</v>
      </c>
      <c r="B48" s="231" t="s">
        <v>364</v>
      </c>
      <c r="C48" s="284"/>
      <c r="D48" s="284"/>
      <c r="E48" s="307">
        <f t="shared" si="1"/>
        <v>0</v>
      </c>
      <c r="F48" s="284"/>
      <c r="G48" s="284"/>
      <c r="H48" s="285">
        <f t="shared" si="0"/>
        <v>0</v>
      </c>
    </row>
    <row r="49" spans="1:8" s="2" customFormat="1" ht="15.75">
      <c r="A49" s="229">
        <v>8.4</v>
      </c>
      <c r="B49" s="231" t="s">
        <v>365</v>
      </c>
      <c r="C49" s="284"/>
      <c r="D49" s="284"/>
      <c r="E49" s="307">
        <f t="shared" si="1"/>
        <v>0</v>
      </c>
      <c r="F49" s="284"/>
      <c r="G49" s="284"/>
      <c r="H49" s="285">
        <f t="shared" si="0"/>
        <v>0</v>
      </c>
    </row>
    <row r="50" spans="1:8" s="2" customFormat="1" ht="15.75">
      <c r="A50" s="229">
        <v>8.5</v>
      </c>
      <c r="B50" s="231" t="s">
        <v>366</v>
      </c>
      <c r="C50" s="284"/>
      <c r="D50" s="284"/>
      <c r="E50" s="307">
        <f t="shared" si="1"/>
        <v>0</v>
      </c>
      <c r="F50" s="284"/>
      <c r="G50" s="284"/>
      <c r="H50" s="285">
        <f t="shared" si="0"/>
        <v>0</v>
      </c>
    </row>
    <row r="51" spans="1:8" s="2" customFormat="1" ht="15.75">
      <c r="A51" s="229">
        <v>8.6</v>
      </c>
      <c r="B51" s="231" t="s">
        <v>367</v>
      </c>
      <c r="C51" s="284"/>
      <c r="D51" s="284"/>
      <c r="E51" s="307">
        <f t="shared" si="1"/>
        <v>0</v>
      </c>
      <c r="F51" s="284"/>
      <c r="G51" s="284"/>
      <c r="H51" s="285">
        <f t="shared" si="0"/>
        <v>0</v>
      </c>
    </row>
    <row r="52" spans="1:8" s="2" customFormat="1" ht="15.75">
      <c r="A52" s="229">
        <v>8.6999999999999993</v>
      </c>
      <c r="B52" s="231" t="s">
        <v>368</v>
      </c>
      <c r="C52" s="284"/>
      <c r="D52" s="284"/>
      <c r="E52" s="307">
        <f t="shared" si="1"/>
        <v>0</v>
      </c>
      <c r="F52" s="284"/>
      <c r="G52" s="284"/>
      <c r="H52" s="285">
        <f t="shared" si="0"/>
        <v>0</v>
      </c>
    </row>
    <row r="53" spans="1:8" s="2" customFormat="1" ht="26.25" thickBot="1">
      <c r="A53" s="234">
        <v>9</v>
      </c>
      <c r="B53" s="235" t="s">
        <v>369</v>
      </c>
      <c r="C53" s="308"/>
      <c r="D53" s="308"/>
      <c r="E53" s="309">
        <f t="shared" si="1"/>
        <v>0</v>
      </c>
      <c r="F53" s="308"/>
      <c r="G53" s="308"/>
      <c r="H53" s="291">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22 F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9" sqref="B19"/>
    </sheetView>
  </sheetViews>
  <sheetFormatPr defaultColWidth="9.140625" defaultRowHeight="12.75"/>
  <cols>
    <col min="1" max="1" width="9.5703125" style="1" bestFit="1" customWidth="1"/>
    <col min="2" max="2" width="93.5703125" style="1" customWidth="1"/>
    <col min="3" max="4" width="12.7109375" style="1" customWidth="1"/>
    <col min="5" max="11" width="9.7109375" style="12" customWidth="1"/>
    <col min="12" max="16384" width="9.140625" style="12"/>
  </cols>
  <sheetData>
    <row r="1" spans="1:8" ht="15">
      <c r="A1" s="16" t="s">
        <v>231</v>
      </c>
      <c r="B1" s="15" t="str">
        <f>Info!C2</f>
        <v>სს" კრედო ბანკი"</v>
      </c>
      <c r="C1" s="15"/>
      <c r="D1" s="391"/>
    </row>
    <row r="2" spans="1:8" ht="15">
      <c r="A2" s="16" t="s">
        <v>232</v>
      </c>
      <c r="B2" s="15" t="str">
        <f>'1. key ratios'!B2</f>
        <v>31.03.2019</v>
      </c>
      <c r="C2" s="28"/>
      <c r="D2" s="17"/>
      <c r="E2" s="11"/>
      <c r="F2" s="11"/>
      <c r="G2" s="11"/>
      <c r="H2" s="11"/>
    </row>
    <row r="3" spans="1:8" ht="15">
      <c r="A3" s="16"/>
      <c r="B3" s="15"/>
      <c r="C3" s="28"/>
      <c r="D3" s="17"/>
      <c r="E3" s="11"/>
      <c r="F3" s="11"/>
      <c r="G3" s="11"/>
      <c r="H3" s="11"/>
    </row>
    <row r="4" spans="1:8" ht="15" customHeight="1" thickBot="1">
      <c r="A4" s="223" t="s">
        <v>657</v>
      </c>
      <c r="B4" s="224" t="s">
        <v>230</v>
      </c>
      <c r="C4" s="223"/>
      <c r="D4" s="225" t="s">
        <v>135</v>
      </c>
    </row>
    <row r="5" spans="1:8" ht="15" customHeight="1">
      <c r="A5" s="219" t="s">
        <v>32</v>
      </c>
      <c r="B5" s="220"/>
      <c r="C5" s="221" t="s">
        <v>5</v>
      </c>
      <c r="D5" s="222" t="s">
        <v>6</v>
      </c>
    </row>
    <row r="6" spans="1:8" ht="15" customHeight="1">
      <c r="A6" s="439">
        <v>1</v>
      </c>
      <c r="B6" s="440" t="s">
        <v>235</v>
      </c>
      <c r="C6" s="441">
        <f>C7+C9+C10</f>
        <v>593087933.94786227</v>
      </c>
      <c r="D6" s="442">
        <f>D7+D9+D10</f>
        <v>623721593.68764389</v>
      </c>
    </row>
    <row r="7" spans="1:8" ht="15" customHeight="1">
      <c r="A7" s="439">
        <v>1.1000000000000001</v>
      </c>
      <c r="B7" s="443" t="s">
        <v>27</v>
      </c>
      <c r="C7" s="444">
        <v>587599086.78686225</v>
      </c>
      <c r="D7" s="445">
        <v>618538808.35464394</v>
      </c>
    </row>
    <row r="8" spans="1:8" ht="25.5">
      <c r="A8" s="439" t="s">
        <v>295</v>
      </c>
      <c r="B8" s="446" t="s">
        <v>651</v>
      </c>
      <c r="C8" s="444">
        <v>577574.98</v>
      </c>
      <c r="D8" s="445">
        <v>577574.98</v>
      </c>
    </row>
    <row r="9" spans="1:8" ht="15" customHeight="1">
      <c r="A9" s="439">
        <v>1.2</v>
      </c>
      <c r="B9" s="443" t="s">
        <v>28</v>
      </c>
      <c r="C9" s="444">
        <v>4008577.1610000003</v>
      </c>
      <c r="D9" s="445">
        <v>3710655.3330000001</v>
      </c>
    </row>
    <row r="10" spans="1:8" ht="15" customHeight="1">
      <c r="A10" s="439">
        <v>1.3</v>
      </c>
      <c r="B10" s="448" t="s">
        <v>83</v>
      </c>
      <c r="C10" s="447">
        <v>1480270</v>
      </c>
      <c r="D10" s="445">
        <v>1472130</v>
      </c>
    </row>
    <row r="11" spans="1:8" ht="15" customHeight="1">
      <c r="A11" s="439">
        <v>2</v>
      </c>
      <c r="B11" s="440" t="s">
        <v>236</v>
      </c>
      <c r="C11" s="444">
        <v>6078381</v>
      </c>
      <c r="D11" s="445">
        <v>3682803.3035440911</v>
      </c>
    </row>
    <row r="12" spans="1:8" ht="15" customHeight="1">
      <c r="A12" s="459">
        <v>3</v>
      </c>
      <c r="B12" s="460" t="s">
        <v>234</v>
      </c>
      <c r="C12" s="447">
        <v>211936244.79374996</v>
      </c>
      <c r="D12" s="461">
        <v>211936244.79374996</v>
      </c>
    </row>
    <row r="13" spans="1:8" ht="15" customHeight="1" thickBot="1">
      <c r="A13" s="140">
        <v>4</v>
      </c>
      <c r="B13" s="141" t="s">
        <v>296</v>
      </c>
      <c r="C13" s="310">
        <f>C6+C11+C12</f>
        <v>811102559.7416122</v>
      </c>
      <c r="D13" s="310">
        <f>D6+D11+D12</f>
        <v>839340641.78493786</v>
      </c>
    </row>
    <row r="14" spans="1:8">
      <c r="B14" s="22"/>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pane xSplit="1" ySplit="4" topLeftCell="B16" activePane="bottomRight" state="frozen"/>
      <selection pane="topRight" activeCell="B1" sqref="B1"/>
      <selection pane="bottomLeft" activeCell="A4" sqref="A4"/>
      <selection pane="bottomRight" activeCell="B31" sqref="B31"/>
    </sheetView>
  </sheetViews>
  <sheetFormatPr defaultRowHeight="15"/>
  <cols>
    <col min="1" max="1" width="9.5703125" style="1" bestFit="1" customWidth="1"/>
    <col min="2" max="2" width="90.42578125" style="1" bestFit="1" customWidth="1"/>
    <col min="3" max="3" width="9.140625" style="1"/>
  </cols>
  <sheetData>
    <row r="1" spans="1:3">
      <c r="A1" s="1" t="s">
        <v>231</v>
      </c>
      <c r="B1" s="391" t="str">
        <f>Info!C2</f>
        <v>სს" კრედო ბანკი"</v>
      </c>
    </row>
    <row r="2" spans="1:3">
      <c r="A2" s="1" t="s">
        <v>232</v>
      </c>
      <c r="B2" s="15" t="str">
        <f>'1. key ratios'!B2</f>
        <v>31.03.2019</v>
      </c>
    </row>
    <row r="4" spans="1:3" ht="16.5" customHeight="1" thickBot="1">
      <c r="A4" s="259" t="s">
        <v>658</v>
      </c>
      <c r="B4" s="64" t="s">
        <v>191</v>
      </c>
      <c r="C4" s="13"/>
    </row>
    <row r="5" spans="1:3" ht="15.75">
      <c r="A5" s="10"/>
      <c r="B5" s="560" t="s">
        <v>192</v>
      </c>
      <c r="C5" s="561"/>
    </row>
    <row r="6" spans="1:3">
      <c r="A6" s="14">
        <v>1</v>
      </c>
      <c r="B6" s="66" t="s">
        <v>922</v>
      </c>
      <c r="C6" s="67"/>
    </row>
    <row r="7" spans="1:3">
      <c r="A7" s="14">
        <v>2</v>
      </c>
      <c r="B7" s="66" t="s">
        <v>923</v>
      </c>
      <c r="C7" s="67"/>
    </row>
    <row r="8" spans="1:3">
      <c r="A8" s="14">
        <v>3</v>
      </c>
      <c r="B8" s="66" t="s">
        <v>924</v>
      </c>
      <c r="C8" s="67"/>
    </row>
    <row r="9" spans="1:3">
      <c r="A9" s="14">
        <v>4</v>
      </c>
      <c r="B9" s="66" t="s">
        <v>925</v>
      </c>
      <c r="C9" s="67"/>
    </row>
    <row r="10" spans="1:3">
      <c r="A10" s="14">
        <v>5</v>
      </c>
      <c r="B10" s="66" t="s">
        <v>926</v>
      </c>
      <c r="C10" s="67"/>
    </row>
    <row r="11" spans="1:3">
      <c r="A11" s="14"/>
      <c r="B11" s="562"/>
      <c r="C11" s="563"/>
    </row>
    <row r="12" spans="1:3" ht="15.75">
      <c r="A12" s="14"/>
      <c r="B12" s="564" t="s">
        <v>193</v>
      </c>
      <c r="C12" s="565"/>
    </row>
    <row r="13" spans="1:3" ht="15.75">
      <c r="A13" s="14">
        <v>1</v>
      </c>
      <c r="B13" s="26" t="s">
        <v>919</v>
      </c>
      <c r="C13" s="65"/>
    </row>
    <row r="14" spans="1:3" ht="15.75">
      <c r="A14" s="14">
        <v>2</v>
      </c>
      <c r="B14" s="26" t="s">
        <v>927</v>
      </c>
      <c r="C14" s="65"/>
    </row>
    <row r="15" spans="1:3" ht="15.75">
      <c r="A15" s="14">
        <v>3</v>
      </c>
      <c r="B15" s="26" t="s">
        <v>928</v>
      </c>
      <c r="C15" s="65"/>
    </row>
    <row r="16" spans="1:3" ht="15.75" customHeight="1">
      <c r="A16" s="14"/>
      <c r="B16" s="26"/>
      <c r="C16" s="27"/>
    </row>
    <row r="17" spans="1:3" ht="30" customHeight="1">
      <c r="A17" s="14"/>
      <c r="B17" s="566" t="s">
        <v>194</v>
      </c>
      <c r="C17" s="567"/>
    </row>
    <row r="18" spans="1:3">
      <c r="A18" s="14">
        <v>1</v>
      </c>
      <c r="B18" s="66" t="s">
        <v>929</v>
      </c>
      <c r="C18" s="509">
        <v>0.60199999999999998</v>
      </c>
    </row>
    <row r="19" spans="1:3">
      <c r="A19" s="507">
        <v>2</v>
      </c>
      <c r="B19" s="508" t="s">
        <v>930</v>
      </c>
      <c r="C19" s="509">
        <v>9.9000000000000005E-2</v>
      </c>
    </row>
    <row r="20" spans="1:3">
      <c r="A20" s="14">
        <v>3</v>
      </c>
      <c r="B20" s="508" t="s">
        <v>931</v>
      </c>
      <c r="C20" s="509">
        <v>9.9000000000000005E-2</v>
      </c>
    </row>
    <row r="21" spans="1:3">
      <c r="A21" s="507">
        <v>4</v>
      </c>
      <c r="B21" s="508" t="s">
        <v>932</v>
      </c>
      <c r="C21" s="509">
        <v>9.3399999999999997E-2</v>
      </c>
    </row>
    <row r="22" spans="1:3" ht="27">
      <c r="A22" s="14">
        <v>5</v>
      </c>
      <c r="B22" s="508" t="s">
        <v>933</v>
      </c>
      <c r="C22" s="509">
        <v>8.7900000000000006E-2</v>
      </c>
    </row>
    <row r="23" spans="1:3" ht="27">
      <c r="A23" s="507">
        <v>6</v>
      </c>
      <c r="B23" s="508" t="s">
        <v>934</v>
      </c>
      <c r="C23" s="509">
        <v>1.8700000000000001E-2</v>
      </c>
    </row>
    <row r="24" spans="1:3" ht="15.75" customHeight="1">
      <c r="A24" s="14"/>
      <c r="B24" s="66"/>
      <c r="C24" s="67"/>
    </row>
    <row r="25" spans="1:3" ht="29.25" customHeight="1">
      <c r="A25" s="14"/>
      <c r="B25" s="566" t="s">
        <v>317</v>
      </c>
      <c r="C25" s="567"/>
    </row>
    <row r="26" spans="1:3">
      <c r="A26" s="14">
        <v>1</v>
      </c>
      <c r="B26" s="66" t="s">
        <v>935</v>
      </c>
      <c r="C26" s="509">
        <v>7.3800000000000004E-2</v>
      </c>
    </row>
    <row r="27" spans="1:3">
      <c r="A27" s="510">
        <v>2</v>
      </c>
      <c r="B27" s="511" t="s">
        <v>936</v>
      </c>
      <c r="C27" s="509">
        <v>7.3800000000000004E-2</v>
      </c>
    </row>
    <row r="28" spans="1:3">
      <c r="A28" s="14">
        <v>3</v>
      </c>
      <c r="B28" s="511" t="s">
        <v>937</v>
      </c>
      <c r="C28" s="509">
        <v>7.3800000000000004E-2</v>
      </c>
    </row>
    <row r="29" spans="1:3">
      <c r="A29" s="510">
        <v>4</v>
      </c>
      <c r="B29" s="511" t="s">
        <v>938</v>
      </c>
      <c r="C29" s="509">
        <v>7.6499999999999999E-2</v>
      </c>
    </row>
    <row r="30" spans="1:3">
      <c r="A30" s="14">
        <v>5</v>
      </c>
      <c r="B30" s="511" t="s">
        <v>939</v>
      </c>
      <c r="C30" s="512">
        <v>0.14829999999999999</v>
      </c>
    </row>
    <row r="31" spans="1:3" ht="15.75" thickBot="1">
      <c r="A31" s="510">
        <v>6</v>
      </c>
      <c r="B31" s="68" t="s">
        <v>940</v>
      </c>
      <c r="C31" s="513">
        <v>8.8999999999999996E-2</v>
      </c>
    </row>
  </sheetData>
  <mergeCells count="5">
    <mergeCell ref="B5:C5"/>
    <mergeCell ref="B11:C11"/>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6" t="s">
        <v>231</v>
      </c>
      <c r="B1" s="15" t="str">
        <f>Info!C2</f>
        <v>სს" კრედო ბანკი"</v>
      </c>
    </row>
    <row r="2" spans="1:7" s="20" customFormat="1" ht="15.75" customHeight="1">
      <c r="A2" s="20" t="s">
        <v>232</v>
      </c>
      <c r="B2" s="15" t="str">
        <f>'1. key ratios'!B2</f>
        <v>31.03.2019</v>
      </c>
    </row>
    <row r="3" spans="1:7" s="20" customFormat="1" ht="15.75" customHeight="1"/>
    <row r="4" spans="1:7" s="20" customFormat="1" ht="15.75" customHeight="1" thickBot="1">
      <c r="A4" s="260" t="s">
        <v>659</v>
      </c>
      <c r="B4" s="261" t="s">
        <v>306</v>
      </c>
      <c r="C4" s="198"/>
      <c r="D4" s="198"/>
      <c r="E4" s="199" t="s">
        <v>135</v>
      </c>
    </row>
    <row r="5" spans="1:7" s="124" customFormat="1" ht="17.45" customHeight="1">
      <c r="A5" s="408"/>
      <c r="B5" s="409"/>
      <c r="C5" s="197" t="s">
        <v>0</v>
      </c>
      <c r="D5" s="197" t="s">
        <v>1</v>
      </c>
      <c r="E5" s="410" t="s">
        <v>2</v>
      </c>
    </row>
    <row r="6" spans="1:7" s="164" customFormat="1" ht="14.45" customHeight="1">
      <c r="A6" s="411"/>
      <c r="B6" s="568" t="s">
        <v>274</v>
      </c>
      <c r="C6" s="568" t="s">
        <v>273</v>
      </c>
      <c r="D6" s="569" t="s">
        <v>272</v>
      </c>
      <c r="E6" s="570"/>
      <c r="G6"/>
    </row>
    <row r="7" spans="1:7" s="164" customFormat="1" ht="99.6" customHeight="1">
      <c r="A7" s="411"/>
      <c r="B7" s="568"/>
      <c r="C7" s="568"/>
      <c r="D7" s="404" t="s">
        <v>271</v>
      </c>
      <c r="E7" s="405" t="s">
        <v>834</v>
      </c>
      <c r="G7"/>
    </row>
    <row r="8" spans="1:7">
      <c r="A8" s="412">
        <v>1</v>
      </c>
      <c r="B8" s="413" t="s">
        <v>196</v>
      </c>
      <c r="C8" s="414">
        <v>19246363.500000004</v>
      </c>
      <c r="D8" s="414"/>
      <c r="E8" s="415">
        <f>C8-D8</f>
        <v>19246363.500000004</v>
      </c>
    </row>
    <row r="9" spans="1:7">
      <c r="A9" s="412">
        <v>2</v>
      </c>
      <c r="B9" s="413" t="s">
        <v>197</v>
      </c>
      <c r="C9" s="414">
        <v>47081613.069999993</v>
      </c>
      <c r="D9" s="414"/>
      <c r="E9" s="415">
        <f t="shared" ref="E9:E20" si="0">C9-D9</f>
        <v>47081613.069999993</v>
      </c>
    </row>
    <row r="10" spans="1:7">
      <c r="A10" s="412">
        <v>3</v>
      </c>
      <c r="B10" s="413" t="s">
        <v>270</v>
      </c>
      <c r="C10" s="414">
        <v>14413960.449999999</v>
      </c>
      <c r="D10" s="414"/>
      <c r="E10" s="415">
        <f t="shared" si="0"/>
        <v>14413960.449999999</v>
      </c>
    </row>
    <row r="11" spans="1:7" ht="25.5">
      <c r="A11" s="412">
        <v>4</v>
      </c>
      <c r="B11" s="413" t="s">
        <v>227</v>
      </c>
      <c r="C11" s="414">
        <v>0</v>
      </c>
      <c r="D11" s="414"/>
      <c r="E11" s="415">
        <f t="shared" si="0"/>
        <v>0</v>
      </c>
    </row>
    <row r="12" spans="1:7">
      <c r="A12" s="412">
        <v>5</v>
      </c>
      <c r="B12" s="413" t="s">
        <v>199</v>
      </c>
      <c r="C12" s="414">
        <v>26000000</v>
      </c>
      <c r="D12" s="414"/>
      <c r="E12" s="415">
        <f t="shared" si="0"/>
        <v>26000000</v>
      </c>
    </row>
    <row r="13" spans="1:7">
      <c r="A13" s="412">
        <v>6.1</v>
      </c>
      <c r="B13" s="413" t="s">
        <v>200</v>
      </c>
      <c r="C13" s="416">
        <v>674426113.53120005</v>
      </c>
      <c r="D13" s="414"/>
      <c r="E13" s="415">
        <f t="shared" si="0"/>
        <v>674426113.53120005</v>
      </c>
    </row>
    <row r="14" spans="1:7">
      <c r="A14" s="412">
        <v>6.2</v>
      </c>
      <c r="B14" s="417" t="s">
        <v>201</v>
      </c>
      <c r="C14" s="514">
        <v>-19657284.759099998</v>
      </c>
      <c r="D14" s="414"/>
      <c r="E14" s="515">
        <f t="shared" si="0"/>
        <v>-19657284.759099998</v>
      </c>
    </row>
    <row r="15" spans="1:7">
      <c r="A15" s="412">
        <v>6</v>
      </c>
      <c r="B15" s="413" t="s">
        <v>269</v>
      </c>
      <c r="C15" s="414">
        <v>654768828.77209997</v>
      </c>
      <c r="D15" s="414"/>
      <c r="E15" s="415">
        <f t="shared" si="0"/>
        <v>654768828.77209997</v>
      </c>
    </row>
    <row r="16" spans="1:7" ht="25.5">
      <c r="A16" s="412">
        <v>7</v>
      </c>
      <c r="B16" s="413" t="s">
        <v>203</v>
      </c>
      <c r="C16" s="414">
        <v>13715838.020000001</v>
      </c>
      <c r="D16" s="414"/>
      <c r="E16" s="415">
        <f t="shared" si="0"/>
        <v>13715838.020000001</v>
      </c>
    </row>
    <row r="17" spans="1:7">
      <c r="A17" s="412">
        <v>8</v>
      </c>
      <c r="B17" s="413" t="s">
        <v>204</v>
      </c>
      <c r="C17" s="414">
        <v>348155</v>
      </c>
      <c r="D17" s="414"/>
      <c r="E17" s="415">
        <f t="shared" si="0"/>
        <v>348155</v>
      </c>
      <c r="F17" s="5"/>
      <c r="G17" s="5"/>
    </row>
    <row r="18" spans="1:7">
      <c r="A18" s="412">
        <v>9</v>
      </c>
      <c r="B18" s="413" t="s">
        <v>205</v>
      </c>
      <c r="C18" s="414">
        <v>0</v>
      </c>
      <c r="D18" s="414"/>
      <c r="E18" s="415">
        <f t="shared" si="0"/>
        <v>0</v>
      </c>
      <c r="G18" s="5"/>
    </row>
    <row r="19" spans="1:7" ht="25.5">
      <c r="A19" s="412">
        <v>10</v>
      </c>
      <c r="B19" s="413" t="s">
        <v>206</v>
      </c>
      <c r="C19" s="414">
        <v>34061189.560000002</v>
      </c>
      <c r="D19" s="414">
        <v>6807479</v>
      </c>
      <c r="E19" s="415">
        <f t="shared" si="0"/>
        <v>27253710.560000002</v>
      </c>
      <c r="G19" s="5"/>
    </row>
    <row r="20" spans="1:7">
      <c r="A20" s="412">
        <v>11</v>
      </c>
      <c r="B20" s="413" t="s">
        <v>207</v>
      </c>
      <c r="C20" s="414">
        <v>21235780.82</v>
      </c>
      <c r="D20" s="414"/>
      <c r="E20" s="415">
        <f t="shared" si="0"/>
        <v>21235780.82</v>
      </c>
    </row>
    <row r="21" spans="1:7" ht="51.75" thickBot="1">
      <c r="A21" s="418"/>
      <c r="B21" s="419" t="s">
        <v>797</v>
      </c>
      <c r="C21" s="361">
        <f>SUM(C8:C12, C15:C20)</f>
        <v>830871729.19209993</v>
      </c>
      <c r="D21" s="361">
        <f>SUM(D8:D12, D15:D20)</f>
        <v>6807479</v>
      </c>
      <c r="E21" s="420">
        <f>SUM(E8:E12, E15:E20)</f>
        <v>824064250.19209993</v>
      </c>
    </row>
    <row r="22" spans="1:7">
      <c r="A22"/>
      <c r="B22"/>
      <c r="C22"/>
      <c r="D22"/>
      <c r="E22"/>
    </row>
    <row r="23" spans="1:7">
      <c r="A23"/>
      <c r="B23"/>
      <c r="C23"/>
      <c r="D23"/>
      <c r="E23"/>
    </row>
    <row r="25" spans="1:7" s="1" customFormat="1">
      <c r="B25" s="70"/>
      <c r="F25"/>
      <c r="G25"/>
    </row>
    <row r="26" spans="1:7" s="1" customFormat="1">
      <c r="B26" s="71"/>
      <c r="F26"/>
      <c r="G26"/>
    </row>
    <row r="27" spans="1:7" s="1" customFormat="1">
      <c r="B27" s="70"/>
      <c r="F27"/>
      <c r="G27"/>
    </row>
    <row r="28" spans="1:7" s="1" customFormat="1">
      <c r="B28" s="70"/>
      <c r="F28"/>
      <c r="G28"/>
    </row>
    <row r="29" spans="1:7" s="1" customFormat="1">
      <c r="B29" s="70"/>
      <c r="F29"/>
      <c r="G29"/>
    </row>
    <row r="30" spans="1:7" s="1" customFormat="1">
      <c r="B30" s="70"/>
      <c r="F30"/>
      <c r="G30"/>
    </row>
    <row r="31" spans="1:7" s="1" customFormat="1">
      <c r="B31" s="70"/>
      <c r="F31"/>
      <c r="G31"/>
    </row>
    <row r="32" spans="1:7" s="1" customFormat="1">
      <c r="B32" s="71"/>
      <c r="F32"/>
      <c r="G32"/>
    </row>
    <row r="33" spans="2:7" s="1" customFormat="1">
      <c r="B33" s="71"/>
      <c r="F33"/>
      <c r="G33"/>
    </row>
    <row r="34" spans="2:7" s="1" customFormat="1">
      <c r="B34" s="71"/>
      <c r="F34"/>
      <c r="G34"/>
    </row>
    <row r="35" spans="2:7" s="1" customFormat="1">
      <c r="B35" s="71"/>
      <c r="F35"/>
      <c r="G35"/>
    </row>
    <row r="36" spans="2:7" s="1" customFormat="1">
      <c r="B36" s="71"/>
      <c r="F36"/>
      <c r="G36"/>
    </row>
    <row r="37" spans="2:7" s="1"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8" sqref="C8:C11"/>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კრედო ბანკი"</v>
      </c>
    </row>
    <row r="2" spans="1:6" s="20" customFormat="1" ht="15.75" customHeight="1">
      <c r="A2" s="20" t="s">
        <v>232</v>
      </c>
      <c r="B2" s="15" t="str">
        <f>'1. key ratios'!B2</f>
        <v>31.03.2019</v>
      </c>
      <c r="C2"/>
      <c r="D2"/>
      <c r="E2"/>
      <c r="F2"/>
    </row>
    <row r="3" spans="1:6" s="20" customFormat="1" ht="15.75" customHeight="1">
      <c r="C3"/>
      <c r="D3"/>
      <c r="E3"/>
      <c r="F3"/>
    </row>
    <row r="4" spans="1:6" s="20" customFormat="1" ht="26.25" thickBot="1">
      <c r="A4" s="20" t="s">
        <v>660</v>
      </c>
      <c r="B4" s="205" t="s">
        <v>310</v>
      </c>
      <c r="C4" s="199" t="s">
        <v>135</v>
      </c>
      <c r="D4"/>
      <c r="E4"/>
      <c r="F4"/>
    </row>
    <row r="5" spans="1:6" ht="26.25">
      <c r="A5" s="200">
        <v>1</v>
      </c>
      <c r="B5" s="201" t="s">
        <v>696</v>
      </c>
      <c r="C5" s="311">
        <f>'7. LI1'!E21</f>
        <v>824064250.19209993</v>
      </c>
    </row>
    <row r="6" spans="1:6" s="190" customFormat="1">
      <c r="A6" s="123">
        <v>2.1</v>
      </c>
      <c r="B6" s="207" t="s">
        <v>311</v>
      </c>
      <c r="C6" s="312">
        <v>26723847.739999998</v>
      </c>
    </row>
    <row r="7" spans="1:6" s="3" customFormat="1" ht="25.5" outlineLevel="1">
      <c r="A7" s="206">
        <v>2.2000000000000002</v>
      </c>
      <c r="B7" s="202" t="s">
        <v>312</v>
      </c>
      <c r="C7" s="313">
        <v>13457000</v>
      </c>
    </row>
    <row r="8" spans="1:6" s="3" customFormat="1" ht="26.25">
      <c r="A8" s="206">
        <v>3</v>
      </c>
      <c r="B8" s="203" t="s">
        <v>697</v>
      </c>
      <c r="C8" s="314">
        <f>SUM(C5:C7)</f>
        <v>864245097.93209994</v>
      </c>
    </row>
    <row r="9" spans="1:6" s="190" customFormat="1">
      <c r="A9" s="123">
        <v>4</v>
      </c>
      <c r="B9" s="210" t="s">
        <v>307</v>
      </c>
      <c r="C9" s="312">
        <v>12799917.036800001</v>
      </c>
    </row>
    <row r="10" spans="1:6" s="3" customFormat="1" ht="25.5" outlineLevel="1">
      <c r="A10" s="206">
        <v>5.0999999999999996</v>
      </c>
      <c r="B10" s="202" t="s">
        <v>318</v>
      </c>
      <c r="C10" s="313">
        <v>-21379078</v>
      </c>
    </row>
    <row r="11" spans="1:6" s="3" customFormat="1" ht="25.5" outlineLevel="1">
      <c r="A11" s="206">
        <v>5.2</v>
      </c>
      <c r="B11" s="202" t="s">
        <v>319</v>
      </c>
      <c r="C11" s="313">
        <v>-11976730</v>
      </c>
    </row>
    <row r="12" spans="1:6" s="3" customFormat="1">
      <c r="A12" s="206">
        <v>6</v>
      </c>
      <c r="B12" s="208" t="s">
        <v>308</v>
      </c>
      <c r="C12" s="421"/>
    </row>
    <row r="13" spans="1:6" s="3" customFormat="1" ht="15.75" thickBot="1">
      <c r="A13" s="209">
        <v>7</v>
      </c>
      <c r="B13" s="204" t="s">
        <v>309</v>
      </c>
      <c r="C13" s="315">
        <f>SUM(C8:C12)</f>
        <v>843689206.96889997</v>
      </c>
    </row>
    <row r="17" spans="2:9" s="1" customFormat="1">
      <c r="B17" s="72"/>
      <c r="C17"/>
      <c r="D17"/>
      <c r="E17"/>
      <c r="F17"/>
      <c r="G17"/>
      <c r="H17"/>
      <c r="I17"/>
    </row>
    <row r="18" spans="2:9" s="1" customFormat="1">
      <c r="B18" s="69"/>
      <c r="C18"/>
      <c r="D18"/>
      <c r="E18"/>
      <c r="F18"/>
      <c r="G18"/>
      <c r="H18"/>
      <c r="I18"/>
    </row>
    <row r="19" spans="2:9" s="1" customFormat="1">
      <c r="B19" s="69"/>
      <c r="C19"/>
      <c r="D19"/>
      <c r="E19"/>
      <c r="F19"/>
      <c r="G19"/>
      <c r="H19"/>
      <c r="I19"/>
    </row>
    <row r="20" spans="2:9" s="1" customFormat="1">
      <c r="B20" s="71"/>
      <c r="C20"/>
      <c r="D20"/>
      <c r="E20"/>
      <c r="F20"/>
      <c r="G20"/>
      <c r="H20"/>
      <c r="I20"/>
    </row>
    <row r="21" spans="2:9" s="1" customFormat="1">
      <c r="B21" s="70"/>
      <c r="C21"/>
      <c r="D21"/>
      <c r="E21"/>
      <c r="F21"/>
      <c r="G21"/>
      <c r="H21"/>
      <c r="I21"/>
    </row>
    <row r="22" spans="2:9" s="1" customFormat="1">
      <c r="B22" s="71"/>
      <c r="C22"/>
      <c r="D22"/>
      <c r="E22"/>
      <c r="F22"/>
      <c r="G22"/>
      <c r="H22"/>
      <c r="I22"/>
    </row>
    <row r="23" spans="2:9" s="1" customFormat="1">
      <c r="B23" s="70"/>
      <c r="C23"/>
      <c r="D23"/>
      <c r="E23"/>
      <c r="F23"/>
      <c r="G23"/>
      <c r="H23"/>
      <c r="I23"/>
    </row>
    <row r="24" spans="2:9" s="1" customFormat="1">
      <c r="B24" s="70"/>
      <c r="C24"/>
      <c r="D24"/>
      <c r="E24"/>
      <c r="F24"/>
      <c r="G24"/>
      <c r="H24"/>
      <c r="I24"/>
    </row>
    <row r="25" spans="2:9" s="1" customFormat="1">
      <c r="B25" s="70"/>
      <c r="C25"/>
      <c r="D25"/>
      <c r="E25"/>
      <c r="F25"/>
      <c r="G25"/>
      <c r="H25"/>
      <c r="I25"/>
    </row>
    <row r="26" spans="2:9" s="1" customFormat="1">
      <c r="B26" s="70"/>
      <c r="C26"/>
      <c r="D26"/>
      <c r="E26"/>
      <c r="F26"/>
      <c r="G26"/>
      <c r="H26"/>
      <c r="I26"/>
    </row>
    <row r="27" spans="2:9" s="1" customFormat="1">
      <c r="B27" s="70"/>
      <c r="C27"/>
      <c r="D27"/>
      <c r="E27"/>
      <c r="F27"/>
      <c r="G27"/>
      <c r="H27"/>
      <c r="I27"/>
    </row>
    <row r="28" spans="2:9" s="1" customFormat="1">
      <c r="B28" s="71"/>
      <c r="C28"/>
      <c r="D28"/>
      <c r="E28"/>
      <c r="F28"/>
      <c r="G28"/>
      <c r="H28"/>
      <c r="I28"/>
    </row>
    <row r="29" spans="2:9" s="1" customFormat="1">
      <c r="B29" s="71"/>
      <c r="C29"/>
      <c r="D29"/>
      <c r="E29"/>
      <c r="F29"/>
      <c r="G29"/>
      <c r="H29"/>
      <c r="I29"/>
    </row>
    <row r="30" spans="2:9" s="1" customFormat="1">
      <c r="B30" s="71"/>
      <c r="C30"/>
      <c r="D30"/>
      <c r="E30"/>
      <c r="F30"/>
      <c r="G30"/>
      <c r="H30"/>
      <c r="I30"/>
    </row>
    <row r="31" spans="2:9" s="1" customFormat="1">
      <c r="B31" s="71"/>
      <c r="C31"/>
      <c r="D31"/>
      <c r="E31"/>
      <c r="F31"/>
      <c r="G31"/>
      <c r="H31"/>
      <c r="I31"/>
    </row>
    <row r="32" spans="2:9" s="1" customFormat="1">
      <c r="B32" s="71"/>
      <c r="C32"/>
      <c r="D32"/>
      <c r="E32"/>
      <c r="F32"/>
      <c r="G32"/>
      <c r="H32"/>
      <c r="I32"/>
    </row>
    <row r="33" spans="2:9" s="1"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29LlW9O5ARVJKa4LqmwlKua4O2gZQbEVFUnHr9GgFjU=</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Cuyspz0PT7kjMubq+QfuUqsZ1jrvJFf0dvoJs1jFQ+w=</DigestValue>
    </Reference>
  </SignedInfo>
  <SignatureValue>XqL4LqgtMPw1evyVBKs6PxpExjfAqCltPdyugabTYO65QgqZsayMMNeva7wyIQuMZkAZLKL69xFh
HnBTTrO5U5YkRSNVz4Q5UESzzzvFN7XeUC9Dd599uJ12ufVVHxHuwtI80Vqn39vKS1apEIxjGQg7
Rrg9c7Q3AxYymTOph1DxI9GCjFt/x77Yx+7xOlEcbLYlLDlG1/oKwgkJ2QyKqzJL5eRp87rmd4kh
WEl0dq/fIFAKy2ehlKMgm8ArskkEsBjVhFC7g/GZdLdJFwVlg1Cl1L65jUGVVGEvCBVqcMXz/Vvb
m3NI+U/oe7CHc/OyyXLyliFkOQHapnyDnhR23w==</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xXZEDASGk2naYf2oFz82R0sBgwQ956k9feiWPo7KR9o=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TUz63Vpg+7koidU6lYVjGgqCy6tVdh7aABiAKOai2+4=</DigestValue>
      </Reference>
      <Reference URI="/xl/styles.xml?ContentType=application/vnd.openxmlformats-officedocument.spreadsheetml.styles+xml">
        <DigestMethod Algorithm="http://www.w3.org/2001/04/xmlenc#sha256"/>
        <DigestValue>WpXx+VxuSgfIQnl8lEtIqiZ7rsqC3nDZQs5bBwbUo0E=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fT742tbX7agVINxupD05WBuQIRARU0Xj7pS7gQDVhbI=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1u2vxZ+pIJovtRiZwyWlkXNwNbq4BBBFhUA3Z38kRUs=</DigestValue>
      </Reference>
      <Reference URI="/xl/worksheets/sheet10.xml?ContentType=application/vnd.openxmlformats-officedocument.spreadsheetml.worksheet+xml">
        <DigestMethod Algorithm="http://www.w3.org/2001/04/xmlenc#sha256"/>
        <DigestValue>JiMDaYxMPfbS1oLtf6CyUr/YdKren3uvrq8bgSXELtE=</DigestValue>
      </Reference>
      <Reference URI="/xl/worksheets/sheet11.xml?ContentType=application/vnd.openxmlformats-officedocument.spreadsheetml.worksheet+xml">
        <DigestMethod Algorithm="http://www.w3.org/2001/04/xmlenc#sha256"/>
        <DigestValue>YjS5xBoWCYYQ3BEukGSUBVzZ1dA8M3LQLUxs49v2d+s=</DigestValue>
      </Reference>
      <Reference URI="/xl/worksheets/sheet12.xml?ContentType=application/vnd.openxmlformats-officedocument.spreadsheetml.worksheet+xml">
        <DigestMethod Algorithm="http://www.w3.org/2001/04/xmlenc#sha256"/>
        <DigestValue>XlrzexDIkXnvXgDjnoI2lbZm3QC0lXXS4mBPz7/yEU4=</DigestValue>
      </Reference>
      <Reference URI="/xl/worksheets/sheet13.xml?ContentType=application/vnd.openxmlformats-officedocument.spreadsheetml.worksheet+xml">
        <DigestMethod Algorithm="http://www.w3.org/2001/04/xmlenc#sha256"/>
        <DigestValue>KYHqj9eVqe9GqHHyDisPOtasuUvxQipZDCMFvMKV3X8=</DigestValue>
      </Reference>
      <Reference URI="/xl/worksheets/sheet14.xml?ContentType=application/vnd.openxmlformats-officedocument.spreadsheetml.worksheet+xml">
        <DigestMethod Algorithm="http://www.w3.org/2001/04/xmlenc#sha256"/>
        <DigestValue>2jvb+KgCUKYWoViPcem58sgZo64Pbg8mZOPrOQREvTA=</DigestValue>
      </Reference>
      <Reference URI="/xl/worksheets/sheet15.xml?ContentType=application/vnd.openxmlformats-officedocument.spreadsheetml.worksheet+xml">
        <DigestMethod Algorithm="http://www.w3.org/2001/04/xmlenc#sha256"/>
        <DigestValue>CJpNe/j1U5+pCNFUL04CJIQyOTK5rVPL/xIYe8g3gPs=</DigestValue>
      </Reference>
      <Reference URI="/xl/worksheets/sheet16.xml?ContentType=application/vnd.openxmlformats-officedocument.spreadsheetml.worksheet+xml">
        <DigestMethod Algorithm="http://www.w3.org/2001/04/xmlenc#sha256"/>
        <DigestValue>D+tGbhw9kqCelFBfT3FIoX3br5xqITFjT0PFt03zU/c=</DigestValue>
      </Reference>
      <Reference URI="/xl/worksheets/sheet17.xml?ContentType=application/vnd.openxmlformats-officedocument.spreadsheetml.worksheet+xml">
        <DigestMethod Algorithm="http://www.w3.org/2001/04/xmlenc#sha256"/>
        <DigestValue>gs94RahL2IPDmdSZ4KeeU46N9ART4DGZ5Lc2ETLVrwo=</DigestValue>
      </Reference>
      <Reference URI="/xl/worksheets/sheet18.xml?ContentType=application/vnd.openxmlformats-officedocument.spreadsheetml.worksheet+xml">
        <DigestMethod Algorithm="http://www.w3.org/2001/04/xmlenc#sha256"/>
        <DigestValue>JjP1EZv+gaTux+Q2h4n7EGc1mRm2J7LTD1FzA2oC0Bc=</DigestValue>
      </Reference>
      <Reference URI="/xl/worksheets/sheet19.xml?ContentType=application/vnd.openxmlformats-officedocument.spreadsheetml.worksheet+xml">
        <DigestMethod Algorithm="http://www.w3.org/2001/04/xmlenc#sha256"/>
        <DigestValue>04/MbigYwmPIsVFkszFrkcpqxDEadtRL0PFl1ij+ejc=</DigestValue>
      </Reference>
      <Reference URI="/xl/worksheets/sheet2.xml?ContentType=application/vnd.openxmlformats-officedocument.spreadsheetml.worksheet+xml">
        <DigestMethod Algorithm="http://www.w3.org/2001/04/xmlenc#sha256"/>
        <DigestValue>wgWme/ipH+SmzBp+VhXA5N03CzIzhHbWImqGpACnRRc=</DigestValue>
      </Reference>
      <Reference URI="/xl/worksheets/sheet3.xml?ContentType=application/vnd.openxmlformats-officedocument.spreadsheetml.worksheet+xml">
        <DigestMethod Algorithm="http://www.w3.org/2001/04/xmlenc#sha256"/>
        <DigestValue>tn1FiiGGklcjGPSzWAJQ/c6AZE+aoV+SgNxVAabVt00=</DigestValue>
      </Reference>
      <Reference URI="/xl/worksheets/sheet4.xml?ContentType=application/vnd.openxmlformats-officedocument.spreadsheetml.worksheet+xml">
        <DigestMethod Algorithm="http://www.w3.org/2001/04/xmlenc#sha256"/>
        <DigestValue>7Nv7SjvTeoBq/HQqr4/LNFezqKJqcp2pAHiuqYBbjTc=</DigestValue>
      </Reference>
      <Reference URI="/xl/worksheets/sheet5.xml?ContentType=application/vnd.openxmlformats-officedocument.spreadsheetml.worksheet+xml">
        <DigestMethod Algorithm="http://www.w3.org/2001/04/xmlenc#sha256"/>
        <DigestValue>sfOO1HCFeT394AGvLa+s90NtkHgzGkGdwjNbwefbOF4=</DigestValue>
      </Reference>
      <Reference URI="/xl/worksheets/sheet6.xml?ContentType=application/vnd.openxmlformats-officedocument.spreadsheetml.worksheet+xml">
        <DigestMethod Algorithm="http://www.w3.org/2001/04/xmlenc#sha256"/>
        <DigestValue>3Wr3T2WHvDxmA9D7tVR/LC62k+bm71WDiC+4YRcj6SY=</DigestValue>
      </Reference>
      <Reference URI="/xl/worksheets/sheet7.xml?ContentType=application/vnd.openxmlformats-officedocument.spreadsheetml.worksheet+xml">
        <DigestMethod Algorithm="http://www.w3.org/2001/04/xmlenc#sha256"/>
        <DigestValue>UD2PbMiuIwxCInrIPv595I6448ZMtD1b2vl+hR70dac=</DigestValue>
      </Reference>
      <Reference URI="/xl/worksheets/sheet8.xml?ContentType=application/vnd.openxmlformats-officedocument.spreadsheetml.worksheet+xml">
        <DigestMethod Algorithm="http://www.w3.org/2001/04/xmlenc#sha256"/>
        <DigestValue>y6t2hGY0pnTjaUMviAc2zdHHM1LBcJ0gVrdobicnriA=</DigestValue>
      </Reference>
      <Reference URI="/xl/worksheets/sheet9.xml?ContentType=application/vnd.openxmlformats-officedocument.spreadsheetml.worksheet+xml">
        <DigestMethod Algorithm="http://www.w3.org/2001/04/xmlenc#sha256"/>
        <DigestValue>qvI9El6T5Ez+5gqXZUlyXnaEHEYmDsSvqXGA4f1zhaw=</DigestValue>
      </Reference>
    </Manifest>
    <SignatureProperties>
      <SignatureProperty Id="idSignatureTime" Target="#idPackageSignature">
        <mdssi:SignatureTime xmlns:mdssi="http://schemas.openxmlformats.org/package/2006/digital-signature">
          <mdssi:Format>YYYY-MM-DDThh:mm:ssTZD</mdssi:Format>
          <mdssi:Value>2019-04-25T05:24:39Z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2019-04-25T05:24:39Z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W22mRUlqbrNNsoUfRJQ2QQeMuDYfDGxcMCLvexkO+ws=</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yWmzgb7Sk5+grfDTSn8T9JCJ6RjYtj7lEJcjrDkj61o=</DigestValue>
    </Reference>
  </SignedInfo>
  <SignatureValue>TjNupTO47OYe4TKa3APEJ2cFKxjK6U/Dd08Qu6D3HVhoaTrC8vgXiFjBl4DMClaqFj3Sex1dSkY+
DUHV+qvpGFj/GqyuXhTxqMqnCX3akMaT6TJIDFpK+Z1RzEevr2ZLFxe6oUYCxs7VbvGHjph3RNHX
53prmpFk84BtUWgfQsxvKzW76aEaRr9WKmThCzup4J2upsbG1tLI7K2qNOC/VnfxX2R8/I6fuuL9
F2O718FEPirRNzBh7g9xTkKIp/GqicnH+lEtEx+mqK4VkvOGIHqR1S07smfyfPf+hxgPDbVBLd9y
8leMM6vtUsAK1HacLnl06dXt7REsQ2J6aoMqBA==</SignatureValue>
  <KeyInfo>
    <X509Data>
      <X509Certificate>MIIGPjCCBSagAwIBAgIKSlkfjgACAAAg+zANBgkqhkiG9w0BAQsFADBKMRIwEAYKCZImiZPyLGQBGRYCZ2UxEzARBgoJkiaJk/IsZAEZFgNuYmcxHzAdBgNVBAMTFk5CRyBDbGFzcyAyIElOVCBTdWIgQ0EwHhcNMTcwNjA2MTExODI1WhcNMTkwNjA2MTExODI1WjA8MRcwFQYDVQQKEw5KU0MgQ3JlZG8gQmFuazEhMB8GA1UEAxMYQkNEIC0gRXJla2xlIFphdGlhc2h2aWxpMIIBIjANBgkqhkiG9w0BAQEFAAOCAQ8AMIIBCgKCAQEA2NHWT7y/GeGPa7dD4tYNsKsojpMYOE8NZ5Out3bky/4gTh+WpGJ+BEUdtbxbfnzc4swzChJ0OKnDdUWhb4vYl6wzphwpPOBzT9FWArKkiPdJjV5trPy+ZeqzuQ8hg/JqwudTKRdcv4jnROrCaFx5cg2TMFDv0k32IBIbaJxN9Dl9nseyilC4aGwKPd308hgqH2vXCWhs1yDhQmxabw3pXulhSNrJtzXVCfZ8KLDbEF7QNoGDQUxWCVDVNo/KbxcTv9rVNLKT+RN76DqCVYEch5xe+R+6wbgBzmGVAxZKbiqNsc7NkDN7eaR5R3p9dVGk4DeRjas/JinI3h+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Y7ULXDGhS5UljRomMUQNpPUnSXeZkbOpkk+CjJuPmtA5QZ7n1ap6VFdLCDGbHVRYXdkhen8odaa/TuRz2NcpBN19ct+J6Cdpho6qfHgsqpzMbW3aIctUNUtUnn0lVrX2240NyePReep4/zaqRM7JOjm3yaXWkZzt++5QrKKGAU0BZxIug7KX38BxZ52bQ2AU7bFtDM0Ut8d/8CMs8c07m6fnPpa/Lu6faM9tHUTCkqO3R5YuYkqX0gi3+Y7nmUSL0L2YarBd/SXS8YsXaxe6Far0WasQVCD9f+nouZ3cugktgmfjobR8rxjNtjOprrXk+ExeZaPxTbJOoY2f0TU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xXZEDASGk2naYf2oFz82R0sBgwQ956k9feiWPo7KR9o=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TUz63Vpg+7koidU6lYVjGgqCy6tVdh7aABiAKOai2+4=</DigestValue>
      </Reference>
      <Reference URI="/xl/styles.xml?ContentType=application/vnd.openxmlformats-officedocument.spreadsheetml.styles+xml">
        <DigestMethod Algorithm="http://www.w3.org/2001/04/xmlenc#sha256"/>
        <DigestValue>WpXx+VxuSgfIQnl8lEtIqiZ7rsqC3nDZQs5bBwbUo0E=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fT742tbX7agVINxupD05WBuQIRARU0Xj7pS7gQDVhbI=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1u2vxZ+pIJovtRiZwyWlkXNwNbq4BBBFhUA3Z38kRUs=</DigestValue>
      </Reference>
      <Reference URI="/xl/worksheets/sheet10.xml?ContentType=application/vnd.openxmlformats-officedocument.spreadsheetml.worksheet+xml">
        <DigestMethod Algorithm="http://www.w3.org/2001/04/xmlenc#sha256"/>
        <DigestValue>JiMDaYxMPfbS1oLtf6CyUr/YdKren3uvrq8bgSXELtE=</DigestValue>
      </Reference>
      <Reference URI="/xl/worksheets/sheet11.xml?ContentType=application/vnd.openxmlformats-officedocument.spreadsheetml.worksheet+xml">
        <DigestMethod Algorithm="http://www.w3.org/2001/04/xmlenc#sha256"/>
        <DigestValue>YjS5xBoWCYYQ3BEukGSUBVzZ1dA8M3LQLUxs49v2d+s=</DigestValue>
      </Reference>
      <Reference URI="/xl/worksheets/sheet12.xml?ContentType=application/vnd.openxmlformats-officedocument.spreadsheetml.worksheet+xml">
        <DigestMethod Algorithm="http://www.w3.org/2001/04/xmlenc#sha256"/>
        <DigestValue>XlrzexDIkXnvXgDjnoI2lbZm3QC0lXXS4mBPz7/yEU4=</DigestValue>
      </Reference>
      <Reference URI="/xl/worksheets/sheet13.xml?ContentType=application/vnd.openxmlformats-officedocument.spreadsheetml.worksheet+xml">
        <DigestMethod Algorithm="http://www.w3.org/2001/04/xmlenc#sha256"/>
        <DigestValue>KYHqj9eVqe9GqHHyDisPOtasuUvxQipZDCMFvMKV3X8=</DigestValue>
      </Reference>
      <Reference URI="/xl/worksheets/sheet14.xml?ContentType=application/vnd.openxmlformats-officedocument.spreadsheetml.worksheet+xml">
        <DigestMethod Algorithm="http://www.w3.org/2001/04/xmlenc#sha256"/>
        <DigestValue>2jvb+KgCUKYWoViPcem58sgZo64Pbg8mZOPrOQREvTA=</DigestValue>
      </Reference>
      <Reference URI="/xl/worksheets/sheet15.xml?ContentType=application/vnd.openxmlformats-officedocument.spreadsheetml.worksheet+xml">
        <DigestMethod Algorithm="http://www.w3.org/2001/04/xmlenc#sha256"/>
        <DigestValue>CJpNe/j1U5+pCNFUL04CJIQyOTK5rVPL/xIYe8g3gPs=</DigestValue>
      </Reference>
      <Reference URI="/xl/worksheets/sheet16.xml?ContentType=application/vnd.openxmlformats-officedocument.spreadsheetml.worksheet+xml">
        <DigestMethod Algorithm="http://www.w3.org/2001/04/xmlenc#sha256"/>
        <DigestValue>D+tGbhw9kqCelFBfT3FIoX3br5xqITFjT0PFt03zU/c=</DigestValue>
      </Reference>
      <Reference URI="/xl/worksheets/sheet17.xml?ContentType=application/vnd.openxmlformats-officedocument.spreadsheetml.worksheet+xml">
        <DigestMethod Algorithm="http://www.w3.org/2001/04/xmlenc#sha256"/>
        <DigestValue>gs94RahL2IPDmdSZ4KeeU46N9ART4DGZ5Lc2ETLVrwo=</DigestValue>
      </Reference>
      <Reference URI="/xl/worksheets/sheet18.xml?ContentType=application/vnd.openxmlformats-officedocument.spreadsheetml.worksheet+xml">
        <DigestMethod Algorithm="http://www.w3.org/2001/04/xmlenc#sha256"/>
        <DigestValue>JjP1EZv+gaTux+Q2h4n7EGc1mRm2J7LTD1FzA2oC0Bc=</DigestValue>
      </Reference>
      <Reference URI="/xl/worksheets/sheet19.xml?ContentType=application/vnd.openxmlformats-officedocument.spreadsheetml.worksheet+xml">
        <DigestMethod Algorithm="http://www.w3.org/2001/04/xmlenc#sha256"/>
        <DigestValue>04/MbigYwmPIsVFkszFrkcpqxDEadtRL0PFl1ij+ejc=</DigestValue>
      </Reference>
      <Reference URI="/xl/worksheets/sheet2.xml?ContentType=application/vnd.openxmlformats-officedocument.spreadsheetml.worksheet+xml">
        <DigestMethod Algorithm="http://www.w3.org/2001/04/xmlenc#sha256"/>
        <DigestValue>wgWme/ipH+SmzBp+VhXA5N03CzIzhHbWImqGpACnRRc=</DigestValue>
      </Reference>
      <Reference URI="/xl/worksheets/sheet3.xml?ContentType=application/vnd.openxmlformats-officedocument.spreadsheetml.worksheet+xml">
        <DigestMethod Algorithm="http://www.w3.org/2001/04/xmlenc#sha256"/>
        <DigestValue>tn1FiiGGklcjGPSzWAJQ/c6AZE+aoV+SgNxVAabVt00=</DigestValue>
      </Reference>
      <Reference URI="/xl/worksheets/sheet4.xml?ContentType=application/vnd.openxmlformats-officedocument.spreadsheetml.worksheet+xml">
        <DigestMethod Algorithm="http://www.w3.org/2001/04/xmlenc#sha256"/>
        <DigestValue>7Nv7SjvTeoBq/HQqr4/LNFezqKJqcp2pAHiuqYBbjTc=</DigestValue>
      </Reference>
      <Reference URI="/xl/worksheets/sheet5.xml?ContentType=application/vnd.openxmlformats-officedocument.spreadsheetml.worksheet+xml">
        <DigestMethod Algorithm="http://www.w3.org/2001/04/xmlenc#sha256"/>
        <DigestValue>sfOO1HCFeT394AGvLa+s90NtkHgzGkGdwjNbwefbOF4=</DigestValue>
      </Reference>
      <Reference URI="/xl/worksheets/sheet6.xml?ContentType=application/vnd.openxmlformats-officedocument.spreadsheetml.worksheet+xml">
        <DigestMethod Algorithm="http://www.w3.org/2001/04/xmlenc#sha256"/>
        <DigestValue>3Wr3T2WHvDxmA9D7tVR/LC62k+bm71WDiC+4YRcj6SY=</DigestValue>
      </Reference>
      <Reference URI="/xl/worksheets/sheet7.xml?ContentType=application/vnd.openxmlformats-officedocument.spreadsheetml.worksheet+xml">
        <DigestMethod Algorithm="http://www.w3.org/2001/04/xmlenc#sha256"/>
        <DigestValue>UD2PbMiuIwxCInrIPv595I6448ZMtD1b2vl+hR70dac=</DigestValue>
      </Reference>
      <Reference URI="/xl/worksheets/sheet8.xml?ContentType=application/vnd.openxmlformats-officedocument.spreadsheetml.worksheet+xml">
        <DigestMethod Algorithm="http://www.w3.org/2001/04/xmlenc#sha256"/>
        <DigestValue>y6t2hGY0pnTjaUMviAc2zdHHM1LBcJ0gVrdobicnriA=</DigestValue>
      </Reference>
      <Reference URI="/xl/worksheets/sheet9.xml?ContentType=application/vnd.openxmlformats-officedocument.spreadsheetml.worksheet+xml">
        <DigestMethod Algorithm="http://www.w3.org/2001/04/xmlenc#sha256"/>
        <DigestValue>qvI9El6T5Ez+5gqXZUlyXnaEHEYmDsSvqXGA4f1zhaw=</DigestValue>
      </Reference>
    </Manifest>
    <SignatureProperties>
      <SignatureProperty Id="idSignatureTime" Target="#idPackageSignature">
        <mdssi:SignatureTime xmlns:mdssi="http://schemas.openxmlformats.org/package/2006/digital-signature">
          <mdssi:Format>YYYY-MM-DDThh:mm:ssTZD</mdssi:Format>
          <mdssi:Value>2019-04-30T09:17:17Z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2019-04-30T09:17:17Z</xd:SigningTime>
          <xd:SigningCertificate>
            <xd:Cert>
              <xd:CertDigest>
                <DigestMethod Algorithm="http://www.w3.org/2001/04/xmlenc#sha256"/>
                <DigestValue>a3+rmecBE94VZNjLAPx/mk4G2GkFMzFCThVIF71rv7g=</DigestValue>
              </xd:CertDigest>
              <xd:IssuerSerial>
                <X509IssuerName>CN=NBG Class 2 INT Sub CA, DC=nbg, DC=ge</X509IssuerName>
                <X509SerialNumber>351099153709784354529531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2019-04-25T05:24:30Z</dcterms:modified>
</cp:coreProperties>
</file>