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967" activeTab="1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D17" i="77" l="1"/>
  <c r="D16" i="77"/>
  <c r="D15" i="77"/>
  <c r="F24" i="36" l="1"/>
  <c r="J23" i="36"/>
  <c r="I23" i="36"/>
  <c r="G23" i="36"/>
  <c r="H23" i="36" s="1"/>
  <c r="F23" i="36"/>
  <c r="J21" i="36"/>
  <c r="I21" i="36"/>
  <c r="K21" i="36" s="1"/>
  <c r="G21" i="36"/>
  <c r="F21" i="36"/>
  <c r="D21" i="36"/>
  <c r="C21" i="36"/>
  <c r="K20" i="36"/>
  <c r="H20" i="36"/>
  <c r="E20" i="36"/>
  <c r="K19" i="36"/>
  <c r="H19" i="36"/>
  <c r="E19" i="36"/>
  <c r="K18" i="36"/>
  <c r="H18" i="36"/>
  <c r="E18" i="36"/>
  <c r="E21" i="36" s="1"/>
  <c r="J16" i="36"/>
  <c r="J24" i="36" s="1"/>
  <c r="I16" i="36"/>
  <c r="K16" i="36" s="1"/>
  <c r="G16" i="36"/>
  <c r="G24" i="36" s="1"/>
  <c r="F16" i="36"/>
  <c r="H16" i="36" s="1"/>
  <c r="D16" i="36"/>
  <c r="C16" i="36"/>
  <c r="K15" i="36"/>
  <c r="H15" i="36"/>
  <c r="E15" i="36"/>
  <c r="K14" i="36"/>
  <c r="H14" i="36"/>
  <c r="E14" i="36"/>
  <c r="K13" i="36"/>
  <c r="H13" i="36"/>
  <c r="E13" i="36"/>
  <c r="K12" i="36"/>
  <c r="H12" i="36"/>
  <c r="E12" i="36"/>
  <c r="K11" i="36"/>
  <c r="H11" i="36"/>
  <c r="E11" i="36"/>
  <c r="K10" i="36"/>
  <c r="H10" i="36"/>
  <c r="E10" i="36"/>
  <c r="K8" i="36"/>
  <c r="H8" i="36"/>
  <c r="E22" i="74"/>
  <c r="D22" i="74"/>
  <c r="C22" i="74"/>
  <c r="C14" i="69"/>
  <c r="H24" i="36" l="1"/>
  <c r="E16" i="36"/>
  <c r="G25" i="36"/>
  <c r="I25" i="36"/>
  <c r="I24" i="36"/>
  <c r="K24" i="36" s="1"/>
  <c r="H21" i="36"/>
  <c r="F25" i="36"/>
  <c r="J25" i="36"/>
  <c r="H25" i="36"/>
  <c r="K23" i="36"/>
  <c r="K25" i="36" s="1"/>
  <c r="E20" i="72" l="1"/>
  <c r="E19" i="72"/>
  <c r="E18" i="72"/>
  <c r="E17" i="72"/>
  <c r="E16" i="72"/>
  <c r="E15" i="72"/>
  <c r="E14" i="72"/>
  <c r="E13" i="72"/>
  <c r="E12" i="72"/>
  <c r="E11" i="72"/>
  <c r="E10" i="72"/>
  <c r="E9" i="72"/>
  <c r="E8" i="72"/>
  <c r="F22" i="75" l="1"/>
  <c r="F19" i="75" s="1"/>
  <c r="C22" i="75"/>
  <c r="C19" i="75" s="1"/>
  <c r="G14" i="62" l="1"/>
  <c r="H18" i="62"/>
  <c r="H16" i="62"/>
  <c r="F14" i="62"/>
  <c r="D14" i="62"/>
  <c r="C14" i="62"/>
  <c r="E18" i="62"/>
  <c r="E16" i="62"/>
  <c r="B1" i="79" l="1"/>
  <c r="B1" i="37"/>
  <c r="B1" i="36"/>
  <c r="B1" i="74"/>
  <c r="B1" i="64"/>
  <c r="B1" i="35"/>
  <c r="B1" i="69"/>
  <c r="B1" i="77"/>
  <c r="B1" i="28"/>
  <c r="B1" i="73"/>
  <c r="B1" i="72"/>
  <c r="B1" i="52"/>
  <c r="B1" i="71"/>
  <c r="B1" i="75"/>
  <c r="B1" i="53"/>
  <c r="B1" i="62"/>
  <c r="B1" i="6"/>
  <c r="C21" i="77" l="1"/>
  <c r="B17" i="6" s="1"/>
  <c r="C20" i="77"/>
  <c r="B16" i="6" s="1"/>
  <c r="C19" i="77"/>
  <c r="B15" i="6" s="1"/>
  <c r="C30" i="79" l="1"/>
  <c r="C26" i="79"/>
  <c r="C18" i="79"/>
  <c r="C8" i="79"/>
  <c r="C36" i="79" l="1"/>
  <c r="C38" i="79" s="1"/>
  <c r="D6" i="71"/>
  <c r="D13" i="71" s="1"/>
  <c r="C6" i="71"/>
  <c r="C13" i="71"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H22" i="74" s="1"/>
  <c r="F22" i="74"/>
  <c r="H8" i="74"/>
  <c r="V7" i="64" l="1"/>
  <c r="H13" i="74"/>
  <c r="H15"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C34" i="53"/>
  <c r="C45" i="53" s="1"/>
  <c r="C54" i="53" l="1"/>
  <c r="D54" i="53"/>
  <c r="G54" i="53"/>
  <c r="G30" i="53"/>
  <c r="F30" i="53"/>
  <c r="D30" i="53"/>
  <c r="C30" i="53"/>
  <c r="G9" i="53"/>
  <c r="G22" i="53" s="1"/>
  <c r="G31" i="53" s="1"/>
  <c r="F9" i="53"/>
  <c r="F22" i="53" s="1"/>
  <c r="D9" i="53"/>
  <c r="D22" i="53" s="1"/>
  <c r="C9" i="53"/>
  <c r="C22" i="53" s="1"/>
  <c r="D31" i="62"/>
  <c r="D41" i="62" s="1"/>
  <c r="C31" i="62"/>
  <c r="C41" i="62" s="1"/>
  <c r="C20" i="62"/>
  <c r="G56" i="53" l="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 r="C44" i="69" l="1"/>
  <c r="C36" i="69"/>
  <c r="C24" i="69"/>
</calcChain>
</file>

<file path=xl/sharedStrings.xml><?xml version="1.0" encoding="utf-8"?>
<sst xmlns="http://schemas.openxmlformats.org/spreadsheetml/2006/main" count="1249" uniqueCount="948">
  <si>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</si>
  <si>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</si>
  <si>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</si>
  <si>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</si>
  <si>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</si>
  <si>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</si>
  <si>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</si>
  <si>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</si>
  <si>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</si>
  <si>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</si>
  <si>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</si>
  <si>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</si>
  <si>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</si>
  <si>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</si>
  <si>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</si>
  <si>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</si>
  <si>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</si>
  <si>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</si>
  <si>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</si>
  <si>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</si>
  <si>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</si>
  <si>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</si>
  <si>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</si>
  <si>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</si>
  <si>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</si>
  <si>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</si>
  <si>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</si>
  <si>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</si>
  <si>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</si>
  <si>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</si>
  <si>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</si>
  <si>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</si>
  <si>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</si>
  <si>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</si>
  <si>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</si>
  <si>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</si>
  <si>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</si>
  <si>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</si>
  <si>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</si>
  <si>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</si>
  <si>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</si>
  <si>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</si>
  <si>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</si>
  <si>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</si>
  <si>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</si>
  <si>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</si>
  <si>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</si>
  <si>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</si>
  <si>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</si>
  <si>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</si>
  <si>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</si>
  <si>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</si>
  <si>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</si>
  <si>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</si>
  <si>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</si>
  <si>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</si>
  <si>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</si>
  <si>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</si>
  <si>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</si>
  <si>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</si>
  <si>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</si>
  <si>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</si>
  <si>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</si>
  <si>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</si>
  <si>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</si>
  <si>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</si>
  <si>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</si>
  <si>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</si>
  <si>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</si>
  <si>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</si>
  <si>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</si>
  <si>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</si>
  <si>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</si>
  <si>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</si>
  <si>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</si>
  <si>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</si>
  <si>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</si>
  <si>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</si>
  <si>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</si>
  <si>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</si>
  <si>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</si>
  <si>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</si>
  <si>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</si>
  <si>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</si>
  <si>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</si>
  <si>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</si>
  <si>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</si>
  <si>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</si>
  <si>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</si>
  <si>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</si>
  <si>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</si>
  <si>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</si>
  <si>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</si>
  <si>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</si>
  <si>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</si>
  <si>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</si>
  <si>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</si>
  <si>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</si>
  <si>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</si>
  <si>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</si>
  <si>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</si>
  <si>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</si>
  <si>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</si>
  <si>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</si>
  <si>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</si>
  <si>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</si>
  <si>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</si>
  <si>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</si>
  <si>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</si>
  <si>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</si>
  <si>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</si>
  <si>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</si>
  <si>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</si>
  <si>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</si>
  <si>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</si>
  <si>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</si>
  <si>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</si>
  <si>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</si>
  <si>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</si>
  <si>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</si>
  <si>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</si>
  <si>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</si>
  <si>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</si>
  <si>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</si>
  <si>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</si>
  <si>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</si>
  <si>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</si>
  <si>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</si>
  <si>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</si>
  <si>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</si>
  <si>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</si>
  <si>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</si>
  <si>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</si>
  <si>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</si>
  <si>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</si>
  <si>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</si>
  <si>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</si>
  <si>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</si>
  <si>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</si>
  <si>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</si>
  <si>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</si>
  <si>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</si>
  <si>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</si>
  <si>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</si>
  <si>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</si>
  <si>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</si>
  <si>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</si>
  <si>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</si>
  <si>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</si>
  <si>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</si>
  <si>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</si>
  <si>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</si>
  <si>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</si>
  <si>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</si>
  <si>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</si>
  <si>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</si>
  <si>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</si>
  <si>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</si>
  <si>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</si>
  <si>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</si>
  <si>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</si>
  <si>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</si>
  <si>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</si>
  <si>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</si>
  <si>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</si>
  <si>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</si>
  <si>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</si>
  <si>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</si>
  <si>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</si>
  <si>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</si>
  <si>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</si>
  <si>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</si>
  <si>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</si>
  <si>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</si>
  <si>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</si>
  <si>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</si>
  <si>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</si>
  <si>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</si>
  <si>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</si>
  <si>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</si>
  <si>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</si>
  <si>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</si>
  <si>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</si>
  <si>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</si>
  <si>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</si>
  <si>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</si>
  <si>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</si>
  <si>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</si>
  <si>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</si>
  <si>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</si>
  <si>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</si>
  <si>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</si>
  <si>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</si>
  <si>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</si>
  <si>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</si>
  <si>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</si>
  <si>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</si>
  <si>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</si>
  <si>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</si>
  <si>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</si>
  <si>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</si>
  <si>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</si>
  <si>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</si>
  <si>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</si>
  <si>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</si>
  <si>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</si>
  <si>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</si>
  <si>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</si>
  <si>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</si>
  <si>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</si>
  <si>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</si>
  <si>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</si>
  <si>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</si>
  <si>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</si>
  <si>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</si>
  <si>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</si>
  <si>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</si>
  <si>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</si>
  <si>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</si>
  <si>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</si>
  <si>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</si>
  <si>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</si>
  <si>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</si>
  <si>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</si>
  <si>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</si>
  <si>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</si>
  <si>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</si>
  <si>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</si>
  <si>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</si>
  <si>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</si>
  <si>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</si>
  <si>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</si>
  <si>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</si>
  <si>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</si>
  <si>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</si>
  <si>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</si>
  <si>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</si>
  <si>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</si>
  <si>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</si>
  <si>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</si>
  <si>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</si>
  <si>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</si>
  <si>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</si>
  <si>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</si>
  <si>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</si>
  <si>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</si>
  <si>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</si>
  <si>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</si>
  <si>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</si>
  <si>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</si>
  <si>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</si>
  <si>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</si>
  <si>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</si>
  <si>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</si>
  <si>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</si>
  <si>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</si>
  <si>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</si>
  <si>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</si>
  <si>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</si>
  <si>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</si>
  <si>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</si>
  <si>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</si>
  <si>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</si>
  <si>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</si>
  <si>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</si>
  <si>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</si>
  <si>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</si>
  <si>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</si>
  <si>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</si>
  <si>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</si>
  <si>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</si>
  <si>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</si>
  <si>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</si>
  <si>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</si>
  <si>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</si>
  <si>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</si>
  <si>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</si>
  <si>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</si>
  <si>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</si>
  <si>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</si>
  <si>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</si>
  <si>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</si>
  <si>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</si>
  <si>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</si>
  <si>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</si>
  <si>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</si>
  <si>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</si>
  <si>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</si>
  <si>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</si>
  <si>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</si>
  <si>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</si>
  <si>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</si>
  <si>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</si>
  <si>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</si>
  <si>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</si>
  <si>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</si>
  <si>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</si>
  <si>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</si>
  <si>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</si>
  <si>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</si>
  <si>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</si>
  <si>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</si>
  <si>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</si>
  <si>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</si>
  <si>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</si>
  <si>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</si>
  <si>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</si>
  <si>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</si>
  <si>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</si>
  <si>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</si>
  <si>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</si>
  <si>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</si>
  <si>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</si>
  <si>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</si>
  <si>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</si>
  <si>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</si>
  <si>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</si>
  <si>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</si>
  <si>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</si>
  <si>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</si>
  <si>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</si>
  <si>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</si>
  <si>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</si>
  <si>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</si>
  <si>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</si>
  <si>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</si>
  <si>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</si>
  <si>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</si>
  <si>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</si>
  <si>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</si>
  <si>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</si>
  <si>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</si>
  <si>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</si>
  <si>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</si>
  <si>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</si>
  <si>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</si>
  <si>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</si>
  <si>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</si>
  <si>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</si>
  <si>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</si>
  <si>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</si>
  <si>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</si>
  <si>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</si>
  <si>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</si>
  <si>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</si>
  <si>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</si>
  <si>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</si>
  <si>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</si>
  <si>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</si>
  <si>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</si>
  <si>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</si>
  <si>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</si>
  <si>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</si>
  <si>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</si>
  <si>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</si>
  <si>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</si>
  <si>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</si>
  <si>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</si>
  <si>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</si>
  <si>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</si>
  <si>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</si>
  <si>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</si>
  <si>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</si>
  <si>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</si>
  <si>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</si>
  <si>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</si>
  <si>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</si>
  <si>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</si>
  <si>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</si>
  <si>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</si>
  <si>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</si>
  <si>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</si>
  <si>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</si>
  <si>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</si>
  <si>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</si>
  <si>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</si>
  <si>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</si>
  <si>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</si>
  <si>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</si>
  <si>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</si>
  <si>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</si>
  <si>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</si>
  <si>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</si>
  <si>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</si>
  <si>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</si>
  <si>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</si>
  <si>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</si>
  <si>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</si>
  <si>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</si>
  <si>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</si>
  <si>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</si>
  <si>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</si>
  <si>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</si>
  <si>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</si>
  <si>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</si>
  <si>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</si>
  <si>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</si>
  <si>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</si>
  <si>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</si>
  <si>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</si>
  <si>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</si>
  <si>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</si>
  <si>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</si>
  <si>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</si>
  <si>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</si>
  <si>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</si>
  <si>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</si>
  <si>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</si>
  <si>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</si>
  <si>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</si>
  <si>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</si>
  <si>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</si>
  <si>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</si>
  <si>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</si>
  <si>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</si>
  <si>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</si>
  <si>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</si>
  <si>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</si>
  <si>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</si>
  <si>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</si>
  <si>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</si>
  <si>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</si>
  <si>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</si>
  <si>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</si>
  <si>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</si>
  <si>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</si>
  <si>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</si>
  <si>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</si>
  <si>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</si>
  <si>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</si>
  <si>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</si>
  <si>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</si>
  <si>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</si>
  <si>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</si>
  <si>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</si>
  <si>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</si>
  <si>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</si>
  <si>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</si>
  <si>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</si>
  <si>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</si>
  <si>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</si>
  <si>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</si>
  <si>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</si>
  <si>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</si>
  <si>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</si>
  <si>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</si>
  <si>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</si>
  <si>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</si>
  <si>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</si>
  <si>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</si>
  <si>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</si>
  <si>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</si>
  <si>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</si>
  <si>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</si>
  <si>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</si>
  <si>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</si>
  <si>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</si>
  <si>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</si>
  <si>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</si>
  <si>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</si>
  <si>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</si>
  <si>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</si>
  <si>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</si>
  <si>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</si>
  <si>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</si>
  <si>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</si>
  <si>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</si>
  <si>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</si>
  <si>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</si>
  <si>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</si>
  <si>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</si>
  <si>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</si>
  <si>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</si>
  <si>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</si>
  <si>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</si>
  <si>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</si>
  <si>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</si>
  <si>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</si>
  <si>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</si>
  <si>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</si>
  <si>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</si>
  <si>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</si>
  <si>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</si>
  <si>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</si>
  <si>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</si>
  <si>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</si>
  <si>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</si>
  <si>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</si>
  <si>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</si>
  <si>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</si>
  <si>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</si>
  <si>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</si>
  <si>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</si>
  <si>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</si>
  <si>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</si>
  <si>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</si>
  <si>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</si>
  <si>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</si>
  <si>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</si>
  <si>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</si>
  <si>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</si>
  <si>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</si>
  <si>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</si>
  <si>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</si>
  <si>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</si>
  <si>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</si>
  <si>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</si>
  <si>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</si>
  <si>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</si>
  <si>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</si>
  <si>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</si>
  <si>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</si>
  <si>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</si>
  <si>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</si>
  <si>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</si>
  <si>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</si>
  <si>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</si>
  <si>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</si>
  <si>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</si>
  <si>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</si>
  <si>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</si>
  <si>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</si>
  <si>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</si>
  <si>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</si>
  <si>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</si>
  <si>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</si>
  <si>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</si>
  <si>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</si>
  <si>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</si>
  <si>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</si>
  <si>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</si>
  <si>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</si>
  <si>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</si>
  <si>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</si>
  <si>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</si>
  <si>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</si>
  <si>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</si>
  <si>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</si>
  <si>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</si>
  <si>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</si>
  <si>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</si>
  <si>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</si>
  <si>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</si>
  <si>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</si>
  <si>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</si>
  <si>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</si>
  <si>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</si>
  <si>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</si>
  <si>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</si>
  <si>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</si>
  <si>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</si>
  <si>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</si>
  <si>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</si>
  <si>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</si>
  <si>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</si>
  <si>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</si>
  <si>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</si>
  <si>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</si>
  <si>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</si>
  <si>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</si>
  <si>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</si>
  <si>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</si>
  <si>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</si>
  <si>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</si>
  <si>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</si>
  <si>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</si>
  <si>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</si>
  <si>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</si>
  <si>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</si>
  <si>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</si>
  <si>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</si>
  <si>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</si>
  <si>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</si>
  <si>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</si>
  <si>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</si>
  <si>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</si>
  <si>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</si>
  <si>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</si>
  <si>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</si>
  <si>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</si>
  <si>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</si>
  <si>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</si>
  <si>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</si>
  <si>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</si>
  <si>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</si>
  <si>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</si>
  <si>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</si>
  <si>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</si>
  <si>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</si>
  <si>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</si>
  <si>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</si>
  <si>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</si>
  <si>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</si>
  <si>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</si>
  <si>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</si>
  <si>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</si>
  <si>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</si>
  <si>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</si>
  <si>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</si>
  <si>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</si>
  <si>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</si>
  <si>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</si>
  <si>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</si>
  <si>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</si>
  <si>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</si>
  <si>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</si>
  <si>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</si>
  <si>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</si>
  <si>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</si>
  <si>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</si>
  <si>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</si>
  <si>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</si>
  <si>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</si>
  <si>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</si>
  <si>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</si>
  <si>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</si>
  <si>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</si>
  <si>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</si>
  <si>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</si>
  <si>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</si>
  <si>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</si>
  <si>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</si>
  <si>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</si>
  <si>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</si>
  <si>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</si>
  <si>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</si>
  <si>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</si>
  <si>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</si>
  <si>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</si>
  <si>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</si>
  <si>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</si>
  <si>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</si>
  <si>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</si>
  <si>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</si>
  <si>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</si>
  <si>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</si>
  <si>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</si>
  <si>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</si>
  <si>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</si>
  <si>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</si>
  <si>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</si>
  <si>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</si>
  <si>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</si>
  <si>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</si>
  <si>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</si>
  <si>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</si>
  <si>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</si>
  <si>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</si>
  <si>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</si>
  <si>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</si>
  <si>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</si>
  <si>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</si>
  <si>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</si>
  <si>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</si>
  <si>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</si>
  <si>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</si>
  <si>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</si>
  <si>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</si>
  <si>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</si>
  <si>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</si>
  <si>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</si>
  <si>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</si>
  <si>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</si>
  <si>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</si>
  <si>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</si>
  <si>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</si>
  <si>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</si>
  <si>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</si>
  <si>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</si>
  <si>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</si>
  <si>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</si>
  <si>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</si>
  <si>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</si>
  <si>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</si>
  <si>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</si>
  <si>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</si>
  <si>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</si>
  <si>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</si>
  <si>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</si>
  <si>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</si>
  <si>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</si>
  <si>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</si>
  <si>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</si>
  <si>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</si>
  <si>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</si>
  <si>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</si>
  <si>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</si>
  <si>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</si>
  <si>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</si>
  <si>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</si>
  <si>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</si>
  <si>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</si>
  <si>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</si>
  <si>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</si>
  <si>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</si>
  <si>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</si>
  <si>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</si>
  <si>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</si>
  <si>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</si>
  <si>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</si>
  <si>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</si>
  <si>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</si>
  <si>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</si>
  <si>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</si>
  <si>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</si>
  <si>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</si>
  <si>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</si>
  <si>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</si>
  <si>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</si>
  <si>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</si>
  <si>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</si>
  <si>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</si>
  <si>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</si>
  <si>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</si>
  <si>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</si>
  <si>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</si>
  <si>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</si>
  <si>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</si>
  <si>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</si>
  <si>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</si>
  <si>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</si>
  <si>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</si>
  <si>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</si>
  <si>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</si>
  <si>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</si>
  <si>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</si>
  <si>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</si>
  <si>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</si>
  <si>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</si>
  <si>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</si>
  <si>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</si>
  <si>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</si>
  <si>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</si>
  <si>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</si>
  <si>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</si>
  <si>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</si>
  <si>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</si>
  <si>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</si>
  <si>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</si>
  <si>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</si>
  <si>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</si>
  <si>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</si>
  <si>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</si>
  <si>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</si>
  <si>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</si>
  <si>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</si>
  <si>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</si>
  <si>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</si>
  <si>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</si>
  <si>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</si>
  <si>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</si>
  <si>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</si>
  <si>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</si>
  <si>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</si>
  <si>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</si>
  <si>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</si>
  <si>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</si>
  <si>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</si>
  <si>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</si>
  <si>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</si>
  <si>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</si>
  <si>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</si>
  <si>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</si>
  <si>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</si>
  <si>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</si>
  <si>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</si>
  <si>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</si>
  <si>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</si>
  <si>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</si>
  <si>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</si>
  <si>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</si>
  <si>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</si>
  <si>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</si>
  <si>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</si>
  <si>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</si>
  <si>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</si>
  <si>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</si>
  <si>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</si>
  <si>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</si>
  <si>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</si>
  <si>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</si>
  <si>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</si>
  <si>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</si>
  <si>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</si>
  <si>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</si>
  <si>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</si>
  <si>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</si>
  <si>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</si>
  <si>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</si>
  <si>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</si>
  <si>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</si>
  <si>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</si>
  <si>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</si>
  <si>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</si>
  <si>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</si>
  <si>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</si>
  <si>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</si>
  <si>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</si>
  <si>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</si>
  <si>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</si>
  <si>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</si>
  <si>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</si>
  <si>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</si>
  <si>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</si>
  <si>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</si>
  <si>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</si>
  <si>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</si>
  <si>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</si>
  <si>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</si>
  <si>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</si>
  <si>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</si>
  <si>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</si>
  <si>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</si>
  <si>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</si>
  <si>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</si>
  <si>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</si>
  <si>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</si>
  <si>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</si>
  <si>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</si>
  <si>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</si>
  <si>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</si>
  <si>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</si>
  <si>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</si>
  <si>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</si>
  <si>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</si>
  <si>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</si>
  <si>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</si>
  <si>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</si>
  <si>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</si>
  <si>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</si>
  <si>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</si>
  <si>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</si>
  <si>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</si>
  <si>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</si>
  <si>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</si>
  <si>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</si>
  <si>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</si>
  <si>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</si>
  <si>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</si>
  <si>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</si>
  <si>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</si>
  <si>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</si>
  <si>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</si>
  <si>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</si>
  <si>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</si>
  <si>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</si>
  <si>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</si>
  <si>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</si>
  <si>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</si>
  <si>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</si>
  <si>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</si>
  <si>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</si>
  <si>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</si>
  <si>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</si>
  <si>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</si>
  <si>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</si>
  <si>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</si>
  <si>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</si>
  <si>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</si>
  <si>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</si>
  <si>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</si>
  <si>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</si>
  <si>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</si>
  <si>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</si>
  <si>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</si>
  <si>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</si>
  <si>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</si>
  <si>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</si>
  <si>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</si>
  <si>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</si>
  <si>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</si>
  <si>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</si>
  <si>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</si>
  <si>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</si>
  <si>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</si>
  <si>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</si>
  <si>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</si>
  <si>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</si>
  <si>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</si>
  <si>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</si>
  <si>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</si>
  <si>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</si>
  <si>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</si>
  <si>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</si>
  <si>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</si>
  <si>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</si>
  <si>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</si>
  <si>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</si>
  <si>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</si>
  <si>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</si>
  <si>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</si>
  <si>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</si>
  <si>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</si>
  <si>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</si>
  <si>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</si>
  <si>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</si>
  <si>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</si>
  <si>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</si>
  <si>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</si>
  <si>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</si>
  <si>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</si>
  <si>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</si>
  <si>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</si>
  <si>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</si>
  <si>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</si>
  <si>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</si>
  <si>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</si>
  <si>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</si>
  <si>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</si>
  <si>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</si>
  <si>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</si>
  <si>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</si>
  <si>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</si>
  <si>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</si>
  <si>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</si>
  <si>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</si>
  <si>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</si>
  <si>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კრედო ბანკი"</t>
  </si>
  <si>
    <t>დან ბალკე</t>
  </si>
  <si>
    <t>ზაალ ფირცხელავა</t>
  </si>
  <si>
    <t>www.credo.ge</t>
  </si>
  <si>
    <t>31.12.2018</t>
  </si>
  <si>
    <t>X</t>
  </si>
  <si>
    <t>Dan Balke (Germany)</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</si>
  <si>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</si>
  <si>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</si>
  <si>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</si>
  <si>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</si>
  <si>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</si>
  <si>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</si>
  <si>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</si>
  <si>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</si>
  <si>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</si>
  <si>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</si>
  <si>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</si>
  <si>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</si>
  <si>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</si>
  <si>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</si>
  <si>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</si>
  <si>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</si>
  <si>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Financial Systems GmbH (Germany) </t>
  </si>
  <si>
    <t xml:space="preserve">Dr. Bernd Zattler (Germany) </t>
  </si>
  <si>
    <t>ცხრილი 9 (Capital), C46</t>
  </si>
  <si>
    <t>ცხრილი 9 (Capital), C15</t>
  </si>
  <si>
    <t>ცხრილი 9 (Capital), C44</t>
  </si>
  <si>
    <t>ცხრილი 9 (Capital), C7</t>
  </si>
  <si>
    <t>ცხრილი 9 (Capital), C11</t>
  </si>
  <si>
    <t>ცხრილი 9 (Capital), C9</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</si>
</sst>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10"/>
      <color rgb="FFFF0000"/>
      <name val="Calibri"/>
      <family val="2"/>
      <scheme val="minor"/>
    </font>
    <font>
      <sz val="10"/>
      <color rgb="FFFF0000"/>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9"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5"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9"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3" fontId="2" fillId="72" borderId="118" applyFont="0">
      <alignment horizontal="right" vertical="center"/>
      <protection locked="0"/>
    </xf>
    <xf numFmtId="0" fontId="68"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9"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4" fillId="70" borderId="119" applyFont="0" applyBorder="0">
      <alignment horizontal="center" wrapText="1"/>
    </xf>
    <xf numFmtId="168" fontId="56" fillId="0" borderId="116">
      <alignment horizontal="left" vertical="center"/>
    </xf>
    <xf numFmtId="0" fontId="56" fillId="0" borderId="116">
      <alignment horizontal="left" vertical="center"/>
    </xf>
    <xf numFmtId="0" fontId="56" fillId="0" borderId="116">
      <alignment horizontal="left" vertical="center"/>
    </xf>
    <xf numFmtId="0" fontId="2" fillId="69" borderId="118" applyNumberFormat="0" applyFont="0" applyBorder="0" applyProtection="0">
      <alignment horizontal="center" vertical="center"/>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40"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9"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1" fillId="0" borderId="0"/>
    <xf numFmtId="169" fontId="28" fillId="37" borderId="0"/>
    <xf numFmtId="0" fontId="2" fillId="0" borderId="0">
      <alignment vertical="center"/>
    </xf>
  </cellStyleXfs>
  <cellXfs count="66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5"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8" xfId="0" applyNumberFormat="1" applyFont="1" applyFill="1" applyBorder="1" applyAlignment="1">
      <alignment horizontal="right" vertical="center"/>
    </xf>
    <xf numFmtId="0" fontId="108" fillId="0" borderId="95" xfId="0" applyNumberFormat="1" applyFont="1" applyFill="1" applyBorder="1" applyAlignment="1">
      <alignment vertical="center" wrapText="1"/>
    </xf>
    <xf numFmtId="0" fontId="108" fillId="0" borderId="95" xfId="0" applyFont="1" applyFill="1" applyBorder="1" applyAlignment="1">
      <alignment horizontal="left" vertical="center" wrapText="1"/>
    </xf>
    <xf numFmtId="0" fontId="108" fillId="0" borderId="95" xfId="12672" applyFont="1" applyFill="1" applyBorder="1" applyAlignment="1">
      <alignment horizontal="left" vertical="center" wrapText="1"/>
    </xf>
    <xf numFmtId="0" fontId="108" fillId="0" borderId="95" xfId="0" applyNumberFormat="1" applyFont="1" applyFill="1" applyBorder="1" applyAlignment="1">
      <alignment horizontal="left" vertical="center" wrapText="1"/>
    </xf>
    <xf numFmtId="0" fontId="108" fillId="0" borderId="95" xfId="0" applyNumberFormat="1" applyFont="1" applyFill="1" applyBorder="1" applyAlignment="1">
      <alignment horizontal="right" vertical="center" wrapText="1"/>
    </xf>
    <xf numFmtId="0" fontId="108" fillId="0" borderId="95" xfId="0" applyNumberFormat="1" applyFont="1" applyFill="1" applyBorder="1" applyAlignment="1">
      <alignment horizontal="right" vertical="center"/>
    </xf>
    <xf numFmtId="0" fontId="108" fillId="0" borderId="95" xfId="0" applyFont="1" applyFill="1" applyBorder="1" applyAlignment="1">
      <alignment vertical="center" wrapText="1"/>
    </xf>
    <xf numFmtId="0" fontId="108" fillId="0" borderId="98"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4" xfId="0" applyNumberFormat="1" applyFont="1" applyFill="1" applyBorder="1" applyAlignment="1">
      <alignment horizontal="right" vertical="center"/>
    </xf>
    <xf numFmtId="0" fontId="108"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2" xfId="0" applyFont="1" applyFill="1" applyBorder="1" applyAlignment="1">
      <alignment vertical="center" wrapText="1"/>
    </xf>
    <xf numFmtId="0" fontId="108" fillId="0" borderId="102"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5" xfId="0" applyNumberFormat="1" applyFont="1" applyFill="1" applyBorder="1" applyAlignment="1">
      <alignment vertical="center"/>
    </xf>
    <xf numFmtId="0" fontId="108" fillId="0" borderId="95" xfId="0" applyNumberFormat="1" applyFont="1" applyFill="1" applyBorder="1" applyAlignment="1">
      <alignment horizontal="left" vertical="center" wrapText="1"/>
    </xf>
    <xf numFmtId="0" fontId="110" fillId="0" borderId="95"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5"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169" fontId="28" fillId="37" borderId="34" xfId="20" applyBorder="1"/>
    <xf numFmtId="169" fontId="28" fillId="37" borderId="128" xfId="20" applyBorder="1"/>
    <xf numFmtId="169" fontId="28" fillId="37" borderId="120"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8" fillId="78" borderId="102" xfId="0" applyFont="1" applyFill="1" applyBorder="1" applyAlignment="1">
      <alignment horizontal="left" vertical="center"/>
    </xf>
    <xf numFmtId="0" fontId="108" fillId="78" borderId="95" xfId="0" applyFont="1" applyFill="1" applyBorder="1" applyAlignment="1">
      <alignment vertical="center" wrapText="1"/>
    </xf>
    <xf numFmtId="0" fontId="108" fillId="78" borderId="95" xfId="0" applyFont="1" applyFill="1" applyBorder="1" applyAlignment="1">
      <alignment horizontal="left" vertical="center" wrapText="1"/>
    </xf>
    <xf numFmtId="0" fontId="108" fillId="0" borderId="102" xfId="0" applyFont="1" applyFill="1" applyBorder="1" applyAlignment="1">
      <alignment horizontal="right" vertical="center"/>
    </xf>
    <xf numFmtId="0" fontId="4" fillId="0" borderId="134" xfId="0" applyFont="1" applyFill="1" applyBorder="1" applyAlignment="1">
      <alignment horizontal="center" vertical="center" wrapText="1"/>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7" xfId="0" applyFont="1" applyBorder="1" applyAlignment="1">
      <alignment vertical="center" wrapText="1"/>
    </xf>
    <xf numFmtId="167" fontId="4" fillId="0" borderId="118" xfId="0" applyNumberFormat="1" applyFont="1" applyBorder="1" applyAlignment="1">
      <alignment horizontal="center" vertical="center"/>
    </xf>
    <xf numFmtId="167" fontId="4" fillId="0" borderId="134" xfId="0" applyNumberFormat="1" applyFont="1" applyBorder="1" applyAlignment="1">
      <alignment horizontal="center" vertical="center"/>
    </xf>
    <xf numFmtId="167"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2" fillId="0" borderId="136" xfId="0" applyFont="1" applyFill="1" applyBorder="1" applyAlignment="1">
      <alignment horizontal="right" vertical="center" wrapText="1"/>
    </xf>
    <xf numFmtId="0" fontId="112" fillId="0" borderId="118" xfId="0" applyFont="1" applyFill="1" applyBorder="1" applyAlignment="1">
      <alignment horizontal="left"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8" xfId="0" applyFont="1" applyBorder="1" applyAlignment="1">
      <alignment vertical="center" wrapText="1"/>
    </xf>
    <xf numFmtId="3" fontId="23" fillId="36" borderId="118" xfId="0" applyNumberFormat="1" applyFont="1" applyFill="1" applyBorder="1" applyAlignment="1">
      <alignment vertical="center" wrapText="1"/>
    </xf>
    <xf numFmtId="3" fontId="23" fillId="36" borderId="134"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3" fillId="0" borderId="118" xfId="0" applyNumberFormat="1" applyFont="1" applyBorder="1" applyAlignment="1">
      <alignment vertical="center" wrapText="1"/>
    </xf>
    <xf numFmtId="3" fontId="23" fillId="0" borderId="134"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3" fillId="0" borderId="118" xfId="0" applyNumberFormat="1" applyFont="1" applyFill="1" applyBorder="1" applyAlignment="1">
      <alignment vertical="center" wrapText="1"/>
    </xf>
    <xf numFmtId="0" fontId="22" fillId="0" borderId="118" xfId="0" applyFont="1" applyFill="1" applyBorder="1" applyAlignment="1">
      <alignment horizontal="left" vertical="center" wrapText="1" indent="2"/>
    </xf>
    <xf numFmtId="0" fontId="11" fillId="0" borderId="118" xfId="17" applyFill="1" applyBorder="1" applyAlignment="1" applyProtection="1"/>
    <xf numFmtId="49" fontId="112" fillId="0" borderId="136" xfId="0" applyNumberFormat="1" applyFont="1" applyFill="1" applyBorder="1" applyAlignment="1">
      <alignment horizontal="right" vertical="center" wrapText="1"/>
    </xf>
    <xf numFmtId="0" fontId="7" fillId="3" borderId="118" xfId="20960" applyFont="1" applyFill="1" applyBorder="1" applyAlignment="1" applyProtection="1"/>
    <xf numFmtId="0" fontId="105"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2"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2" fillId="0" borderId="136" xfId="0" applyFont="1" applyFill="1" applyBorder="1" applyAlignment="1">
      <alignment horizontal="center" vertical="center" wrapText="1"/>
    </xf>
    <xf numFmtId="0" fontId="22" fillId="0" borderId="118" xfId="0" applyFont="1" applyFill="1" applyBorder="1" applyAlignment="1">
      <alignment vertical="center" wrapText="1"/>
    </xf>
    <xf numFmtId="3" fontId="23" fillId="0" borderId="134" xfId="0" applyNumberFormat="1" applyFont="1" applyFill="1" applyBorder="1" applyAlignment="1">
      <alignment vertical="center" wrapText="1"/>
    </xf>
    <xf numFmtId="0" fontId="115" fillId="79" borderId="119" xfId="21412" applyFont="1" applyFill="1" applyBorder="1" applyAlignment="1" applyProtection="1">
      <alignment vertical="center" wrapText="1"/>
      <protection locked="0"/>
    </xf>
    <xf numFmtId="0" fontId="116" fillId="70" borderId="113" xfId="21412" applyFont="1" applyFill="1" applyBorder="1" applyAlignment="1" applyProtection="1">
      <alignment horizontal="center" vertical="center"/>
      <protection locked="0"/>
    </xf>
    <xf numFmtId="0" fontId="115"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vertical="center"/>
      <protection locked="0"/>
    </xf>
    <xf numFmtId="0" fontId="117" fillId="70" borderId="113" xfId="21412" applyFont="1" applyFill="1" applyBorder="1" applyAlignment="1" applyProtection="1">
      <alignment horizontal="center" vertical="center"/>
      <protection locked="0"/>
    </xf>
    <xf numFmtId="0" fontId="117" fillId="3" borderId="113" xfId="21412" applyFont="1" applyFill="1" applyBorder="1" applyAlignment="1" applyProtection="1">
      <alignment horizontal="center" vertical="center"/>
      <protection locked="0"/>
    </xf>
    <xf numFmtId="0" fontId="117" fillId="0" borderId="113" xfId="21412" applyFont="1" applyFill="1" applyBorder="1" applyAlignment="1" applyProtection="1">
      <alignment horizontal="center" vertical="center"/>
      <protection locked="0"/>
    </xf>
    <xf numFmtId="0" fontId="118"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horizontal="center" vertical="center"/>
      <protection locked="0"/>
    </xf>
    <xf numFmtId="0" fontId="64" fillId="79" borderId="119" xfId="21412" applyFont="1" applyFill="1" applyBorder="1" applyAlignment="1" applyProtection="1">
      <alignment vertical="center"/>
      <protection locked="0"/>
    </xf>
    <xf numFmtId="0" fontId="117" fillId="70" borderId="118" xfId="21412" applyFont="1" applyFill="1" applyBorder="1" applyAlignment="1" applyProtection="1">
      <alignment horizontal="center" vertical="center"/>
      <protection locked="0"/>
    </xf>
    <xf numFmtId="0" fontId="38" fillId="70" borderId="118" xfId="21412" applyFont="1" applyFill="1" applyBorder="1" applyAlignment="1" applyProtection="1">
      <alignment horizontal="center" vertical="center"/>
      <protection locked="0"/>
    </xf>
    <xf numFmtId="0" fontId="64" fillId="79" borderId="117" xfId="21412" applyFont="1" applyFill="1" applyBorder="1" applyAlignment="1" applyProtection="1">
      <alignment vertical="center"/>
      <protection locked="0"/>
    </xf>
    <xf numFmtId="0" fontId="116" fillId="0" borderId="117" xfId="21412" applyFont="1" applyFill="1" applyBorder="1" applyAlignment="1" applyProtection="1">
      <alignment horizontal="left" vertical="center" wrapText="1"/>
      <protection locked="0"/>
    </xf>
    <xf numFmtId="164" fontId="116" fillId="0" borderId="118" xfId="948" applyNumberFormat="1" applyFont="1" applyFill="1" applyBorder="1" applyAlignment="1" applyProtection="1">
      <alignment horizontal="right" vertical="center"/>
      <protection locked="0"/>
    </xf>
    <xf numFmtId="0" fontId="115" fillId="80" borderId="117" xfId="21412" applyFont="1" applyFill="1" applyBorder="1" applyAlignment="1" applyProtection="1">
      <alignment vertical="top" wrapText="1"/>
      <protection locked="0"/>
    </xf>
    <xf numFmtId="164" fontId="116" fillId="80" borderId="118" xfId="948" applyNumberFormat="1" applyFont="1" applyFill="1" applyBorder="1" applyAlignment="1" applyProtection="1">
      <alignment horizontal="right" vertical="center"/>
    </xf>
    <xf numFmtId="164" fontId="64" fillId="79" borderId="117" xfId="948" applyNumberFormat="1" applyFont="1" applyFill="1" applyBorder="1" applyAlignment="1" applyProtection="1">
      <alignment horizontal="right" vertical="center"/>
      <protection locked="0"/>
    </xf>
    <xf numFmtId="0" fontId="116" fillId="70" borderId="117" xfId="21412" applyFont="1" applyFill="1" applyBorder="1" applyAlignment="1" applyProtection="1">
      <alignment vertical="center" wrapText="1"/>
      <protection locked="0"/>
    </xf>
    <xf numFmtId="0" fontId="116" fillId="70" borderId="117" xfId="21412" applyFont="1" applyFill="1" applyBorder="1" applyAlignment="1" applyProtection="1">
      <alignment horizontal="left" vertical="center" wrapText="1"/>
      <protection locked="0"/>
    </xf>
    <xf numFmtId="0" fontId="116" fillId="0" borderId="117" xfId="21412" applyFont="1" applyFill="1" applyBorder="1" applyAlignment="1" applyProtection="1">
      <alignment vertical="center" wrapText="1"/>
      <protection locked="0"/>
    </xf>
    <xf numFmtId="0" fontId="116" fillId="3" borderId="117" xfId="21412" applyFont="1" applyFill="1" applyBorder="1" applyAlignment="1" applyProtection="1">
      <alignment horizontal="left" vertical="center" wrapText="1"/>
      <protection locked="0"/>
    </xf>
    <xf numFmtId="0" fontId="115" fillId="80" borderId="117" xfId="21412" applyFont="1" applyFill="1" applyBorder="1" applyAlignment="1" applyProtection="1">
      <alignment vertical="center" wrapText="1"/>
      <protection locked="0"/>
    </xf>
    <xf numFmtId="164" fontId="115" fillId="79" borderId="117" xfId="948" applyNumberFormat="1" applyFont="1" applyFill="1" applyBorder="1" applyAlignment="1" applyProtection="1">
      <alignment horizontal="right" vertical="center"/>
      <protection locked="0"/>
    </xf>
    <xf numFmtId="164" fontId="116" fillId="3" borderId="118" xfId="948" applyNumberFormat="1" applyFont="1" applyFill="1" applyBorder="1" applyAlignment="1" applyProtection="1">
      <alignment horizontal="right" vertical="center"/>
      <protection locked="0"/>
    </xf>
    <xf numFmtId="1" fontId="6" fillId="36" borderId="134" xfId="0" applyNumberFormat="1" applyFont="1" applyFill="1" applyBorder="1" applyAlignment="1">
      <alignment horizontal="right" vertical="center" wrapText="1"/>
    </xf>
    <xf numFmtId="1" fontId="6" fillId="36" borderId="134" xfId="0" applyNumberFormat="1" applyFont="1" applyFill="1" applyBorder="1" applyAlignment="1">
      <alignment horizontal="center" vertical="center" wrapText="1"/>
    </xf>
    <xf numFmtId="10" fontId="7" fillId="0" borderId="118" xfId="20961" applyNumberFormat="1" applyFont="1" applyFill="1" applyBorder="1" applyAlignment="1">
      <alignment horizontal="left" vertical="center" wrapText="1"/>
    </xf>
    <xf numFmtId="10" fontId="4" fillId="0"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left" vertical="center" wrapText="1"/>
    </xf>
    <xf numFmtId="10" fontId="112" fillId="0" borderId="118" xfId="20961" applyNumberFormat="1" applyFont="1" applyFill="1" applyBorder="1" applyAlignment="1">
      <alignment horizontal="left" vertical="center" wrapText="1"/>
    </xf>
    <xf numFmtId="10" fontId="6" fillId="36"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64" fontId="4" fillId="0" borderId="134" xfId="7" applyNumberFormat="1" applyFont="1" applyFill="1" applyBorder="1" applyAlignment="1">
      <alignment horizontal="right" vertical="center" wrapText="1"/>
    </xf>
    <xf numFmtId="164" fontId="112" fillId="0" borderId="134"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0" fontId="104" fillId="0" borderId="118" xfId="0" applyFont="1" applyBorder="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10" fillId="0" borderId="118" xfId="0" applyNumberFormat="1" applyFont="1" applyFill="1" applyBorder="1" applyAlignment="1" applyProtection="1">
      <alignment horizontal="right"/>
    </xf>
    <xf numFmtId="0" fontId="9" fillId="0" borderId="136" xfId="0" applyFont="1" applyBorder="1" applyAlignment="1">
      <alignment vertical="center"/>
    </xf>
    <xf numFmtId="0" fontId="13" fillId="0" borderId="119" xfId="0" applyFont="1" applyBorder="1" applyAlignment="1">
      <alignment wrapText="1"/>
    </xf>
    <xf numFmtId="10" fontId="4" fillId="0" borderId="24" xfId="0" applyNumberFormat="1" applyFont="1" applyBorder="1" applyAlignment="1"/>
    <xf numFmtId="0" fontId="9" fillId="0" borderId="126" xfId="0" applyFont="1" applyBorder="1" applyAlignment="1">
      <alignment vertical="center"/>
    </xf>
    <xf numFmtId="0" fontId="13" fillId="0" borderId="114" xfId="0" applyFont="1" applyBorder="1" applyAlignment="1">
      <alignment wrapText="1"/>
    </xf>
    <xf numFmtId="10" fontId="4" fillId="0" borderId="139" xfId="0" applyNumberFormat="1" applyFont="1" applyBorder="1" applyAlignment="1"/>
    <xf numFmtId="10" fontId="4" fillId="0" borderId="43" xfId="0" applyNumberFormat="1" applyFont="1" applyBorder="1" applyAlignment="1"/>
    <xf numFmtId="167" fontId="119" fillId="0" borderId="118" xfId="0" applyNumberFormat="1" applyFont="1" applyBorder="1" applyAlignment="1">
      <alignment horizontal="center" vertical="center"/>
    </xf>
    <xf numFmtId="167" fontId="26" fillId="0" borderId="134" xfId="0" applyNumberFormat="1" applyFont="1" applyBorder="1" applyAlignment="1">
      <alignment horizontal="center" vertical="center"/>
    </xf>
    <xf numFmtId="193" fontId="26" fillId="3" borderId="23" xfId="2" applyNumberFormat="1" applyFont="1" applyFill="1" applyBorder="1" applyAlignment="1" applyProtection="1">
      <alignment vertical="top" wrapText="1"/>
      <protection locked="0"/>
    </xf>
    <xf numFmtId="193" fontId="120" fillId="0" borderId="14"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36" borderId="27" xfId="7" applyNumberFormat="1" applyFont="1" applyFill="1" applyBorder="1"/>
    <xf numFmtId="165" fontId="4" fillId="0" borderId="23" xfId="20961" applyNumberFormat="1" applyFont="1" applyBorder="1"/>
    <xf numFmtId="165" fontId="4" fillId="36" borderId="27" xfId="20961" applyNumberFormat="1" applyFont="1" applyFill="1" applyBorder="1"/>
    <xf numFmtId="164" fontId="4" fillId="0" borderId="59" xfId="7" applyNumberFormat="1" applyFont="1" applyFill="1" applyBorder="1" applyAlignment="1">
      <alignment vertical="center"/>
    </xf>
    <xf numFmtId="164" fontId="4" fillId="0" borderId="59" xfId="0" applyNumberFormat="1" applyFont="1" applyFill="1" applyBorder="1" applyAlignment="1">
      <alignment vertical="center"/>
    </xf>
    <xf numFmtId="164" fontId="4" fillId="0" borderId="72" xfId="0"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19" xfId="0" applyNumberFormat="1" applyFont="1" applyFill="1" applyBorder="1" applyAlignment="1">
      <alignment vertical="center"/>
    </xf>
    <xf numFmtId="164" fontId="4" fillId="0" borderId="134" xfId="0" applyNumberFormat="1" applyFont="1" applyFill="1" applyBorder="1" applyAlignment="1">
      <alignment vertical="center"/>
    </xf>
    <xf numFmtId="164" fontId="6" fillId="0" borderId="118" xfId="7" applyNumberFormat="1" applyFont="1" applyFill="1" applyBorder="1" applyAlignment="1">
      <alignment vertical="center"/>
    </xf>
    <xf numFmtId="164" fontId="6" fillId="0" borderId="119" xfId="0" applyNumberFormat="1" applyFont="1" applyFill="1" applyBorder="1" applyAlignment="1">
      <alignment vertical="center"/>
    </xf>
    <xf numFmtId="164" fontId="6" fillId="0" borderId="134" xfId="0" applyNumberFormat="1" applyFont="1" applyFill="1" applyBorder="1" applyAlignment="1">
      <alignment vertical="center"/>
    </xf>
    <xf numFmtId="164" fontId="4" fillId="3" borderId="116" xfId="7" applyNumberFormat="1" applyFont="1" applyFill="1" applyBorder="1" applyAlignment="1">
      <alignment vertical="center"/>
    </xf>
    <xf numFmtId="164" fontId="4" fillId="0" borderId="118" xfId="7" applyNumberFormat="1" applyFont="1" applyFill="1" applyBorder="1" applyAlignment="1">
      <alignment vertical="center"/>
    </xf>
    <xf numFmtId="164" fontId="6" fillId="0" borderId="26"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114" xfId="7" applyNumberFormat="1" applyFont="1" applyFill="1" applyBorder="1" applyAlignment="1">
      <alignment vertical="center"/>
    </xf>
    <xf numFmtId="9" fontId="4" fillId="0" borderId="112" xfId="20961" applyFont="1" applyFill="1" applyBorder="1" applyAlignment="1">
      <alignment vertical="center"/>
    </xf>
    <xf numFmtId="9" fontId="4" fillId="0" borderId="140" xfId="20961" applyFont="1" applyFill="1" applyBorder="1" applyAlignment="1">
      <alignment vertical="center"/>
    </xf>
    <xf numFmtId="10" fontId="116" fillId="80" borderId="118" xfId="20961" applyNumberFormat="1" applyFont="1" applyFill="1" applyBorder="1" applyAlignment="1" applyProtection="1">
      <alignment horizontal="right" vertic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3" xfId="0" applyFont="1" applyFill="1" applyBorder="1" applyAlignment="1">
      <alignment horizontal="center" vertical="center"/>
    </xf>
    <xf numFmtId="0" fontId="108" fillId="0" borderId="96" xfId="0" applyFont="1" applyFill="1" applyBorder="1" applyAlignment="1">
      <alignment horizontal="left" vertical="center"/>
    </xf>
    <xf numFmtId="0" fontId="108" fillId="0" borderId="97" xfId="0" applyFont="1" applyFill="1" applyBorder="1" applyAlignment="1">
      <alignment horizontal="left"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0" borderId="100" xfId="0" applyFont="1" applyFill="1" applyBorder="1" applyAlignment="1">
      <alignment horizontal="left" vertical="center" wrapText="1"/>
    </xf>
    <xf numFmtId="0" fontId="108" fillId="0" borderId="95" xfId="0" applyFont="1" applyFill="1" applyBorder="1" applyAlignment="1">
      <alignment horizontal="left" vertical="center" wrapText="1"/>
    </xf>
    <xf numFmtId="0" fontId="108" fillId="0" borderId="104" xfId="0" applyFont="1" applyFill="1" applyBorder="1" applyAlignment="1">
      <alignment horizontal="left"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1"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131" xfId="0" applyFont="1" applyFill="1" applyBorder="1" applyAlignment="1">
      <alignment horizontal="center"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49" fontId="108" fillId="0" borderId="96" xfId="0" applyNumberFormat="1" applyFont="1" applyFill="1" applyBorder="1" applyAlignment="1">
      <alignment horizontal="left" vertical="center" wrapText="1"/>
    </xf>
    <xf numFmtId="49" fontId="108" fillId="0" borderId="97" xfId="0" applyNumberFormat="1"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9" xfId="0" applyFont="1" applyFill="1" applyBorder="1" applyAlignment="1">
      <alignment horizontal="left" vertical="center" wrapText="1"/>
    </xf>
    <xf numFmtId="0" fontId="108" fillId="0" borderId="117"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olicies\NBG%20Reporting\Quarterly\TRANSPARENCY\Q%20IV%202018\READY\signed\PE1-BBB-QQ-YYYYMM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sheetName val="1. key ratios "/>
      <sheetName val="2.RC"/>
      <sheetName val="3.PL"/>
      <sheetName val="4. Off-Balance"/>
      <sheetName val="5. RWA "/>
      <sheetName val="6. Administrators-shareholders"/>
      <sheetName val="7. LI1 "/>
      <sheetName val="8. LI2"/>
      <sheetName val="9.Capital"/>
      <sheetName val="9.1. Capital Requirements"/>
      <sheetName val="10. CC2"/>
      <sheetName val="11. CRWA "/>
      <sheetName val="12. CRM"/>
      <sheetName val="13. CRME "/>
      <sheetName val="14. LCR"/>
      <sheetName val="15. CCR "/>
      <sheetName val="15.1 LR"/>
    </sheetNames>
    <sheetDataSet>
      <sheetData sheetId="0"/>
      <sheetData sheetId="1"/>
      <sheetData sheetId="2"/>
      <sheetData sheetId="3"/>
      <sheetData sheetId="4"/>
      <sheetData sheetId="5">
        <row r="13">
          <cell r="C13">
            <v>839340641.78493786</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297</v>
      </c>
      <c r="C1" s="98"/>
    </row>
    <row r="2" spans="1:3" s="192" customFormat="1" ht="15.75">
      <c r="A2" s="263">
        <v>1</v>
      </c>
      <c r="B2" s="193" t="s">
        <v>298</v>
      </c>
      <c r="C2" s="503" t="s">
        <v>917</v>
      </c>
    </row>
    <row r="3" spans="1:3" s="192" customFormat="1" ht="15.75">
      <c r="A3" s="263">
        <v>2</v>
      </c>
      <c r="B3" s="194" t="s">
        <v>299</v>
      </c>
      <c r="C3" s="503" t="s">
        <v>918</v>
      </c>
    </row>
    <row r="4" spans="1:3" s="192" customFormat="1" ht="15.75">
      <c r="A4" s="263">
        <v>3</v>
      </c>
      <c r="B4" s="194" t="s">
        <v>300</v>
      </c>
      <c r="C4" s="503" t="s">
        <v>919</v>
      </c>
    </row>
    <row r="5" spans="1:3" s="192" customFormat="1" ht="15.75">
      <c r="A5" s="264">
        <v>4</v>
      </c>
      <c r="B5" s="197" t="s">
        <v>301</v>
      </c>
      <c r="C5" s="460" t="s">
        <v>920</v>
      </c>
    </row>
    <row r="6" spans="1:3" s="196" customFormat="1" ht="65.25" customHeight="1">
      <c r="A6" s="550" t="s">
        <v>802</v>
      </c>
      <c r="B6" s="551"/>
      <c r="C6" s="551"/>
    </row>
    <row r="7" spans="1:3">
      <c r="A7" s="454" t="s">
        <v>652</v>
      </c>
      <c r="B7" s="455" t="s">
        <v>302</v>
      </c>
    </row>
    <row r="8" spans="1:3">
      <c r="A8" s="456">
        <v>1</v>
      </c>
      <c r="B8" s="452" t="s">
        <v>266</v>
      </c>
    </row>
    <row r="9" spans="1:3">
      <c r="A9" s="456">
        <v>2</v>
      </c>
      <c r="B9" s="452" t="s">
        <v>303</v>
      </c>
    </row>
    <row r="10" spans="1:3">
      <c r="A10" s="456">
        <v>3</v>
      </c>
      <c r="B10" s="452" t="s">
        <v>304</v>
      </c>
    </row>
    <row r="11" spans="1:3">
      <c r="A11" s="456">
        <v>4</v>
      </c>
      <c r="B11" s="452" t="s">
        <v>305</v>
      </c>
      <c r="C11" s="191"/>
    </row>
    <row r="12" spans="1:3">
      <c r="A12" s="456">
        <v>5</v>
      </c>
      <c r="B12" s="452" t="s">
        <v>230</v>
      </c>
    </row>
    <row r="13" spans="1:3">
      <c r="A13" s="456">
        <v>6</v>
      </c>
      <c r="B13" s="457" t="s">
        <v>191</v>
      </c>
    </row>
    <row r="14" spans="1:3">
      <c r="A14" s="456">
        <v>7</v>
      </c>
      <c r="B14" s="452" t="s">
        <v>306</v>
      </c>
    </row>
    <row r="15" spans="1:3">
      <c r="A15" s="456">
        <v>8</v>
      </c>
      <c r="B15" s="452" t="s">
        <v>310</v>
      </c>
    </row>
    <row r="16" spans="1:3">
      <c r="A16" s="456">
        <v>9</v>
      </c>
      <c r="B16" s="452" t="s">
        <v>94</v>
      </c>
    </row>
    <row r="17" spans="1:2">
      <c r="A17" s="458" t="s">
        <v>862</v>
      </c>
      <c r="B17" s="452" t="s">
        <v>841</v>
      </c>
    </row>
    <row r="18" spans="1:2">
      <c r="A18" s="456">
        <v>10</v>
      </c>
      <c r="B18" s="452" t="s">
        <v>313</v>
      </c>
    </row>
    <row r="19" spans="1:2">
      <c r="A19" s="456">
        <v>11</v>
      </c>
      <c r="B19" s="457" t="s">
        <v>293</v>
      </c>
    </row>
    <row r="20" spans="1:2">
      <c r="A20" s="456">
        <v>12</v>
      </c>
      <c r="B20" s="457" t="s">
        <v>290</v>
      </c>
    </row>
    <row r="21" spans="1:2">
      <c r="A21" s="456">
        <v>13</v>
      </c>
      <c r="B21" s="459" t="s">
        <v>772</v>
      </c>
    </row>
    <row r="22" spans="1:2">
      <c r="A22" s="456">
        <v>14</v>
      </c>
      <c r="B22" s="460" t="s">
        <v>832</v>
      </c>
    </row>
    <row r="23" spans="1:2">
      <c r="A23" s="461">
        <v>15</v>
      </c>
      <c r="B23" s="457" t="s">
        <v>83</v>
      </c>
    </row>
    <row r="24" spans="1:2">
      <c r="A24" s="461">
        <v>15.1</v>
      </c>
      <c r="B24" s="452" t="s">
        <v>871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9"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7" t="s">
        <v>231</v>
      </c>
      <c r="B1" s="16" t="str">
        <f>Info!C2</f>
        <v>სს" კრედო ბანკი"</v>
      </c>
      <c r="D1" s="2"/>
      <c r="E1" s="2"/>
      <c r="F1" s="2"/>
    </row>
    <row r="2" spans="1:6" s="21" customFormat="1" ht="15.75" customHeight="1">
      <c r="A2" s="21" t="s">
        <v>232</v>
      </c>
      <c r="B2" s="16" t="s">
        <v>921</v>
      </c>
    </row>
    <row r="3" spans="1:6" s="21" customFormat="1" ht="15.75" customHeight="1"/>
    <row r="4" spans="1:6" ht="15.75" thickBot="1">
      <c r="A4" s="5" t="s">
        <v>661</v>
      </c>
      <c r="B4" s="64" t="s">
        <v>94</v>
      </c>
    </row>
    <row r="5" spans="1:6">
      <c r="A5" s="144" t="s">
        <v>32</v>
      </c>
      <c r="B5" s="145"/>
      <c r="C5" s="146" t="s">
        <v>33</v>
      </c>
    </row>
    <row r="6" spans="1:6">
      <c r="A6" s="147">
        <v>1</v>
      </c>
      <c r="B6" s="87" t="s">
        <v>34</v>
      </c>
      <c r="C6" s="318">
        <f>SUM(C7:C11)</f>
        <v>117426738.91</v>
      </c>
    </row>
    <row r="7" spans="1:6">
      <c r="A7" s="147">
        <v>2</v>
      </c>
      <c r="B7" s="84" t="s">
        <v>35</v>
      </c>
      <c r="C7" s="319">
        <v>4400000</v>
      </c>
    </row>
    <row r="8" spans="1:6">
      <c r="A8" s="147">
        <v>3</v>
      </c>
      <c r="B8" s="78" t="s">
        <v>36</v>
      </c>
      <c r="C8" s="319"/>
    </row>
    <row r="9" spans="1:6">
      <c r="A9" s="147">
        <v>4</v>
      </c>
      <c r="B9" s="78" t="s">
        <v>37</v>
      </c>
      <c r="C9" s="319">
        <v>396459</v>
      </c>
    </row>
    <row r="10" spans="1:6">
      <c r="A10" s="147">
        <v>5</v>
      </c>
      <c r="B10" s="78" t="s">
        <v>38</v>
      </c>
      <c r="C10" s="319"/>
    </row>
    <row r="11" spans="1:6">
      <c r="A11" s="147">
        <v>6</v>
      </c>
      <c r="B11" s="85" t="s">
        <v>39</v>
      </c>
      <c r="C11" s="319">
        <v>112630279.91</v>
      </c>
    </row>
    <row r="12" spans="1:6" s="4" customFormat="1">
      <c r="A12" s="147">
        <v>7</v>
      </c>
      <c r="B12" s="87" t="s">
        <v>40</v>
      </c>
      <c r="C12" s="320">
        <f>SUM(C13:C27)</f>
        <v>8198466.4700000007</v>
      </c>
    </row>
    <row r="13" spans="1:6" s="4" customFormat="1">
      <c r="A13" s="147">
        <v>8</v>
      </c>
      <c r="B13" s="86" t="s">
        <v>41</v>
      </c>
      <c r="C13" s="321">
        <v>396459</v>
      </c>
    </row>
    <row r="14" spans="1:6" s="4" customFormat="1" ht="25.5">
      <c r="A14" s="147">
        <v>9</v>
      </c>
      <c r="B14" s="79" t="s">
        <v>42</v>
      </c>
      <c r="C14" s="321"/>
    </row>
    <row r="15" spans="1:6" s="4" customFormat="1">
      <c r="A15" s="147">
        <v>10</v>
      </c>
      <c r="B15" s="80" t="s">
        <v>43</v>
      </c>
      <c r="C15" s="524">
        <v>7802007.4700000007</v>
      </c>
    </row>
    <row r="16" spans="1:6" s="4" customFormat="1">
      <c r="A16" s="147">
        <v>11</v>
      </c>
      <c r="B16" s="81" t="s">
        <v>44</v>
      </c>
      <c r="C16" s="321"/>
    </row>
    <row r="17" spans="1:3" s="4" customFormat="1">
      <c r="A17" s="147">
        <v>12</v>
      </c>
      <c r="B17" s="80" t="s">
        <v>45</v>
      </c>
      <c r="C17" s="321"/>
    </row>
    <row r="18" spans="1:3" s="4" customFormat="1">
      <c r="A18" s="147">
        <v>13</v>
      </c>
      <c r="B18" s="80" t="s">
        <v>46</v>
      </c>
      <c r="C18" s="321"/>
    </row>
    <row r="19" spans="1:3" s="4" customFormat="1">
      <c r="A19" s="147">
        <v>14</v>
      </c>
      <c r="B19" s="80" t="s">
        <v>47</v>
      </c>
      <c r="C19" s="321"/>
    </row>
    <row r="20" spans="1:3" s="4" customFormat="1" ht="25.5">
      <c r="A20" s="147">
        <v>15</v>
      </c>
      <c r="B20" s="80" t="s">
        <v>48</v>
      </c>
      <c r="C20" s="321"/>
    </row>
    <row r="21" spans="1:3" s="4" customFormat="1" ht="25.5">
      <c r="A21" s="147">
        <v>16</v>
      </c>
      <c r="B21" s="79" t="s">
        <v>49</v>
      </c>
      <c r="C21" s="321"/>
    </row>
    <row r="22" spans="1:3" s="4" customFormat="1">
      <c r="A22" s="147">
        <v>17</v>
      </c>
      <c r="B22" s="148" t="s">
        <v>50</v>
      </c>
      <c r="C22" s="321"/>
    </row>
    <row r="23" spans="1:3" s="4" customFormat="1" ht="25.5">
      <c r="A23" s="147">
        <v>18</v>
      </c>
      <c r="B23" s="79" t="s">
        <v>51</v>
      </c>
      <c r="C23" s="321"/>
    </row>
    <row r="24" spans="1:3" s="4" customFormat="1" ht="25.5">
      <c r="A24" s="147">
        <v>19</v>
      </c>
      <c r="B24" s="79" t="s">
        <v>52</v>
      </c>
      <c r="C24" s="321"/>
    </row>
    <row r="25" spans="1:3" s="4" customFormat="1" ht="25.5">
      <c r="A25" s="147">
        <v>20</v>
      </c>
      <c r="B25" s="82" t="s">
        <v>53</v>
      </c>
      <c r="C25" s="321"/>
    </row>
    <row r="26" spans="1:3" s="4" customFormat="1">
      <c r="A26" s="147">
        <v>21</v>
      </c>
      <c r="B26" s="82" t="s">
        <v>54</v>
      </c>
      <c r="C26" s="321"/>
    </row>
    <row r="27" spans="1:3" s="4" customFormat="1" ht="25.5">
      <c r="A27" s="147">
        <v>22</v>
      </c>
      <c r="B27" s="82" t="s">
        <v>55</v>
      </c>
      <c r="C27" s="321"/>
    </row>
    <row r="28" spans="1:3" s="4" customFormat="1">
      <c r="A28" s="147">
        <v>23</v>
      </c>
      <c r="B28" s="88" t="s">
        <v>29</v>
      </c>
      <c r="C28" s="320">
        <f>C6-C12</f>
        <v>109228272.44</v>
      </c>
    </row>
    <row r="29" spans="1:3" s="4" customFormat="1">
      <c r="A29" s="149"/>
      <c r="B29" s="83"/>
      <c r="C29" s="321"/>
    </row>
    <row r="30" spans="1:3" s="4" customFormat="1">
      <c r="A30" s="149">
        <v>24</v>
      </c>
      <c r="B30" s="88" t="s">
        <v>56</v>
      </c>
      <c r="C30" s="320">
        <f>C31+C34</f>
        <v>0</v>
      </c>
    </row>
    <row r="31" spans="1:3" s="4" customFormat="1">
      <c r="A31" s="149">
        <v>25</v>
      </c>
      <c r="B31" s="78" t="s">
        <v>57</v>
      </c>
      <c r="C31" s="322">
        <f>C32+C33</f>
        <v>0</v>
      </c>
    </row>
    <row r="32" spans="1:3" s="4" customFormat="1">
      <c r="A32" s="149">
        <v>26</v>
      </c>
      <c r="B32" s="189" t="s">
        <v>58</v>
      </c>
      <c r="C32" s="321"/>
    </row>
    <row r="33" spans="1:3" s="4" customFormat="1">
      <c r="A33" s="149">
        <v>27</v>
      </c>
      <c r="B33" s="189" t="s">
        <v>59</v>
      </c>
      <c r="C33" s="321"/>
    </row>
    <row r="34" spans="1:3" s="4" customFormat="1">
      <c r="A34" s="149">
        <v>28</v>
      </c>
      <c r="B34" s="78" t="s">
        <v>60</v>
      </c>
      <c r="C34" s="321"/>
    </row>
    <row r="35" spans="1:3" s="4" customFormat="1">
      <c r="A35" s="149">
        <v>29</v>
      </c>
      <c r="B35" s="88" t="s">
        <v>61</v>
      </c>
      <c r="C35" s="320">
        <f>SUM(C36:C40)</f>
        <v>0</v>
      </c>
    </row>
    <row r="36" spans="1:3" s="4" customFormat="1">
      <c r="A36" s="149">
        <v>30</v>
      </c>
      <c r="B36" s="79" t="s">
        <v>62</v>
      </c>
      <c r="C36" s="321"/>
    </row>
    <row r="37" spans="1:3" s="4" customFormat="1">
      <c r="A37" s="149">
        <v>31</v>
      </c>
      <c r="B37" s="80" t="s">
        <v>63</v>
      </c>
      <c r="C37" s="321"/>
    </row>
    <row r="38" spans="1:3" s="4" customFormat="1" ht="25.5">
      <c r="A38" s="149">
        <v>32</v>
      </c>
      <c r="B38" s="79" t="s">
        <v>64</v>
      </c>
      <c r="C38" s="321"/>
    </row>
    <row r="39" spans="1:3" s="4" customFormat="1" ht="25.5">
      <c r="A39" s="149">
        <v>33</v>
      </c>
      <c r="B39" s="79" t="s">
        <v>52</v>
      </c>
      <c r="C39" s="321"/>
    </row>
    <row r="40" spans="1:3" s="4" customFormat="1" ht="25.5">
      <c r="A40" s="149">
        <v>34</v>
      </c>
      <c r="B40" s="82" t="s">
        <v>65</v>
      </c>
      <c r="C40" s="321"/>
    </row>
    <row r="41" spans="1:3" s="4" customFormat="1">
      <c r="A41" s="149">
        <v>35</v>
      </c>
      <c r="B41" s="88" t="s">
        <v>30</v>
      </c>
      <c r="C41" s="320">
        <f>C30-C35</f>
        <v>0</v>
      </c>
    </row>
    <row r="42" spans="1:3" s="4" customFormat="1">
      <c r="A42" s="149"/>
      <c r="B42" s="83"/>
      <c r="C42" s="321"/>
    </row>
    <row r="43" spans="1:3" s="4" customFormat="1">
      <c r="A43" s="149">
        <v>36</v>
      </c>
      <c r="B43" s="89" t="s">
        <v>66</v>
      </c>
      <c r="C43" s="320">
        <f>SUM(C44:C46)</f>
        <v>12796519.92109555</v>
      </c>
    </row>
    <row r="44" spans="1:3" s="4" customFormat="1">
      <c r="A44" s="149">
        <v>37</v>
      </c>
      <c r="B44" s="78" t="s">
        <v>67</v>
      </c>
      <c r="C44" s="321">
        <v>5000000</v>
      </c>
    </row>
    <row r="45" spans="1:3" s="4" customFormat="1">
      <c r="A45" s="149">
        <v>38</v>
      </c>
      <c r="B45" s="78" t="s">
        <v>68</v>
      </c>
      <c r="C45" s="321"/>
    </row>
    <row r="46" spans="1:3" s="4" customFormat="1">
      <c r="A46" s="149">
        <v>39</v>
      </c>
      <c r="B46" s="78" t="s">
        <v>69</v>
      </c>
      <c r="C46" s="321">
        <v>7796519.9210955491</v>
      </c>
    </row>
    <row r="47" spans="1:3" s="4" customFormat="1">
      <c r="A47" s="149">
        <v>40</v>
      </c>
      <c r="B47" s="89" t="s">
        <v>70</v>
      </c>
      <c r="C47" s="320">
        <f>SUM(C48:C51)</f>
        <v>0</v>
      </c>
    </row>
    <row r="48" spans="1:3" s="4" customFormat="1">
      <c r="A48" s="149">
        <v>41</v>
      </c>
      <c r="B48" s="79" t="s">
        <v>71</v>
      </c>
      <c r="C48" s="321"/>
    </row>
    <row r="49" spans="1:3" s="4" customFormat="1">
      <c r="A49" s="149">
        <v>42</v>
      </c>
      <c r="B49" s="80" t="s">
        <v>72</v>
      </c>
      <c r="C49" s="321"/>
    </row>
    <row r="50" spans="1:3" s="4" customFormat="1" ht="25.5">
      <c r="A50" s="149">
        <v>43</v>
      </c>
      <c r="B50" s="79" t="s">
        <v>73</v>
      </c>
      <c r="C50" s="321"/>
    </row>
    <row r="51" spans="1:3" s="4" customFormat="1" ht="25.5">
      <c r="A51" s="149">
        <v>44</v>
      </c>
      <c r="B51" s="79" t="s">
        <v>52</v>
      </c>
      <c r="C51" s="321"/>
    </row>
    <row r="52" spans="1:3" s="4" customFormat="1" ht="15.75" thickBot="1">
      <c r="A52" s="150">
        <v>45</v>
      </c>
      <c r="B52" s="151" t="s">
        <v>31</v>
      </c>
      <c r="C52" s="323">
        <f>C43-C47</f>
        <v>12796519.92109555</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election activeCell="D15" sqref="D15:D17"/>
    </sheetView>
  </sheetViews>
  <sheetFormatPr defaultColWidth="9.140625" defaultRowHeight="12.75"/>
  <cols>
    <col min="1" max="1" width="10.85546875" style="394" bestFit="1" customWidth="1"/>
    <col min="2" max="2" width="59" style="394" customWidth="1"/>
    <col min="3" max="3" width="16.7109375" style="394" bestFit="1" customWidth="1"/>
    <col min="4" max="4" width="22.140625" style="394" customWidth="1"/>
    <col min="5" max="16384" width="9.140625" style="394"/>
  </cols>
  <sheetData>
    <row r="1" spans="1:4" ht="15">
      <c r="A1" s="17" t="s">
        <v>231</v>
      </c>
      <c r="B1" s="16" t="str">
        <f>Info!C2</f>
        <v>სს" კრედო ბანკი"</v>
      </c>
    </row>
    <row r="2" spans="1:4" s="21" customFormat="1" ht="15.75" customHeight="1">
      <c r="A2" s="21" t="s">
        <v>232</v>
      </c>
      <c r="B2" s="16" t="s">
        <v>921</v>
      </c>
    </row>
    <row r="3" spans="1:4" s="21" customFormat="1" ht="15.75" customHeight="1"/>
    <row r="4" spans="1:4" ht="13.5" thickBot="1">
      <c r="A4" s="395" t="s">
        <v>840</v>
      </c>
      <c r="B4" s="436" t="s">
        <v>841</v>
      </c>
    </row>
    <row r="5" spans="1:4" s="437" customFormat="1">
      <c r="A5" s="573" t="s">
        <v>842</v>
      </c>
      <c r="B5" s="574"/>
      <c r="C5" s="426" t="s">
        <v>843</v>
      </c>
      <c r="D5" s="427" t="s">
        <v>844</v>
      </c>
    </row>
    <row r="6" spans="1:4" s="438" customFormat="1">
      <c r="A6" s="428">
        <v>1</v>
      </c>
      <c r="B6" s="429" t="s">
        <v>845</v>
      </c>
      <c r="C6" s="429"/>
      <c r="D6" s="430"/>
    </row>
    <row r="7" spans="1:4" s="438" customFormat="1">
      <c r="A7" s="431" t="s">
        <v>846</v>
      </c>
      <c r="B7" s="432" t="s">
        <v>847</v>
      </c>
      <c r="C7" s="492">
        <v>4.4999999999999998E-2</v>
      </c>
      <c r="D7" s="500">
        <v>37770328.880322203</v>
      </c>
    </row>
    <row r="8" spans="1:4" s="438" customFormat="1">
      <c r="A8" s="431" t="s">
        <v>848</v>
      </c>
      <c r="B8" s="432" t="s">
        <v>849</v>
      </c>
      <c r="C8" s="493">
        <v>0.06</v>
      </c>
      <c r="D8" s="500">
        <v>50360438.507096268</v>
      </c>
    </row>
    <row r="9" spans="1:4" s="438" customFormat="1">
      <c r="A9" s="431" t="s">
        <v>850</v>
      </c>
      <c r="B9" s="432" t="s">
        <v>851</v>
      </c>
      <c r="C9" s="493">
        <v>0.08</v>
      </c>
      <c r="D9" s="500">
        <v>67147251.342795029</v>
      </c>
    </row>
    <row r="10" spans="1:4" s="438" customFormat="1">
      <c r="A10" s="428" t="s">
        <v>852</v>
      </c>
      <c r="B10" s="429" t="s">
        <v>853</v>
      </c>
      <c r="C10" s="494"/>
      <c r="D10" s="490"/>
    </row>
    <row r="11" spans="1:4" s="439" customFormat="1">
      <c r="A11" s="433" t="s">
        <v>854</v>
      </c>
      <c r="B11" s="434" t="s">
        <v>855</v>
      </c>
      <c r="C11" s="495">
        <v>2.5000000000000001E-2</v>
      </c>
      <c r="D11" s="501">
        <v>20983516.044623449</v>
      </c>
    </row>
    <row r="12" spans="1:4" s="439" customFormat="1">
      <c r="A12" s="433" t="s">
        <v>856</v>
      </c>
      <c r="B12" s="434" t="s">
        <v>857</v>
      </c>
      <c r="C12" s="495">
        <v>0</v>
      </c>
      <c r="D12" s="501">
        <v>0</v>
      </c>
    </row>
    <row r="13" spans="1:4" s="439" customFormat="1">
      <c r="A13" s="433" t="s">
        <v>858</v>
      </c>
      <c r="B13" s="434" t="s">
        <v>859</v>
      </c>
      <c r="C13" s="495"/>
      <c r="D13" s="501">
        <v>0</v>
      </c>
    </row>
    <row r="14" spans="1:4" s="438" customFormat="1">
      <c r="A14" s="428" t="s">
        <v>860</v>
      </c>
      <c r="B14" s="429" t="s">
        <v>915</v>
      </c>
      <c r="C14" s="496"/>
      <c r="D14" s="490"/>
    </row>
    <row r="15" spans="1:4" s="438" customFormat="1">
      <c r="A15" s="453" t="s">
        <v>863</v>
      </c>
      <c r="B15" s="434" t="s">
        <v>916</v>
      </c>
      <c r="C15" s="495">
        <v>7.2104524522064693E-3</v>
      </c>
      <c r="D15" s="500">
        <f>C15*'[4]5. RWA '!$C$13</f>
        <v>6052025.7887947569</v>
      </c>
    </row>
    <row r="16" spans="1:4" s="438" customFormat="1">
      <c r="A16" s="453" t="s">
        <v>864</v>
      </c>
      <c r="B16" s="434" t="s">
        <v>866</v>
      </c>
      <c r="C16" s="495">
        <v>9.6381059627765209E-3</v>
      </c>
      <c r="D16" s="500">
        <f>C16*'[4]5. RWA '!$C$13</f>
        <v>8089654.0443880819</v>
      </c>
    </row>
    <row r="17" spans="1:6" s="438" customFormat="1">
      <c r="A17" s="453" t="s">
        <v>865</v>
      </c>
      <c r="B17" s="434" t="s">
        <v>913</v>
      </c>
      <c r="C17" s="495">
        <v>2.8250807950368696E-2</v>
      </c>
      <c r="D17" s="500">
        <f>C17*'[4]5. RWA '!$C$13</f>
        <v>23712051.276005488</v>
      </c>
    </row>
    <row r="18" spans="1:6" s="437" customFormat="1">
      <c r="A18" s="575" t="s">
        <v>914</v>
      </c>
      <c r="B18" s="576"/>
      <c r="C18" s="497" t="s">
        <v>843</v>
      </c>
      <c r="D18" s="491" t="s">
        <v>844</v>
      </c>
    </row>
    <row r="19" spans="1:6" s="438" customFormat="1">
      <c r="A19" s="435">
        <v>4</v>
      </c>
      <c r="B19" s="434" t="s">
        <v>29</v>
      </c>
      <c r="C19" s="495">
        <f>C7+C11+C12+C13+C15</f>
        <v>7.7210452452206479E-2</v>
      </c>
      <c r="D19" s="500">
        <v>64805870.713740416</v>
      </c>
    </row>
    <row r="20" spans="1:6" s="438" customFormat="1">
      <c r="A20" s="435">
        <v>5</v>
      </c>
      <c r="B20" s="434" t="s">
        <v>130</v>
      </c>
      <c r="C20" s="495">
        <f>C8+C11+C12+C13+C16</f>
        <v>9.4638105962776511E-2</v>
      </c>
      <c r="D20" s="500">
        <v>79433608.596107796</v>
      </c>
    </row>
    <row r="21" spans="1:6" s="438" customFormat="1" ht="13.5" thickBot="1">
      <c r="A21" s="440" t="s">
        <v>861</v>
      </c>
      <c r="B21" s="441" t="s">
        <v>94</v>
      </c>
      <c r="C21" s="498">
        <f>C9+C11+C12+C13+C17</f>
        <v>0.1332508079503687</v>
      </c>
      <c r="D21" s="502">
        <v>111842818.66342397</v>
      </c>
    </row>
    <row r="22" spans="1:6">
      <c r="F22" s="39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90" zoomScaleNormal="90" workbookViewId="0">
      <pane xSplit="1" ySplit="5" topLeftCell="B22" activePane="bottomRight" state="frozen"/>
      <selection pane="topRight" activeCell="B1" sqref="B1"/>
      <selection pane="bottomLeft" activeCell="A5" sqref="A5"/>
      <selection pane="bottomRight" activeCell="C44" activeCellId="1" sqref="C36 C44"/>
    </sheetView>
  </sheetViews>
  <sheetFormatPr defaultRowHeight="15.75"/>
  <cols>
    <col min="1" max="1" width="10.7109375" style="74" customWidth="1"/>
    <col min="2" max="2" width="91.85546875" style="74" customWidth="1"/>
    <col min="3" max="3" width="52" style="74" customWidth="1"/>
    <col min="4" max="4" width="32.28515625" style="74" customWidth="1"/>
    <col min="5" max="5" width="9.42578125" customWidth="1"/>
  </cols>
  <sheetData>
    <row r="1" spans="1:6">
      <c r="A1" s="17" t="s">
        <v>231</v>
      </c>
      <c r="B1" s="19" t="str">
        <f>Info!C2</f>
        <v>სს" კრედო ბანკი"</v>
      </c>
      <c r="E1" s="2"/>
      <c r="F1" s="2"/>
    </row>
    <row r="2" spans="1:6" s="21" customFormat="1" ht="15.75" customHeight="1">
      <c r="A2" s="21" t="s">
        <v>232</v>
      </c>
      <c r="B2" s="16" t="s">
        <v>921</v>
      </c>
    </row>
    <row r="3" spans="1:6" s="21" customFormat="1" ht="15.75" customHeight="1">
      <c r="A3" s="26"/>
    </row>
    <row r="4" spans="1:6" s="21" customFormat="1" ht="15.75" customHeight="1" thickBot="1">
      <c r="A4" s="21" t="s">
        <v>662</v>
      </c>
      <c r="B4" s="212" t="s">
        <v>313</v>
      </c>
      <c r="D4" s="214" t="s">
        <v>135</v>
      </c>
    </row>
    <row r="5" spans="1:6" ht="38.25">
      <c r="A5" s="162" t="s">
        <v>32</v>
      </c>
      <c r="B5" s="163" t="s">
        <v>274</v>
      </c>
      <c r="C5" s="164" t="s">
        <v>280</v>
      </c>
      <c r="D5" s="213" t="s">
        <v>314</v>
      </c>
    </row>
    <row r="6" spans="1:6">
      <c r="A6" s="152">
        <v>1</v>
      </c>
      <c r="B6" s="90" t="s">
        <v>196</v>
      </c>
      <c r="C6" s="324">
        <v>22489930.960000001</v>
      </c>
      <c r="D6" s="153"/>
      <c r="E6" s="8"/>
    </row>
    <row r="7" spans="1:6">
      <c r="A7" s="152">
        <v>2</v>
      </c>
      <c r="B7" s="91" t="s">
        <v>197</v>
      </c>
      <c r="C7" s="325">
        <v>38154759.979999997</v>
      </c>
      <c r="D7" s="154"/>
      <c r="E7" s="8"/>
    </row>
    <row r="8" spans="1:6">
      <c r="A8" s="152">
        <v>3</v>
      </c>
      <c r="B8" s="91" t="s">
        <v>198</v>
      </c>
      <c r="C8" s="325">
        <v>9642114.8200000003</v>
      </c>
      <c r="D8" s="154"/>
      <c r="E8" s="8"/>
    </row>
    <row r="9" spans="1:6">
      <c r="A9" s="152">
        <v>4</v>
      </c>
      <c r="B9" s="91" t="s">
        <v>227</v>
      </c>
      <c r="C9" s="325">
        <v>0</v>
      </c>
      <c r="D9" s="154"/>
      <c r="E9" s="8"/>
    </row>
    <row r="10" spans="1:6">
      <c r="A10" s="152">
        <v>5</v>
      </c>
      <c r="B10" s="91" t="s">
        <v>199</v>
      </c>
      <c r="C10" s="325">
        <v>0</v>
      </c>
      <c r="D10" s="154"/>
      <c r="E10" s="8"/>
    </row>
    <row r="11" spans="1:6">
      <c r="A11" s="152">
        <v>6.1</v>
      </c>
      <c r="B11" s="91" t="s">
        <v>200</v>
      </c>
      <c r="C11" s="326">
        <v>685320180.88460004</v>
      </c>
      <c r="D11" s="155"/>
      <c r="E11" s="9"/>
    </row>
    <row r="12" spans="1:6">
      <c r="A12" s="152">
        <v>6.2</v>
      </c>
      <c r="B12" s="92" t="s">
        <v>201</v>
      </c>
      <c r="C12" s="326">
        <v>-18960605.7722</v>
      </c>
      <c r="D12" s="155"/>
      <c r="E12" s="9"/>
    </row>
    <row r="13" spans="1:6">
      <c r="A13" s="152" t="s">
        <v>799</v>
      </c>
      <c r="B13" s="93" t="s">
        <v>800</v>
      </c>
      <c r="C13" s="326">
        <v>-13075563.661599999</v>
      </c>
      <c r="D13" s="270" t="s">
        <v>942</v>
      </c>
      <c r="E13" s="9"/>
    </row>
    <row r="14" spans="1:6">
      <c r="A14" s="152">
        <v>6</v>
      </c>
      <c r="B14" s="91" t="s">
        <v>202</v>
      </c>
      <c r="C14" s="332">
        <f>C11+C12</f>
        <v>666359575.11240005</v>
      </c>
      <c r="D14" s="155"/>
      <c r="E14" s="8"/>
    </row>
    <row r="15" spans="1:6">
      <c r="A15" s="152">
        <v>7</v>
      </c>
      <c r="B15" s="91" t="s">
        <v>203</v>
      </c>
      <c r="C15" s="325">
        <v>10979327.352577999</v>
      </c>
      <c r="D15" s="154"/>
      <c r="E15" s="8"/>
    </row>
    <row r="16" spans="1:6">
      <c r="A16" s="152">
        <v>8</v>
      </c>
      <c r="B16" s="91" t="s">
        <v>204</v>
      </c>
      <c r="C16" s="325">
        <v>337600</v>
      </c>
      <c r="D16" s="154"/>
      <c r="E16" s="8"/>
    </row>
    <row r="17" spans="1:5">
      <c r="A17" s="152">
        <v>9</v>
      </c>
      <c r="B17" s="91" t="s">
        <v>205</v>
      </c>
      <c r="C17" s="325">
        <v>0</v>
      </c>
      <c r="D17" s="154"/>
      <c r="E17" s="8"/>
    </row>
    <row r="18" spans="1:5">
      <c r="A18" s="152">
        <v>9.1</v>
      </c>
      <c r="B18" s="93" t="s">
        <v>289</v>
      </c>
      <c r="C18" s="326">
        <v>0</v>
      </c>
      <c r="D18" s="154"/>
      <c r="E18" s="8"/>
    </row>
    <row r="19" spans="1:5">
      <c r="A19" s="152">
        <v>9.1999999999999993</v>
      </c>
      <c r="B19" s="93" t="s">
        <v>279</v>
      </c>
      <c r="C19" s="326">
        <v>0</v>
      </c>
      <c r="D19" s="154"/>
      <c r="E19" s="8"/>
    </row>
    <row r="20" spans="1:5">
      <c r="A20" s="152">
        <v>9.3000000000000007</v>
      </c>
      <c r="B20" s="93" t="s">
        <v>278</v>
      </c>
      <c r="C20" s="326">
        <v>0</v>
      </c>
      <c r="D20" s="154"/>
      <c r="E20" s="8"/>
    </row>
    <row r="21" spans="1:5">
      <c r="A21" s="152">
        <v>10</v>
      </c>
      <c r="B21" s="91" t="s">
        <v>206</v>
      </c>
      <c r="C21" s="325">
        <v>15980451.48</v>
      </c>
      <c r="D21" s="154"/>
      <c r="E21" s="8"/>
    </row>
    <row r="22" spans="1:5">
      <c r="A22" s="152">
        <v>10.1</v>
      </c>
      <c r="B22" s="93" t="s">
        <v>277</v>
      </c>
      <c r="C22" s="525">
        <v>7802007.4700000007</v>
      </c>
      <c r="D22" s="270" t="s">
        <v>943</v>
      </c>
      <c r="E22" s="8"/>
    </row>
    <row r="23" spans="1:5">
      <c r="A23" s="152">
        <v>11</v>
      </c>
      <c r="B23" s="94" t="s">
        <v>207</v>
      </c>
      <c r="C23" s="327">
        <v>35219671.350000009</v>
      </c>
      <c r="D23" s="156"/>
      <c r="E23" s="8"/>
    </row>
    <row r="24" spans="1:5">
      <c r="A24" s="152">
        <v>12</v>
      </c>
      <c r="B24" s="96" t="s">
        <v>208</v>
      </c>
      <c r="C24" s="328">
        <f>SUM(C6:C10,C14:C17,C21,C23)</f>
        <v>799163431.05497813</v>
      </c>
      <c r="D24" s="157"/>
      <c r="E24" s="7"/>
    </row>
    <row r="25" spans="1:5">
      <c r="A25" s="152">
        <v>13</v>
      </c>
      <c r="B25" s="91" t="s">
        <v>209</v>
      </c>
      <c r="C25" s="329">
        <v>21421030</v>
      </c>
      <c r="D25" s="158"/>
      <c r="E25" s="8"/>
    </row>
    <row r="26" spans="1:5">
      <c r="A26" s="152">
        <v>14</v>
      </c>
      <c r="B26" s="91" t="s">
        <v>210</v>
      </c>
      <c r="C26" s="325">
        <v>14899272.1100155</v>
      </c>
      <c r="D26" s="154"/>
      <c r="E26" s="8"/>
    </row>
    <row r="27" spans="1:5">
      <c r="A27" s="152">
        <v>15</v>
      </c>
      <c r="B27" s="91" t="s">
        <v>211</v>
      </c>
      <c r="C27" s="325">
        <v>0</v>
      </c>
      <c r="D27" s="154"/>
      <c r="E27" s="8"/>
    </row>
    <row r="28" spans="1:5">
      <c r="A28" s="152">
        <v>16</v>
      </c>
      <c r="B28" s="91" t="s">
        <v>212</v>
      </c>
      <c r="C28" s="325">
        <v>11690671.564100001</v>
      </c>
      <c r="D28" s="154"/>
      <c r="E28" s="8"/>
    </row>
    <row r="29" spans="1:5">
      <c r="A29" s="152">
        <v>17</v>
      </c>
      <c r="B29" s="91" t="s">
        <v>213</v>
      </c>
      <c r="C29" s="325">
        <v>0</v>
      </c>
      <c r="D29" s="154"/>
      <c r="E29" s="8"/>
    </row>
    <row r="30" spans="1:5">
      <c r="A30" s="152">
        <v>18</v>
      </c>
      <c r="B30" s="91" t="s">
        <v>214</v>
      </c>
      <c r="C30" s="325">
        <v>570804390.05835259</v>
      </c>
      <c r="D30" s="154"/>
      <c r="E30" s="8"/>
    </row>
    <row r="31" spans="1:5">
      <c r="A31" s="152">
        <v>19</v>
      </c>
      <c r="B31" s="91" t="s">
        <v>215</v>
      </c>
      <c r="C31" s="325">
        <v>13264663.479999999</v>
      </c>
      <c r="D31" s="154"/>
      <c r="E31" s="8"/>
    </row>
    <row r="32" spans="1:5">
      <c r="A32" s="152">
        <v>20</v>
      </c>
      <c r="B32" s="91" t="s">
        <v>137</v>
      </c>
      <c r="C32" s="325">
        <v>36536764.539999999</v>
      </c>
      <c r="D32" s="154"/>
      <c r="E32" s="8"/>
    </row>
    <row r="33" spans="1:5">
      <c r="A33" s="152">
        <v>20.100000000000001</v>
      </c>
      <c r="B33" s="95" t="s">
        <v>798</v>
      </c>
      <c r="C33" s="327">
        <v>0</v>
      </c>
      <c r="D33" s="156"/>
      <c r="E33" s="8"/>
    </row>
    <row r="34" spans="1:5">
      <c r="A34" s="152">
        <v>21</v>
      </c>
      <c r="B34" s="94" t="s">
        <v>216</v>
      </c>
      <c r="C34" s="327">
        <v>13119900</v>
      </c>
      <c r="D34" s="156"/>
      <c r="E34" s="8"/>
    </row>
    <row r="35" spans="1:5">
      <c r="A35" s="152">
        <v>21.1</v>
      </c>
      <c r="B35" s="95" t="s">
        <v>276</v>
      </c>
      <c r="C35" s="330">
        <v>5000000</v>
      </c>
      <c r="D35" s="270" t="s">
        <v>944</v>
      </c>
      <c r="E35" s="8"/>
    </row>
    <row r="36" spans="1:5">
      <c r="A36" s="152">
        <v>22</v>
      </c>
      <c r="B36" s="96" t="s">
        <v>217</v>
      </c>
      <c r="C36" s="328">
        <f>SUM(C25:C34)</f>
        <v>681736691.75246811</v>
      </c>
      <c r="D36" s="157"/>
      <c r="E36" s="7"/>
    </row>
    <row r="37" spans="1:5">
      <c r="A37" s="152">
        <v>23</v>
      </c>
      <c r="B37" s="94" t="s">
        <v>218</v>
      </c>
      <c r="C37" s="325">
        <v>4400000</v>
      </c>
      <c r="D37" s="270" t="s">
        <v>945</v>
      </c>
      <c r="E37" s="8"/>
    </row>
    <row r="38" spans="1:5">
      <c r="A38" s="152">
        <v>24</v>
      </c>
      <c r="B38" s="94" t="s">
        <v>219</v>
      </c>
      <c r="C38" s="325">
        <v>0</v>
      </c>
      <c r="D38" s="154"/>
      <c r="E38" s="8"/>
    </row>
    <row r="39" spans="1:5">
      <c r="A39" s="152">
        <v>25</v>
      </c>
      <c r="B39" s="94" t="s">
        <v>275</v>
      </c>
      <c r="C39" s="325">
        <v>0</v>
      </c>
      <c r="D39" s="154"/>
      <c r="E39" s="8"/>
    </row>
    <row r="40" spans="1:5">
      <c r="A40" s="152">
        <v>26</v>
      </c>
      <c r="B40" s="94" t="s">
        <v>221</v>
      </c>
      <c r="C40" s="325">
        <v>0</v>
      </c>
      <c r="D40" s="154"/>
      <c r="E40" s="8"/>
    </row>
    <row r="41" spans="1:5">
      <c r="A41" s="152">
        <v>27</v>
      </c>
      <c r="B41" s="94" t="s">
        <v>222</v>
      </c>
      <c r="C41" s="325">
        <v>0</v>
      </c>
      <c r="D41" s="154"/>
      <c r="E41" s="8"/>
    </row>
    <row r="42" spans="1:5">
      <c r="A42" s="152">
        <v>28</v>
      </c>
      <c r="B42" s="94" t="s">
        <v>223</v>
      </c>
      <c r="C42" s="325">
        <v>112630279.91</v>
      </c>
      <c r="D42" s="270" t="s">
        <v>946</v>
      </c>
      <c r="E42" s="8"/>
    </row>
    <row r="43" spans="1:5">
      <c r="A43" s="152">
        <v>29</v>
      </c>
      <c r="B43" s="94" t="s">
        <v>41</v>
      </c>
      <c r="C43" s="325">
        <v>396459</v>
      </c>
      <c r="D43" s="270" t="s">
        <v>947</v>
      </c>
      <c r="E43" s="8"/>
    </row>
    <row r="44" spans="1:5" ht="16.5" thickBot="1">
      <c r="A44" s="159">
        <v>30</v>
      </c>
      <c r="B44" s="160" t="s">
        <v>224</v>
      </c>
      <c r="C44" s="331">
        <f>SUM(C37:C43)</f>
        <v>117426738.91</v>
      </c>
      <c r="D44" s="161"/>
      <c r="E44" s="7"/>
    </row>
  </sheetData>
  <pageMargins left="0.7" right="0.7" top="0.75" bottom="0.75" header="0.3" footer="0.3"/>
  <pageSetup paperSize="9" orientation="portrait" horizontalDpi="4294967295" verticalDpi="4294967295" r:id="rId1"/>
  <ignoredErrors>
    <ignoredError sqref="C24 C3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P11" activePane="bottomRight" state="frozen"/>
      <selection pane="topRight" activeCell="C1" sqref="C1"/>
      <selection pane="bottomLeft" activeCell="A8" sqref="A8"/>
      <selection pane="bottomRight" activeCell="C22" sqref="C22:R22"/>
    </sheetView>
  </sheetViews>
  <sheetFormatPr defaultColWidth="9.140625" defaultRowHeight="12.75"/>
  <cols>
    <col min="1" max="1" width="10.5703125" style="2" bestFit="1" customWidth="1"/>
    <col min="2" max="2" width="95" style="2" customWidth="1"/>
    <col min="3" max="3" width="13.5703125" style="2" bestFit="1" customWidth="1"/>
    <col min="4" max="4" width="13.28515625" style="2" bestFit="1" customWidth="1"/>
    <col min="5" max="5" width="11" style="2" bestFit="1" customWidth="1"/>
    <col min="6" max="6" width="13.28515625" style="2" bestFit="1" customWidth="1"/>
    <col min="7" max="7" width="9.42578125" style="2" bestFit="1" customWidth="1"/>
    <col min="8" max="8" width="13.28515625" style="2" bestFit="1" customWidth="1"/>
    <col min="9" max="9" width="12.42578125" style="2" bestFit="1" customWidth="1"/>
    <col min="10" max="10" width="13.28515625" style="2" bestFit="1" customWidth="1"/>
    <col min="11" max="11" width="14.5703125" style="2" bestFit="1" customWidth="1"/>
    <col min="12" max="12" width="13.42578125" style="2" bestFit="1" customWidth="1"/>
    <col min="13" max="13" width="13.5703125" style="2" bestFit="1" customWidth="1"/>
    <col min="14" max="14" width="13.28515625" style="2" bestFit="1" customWidth="1"/>
    <col min="15" max="15" width="13.5703125" style="2" bestFit="1" customWidth="1"/>
    <col min="16" max="16" width="13.28515625" style="2" bestFit="1" customWidth="1"/>
    <col min="17" max="17" width="11" style="2" bestFit="1" customWidth="1"/>
    <col min="18" max="18" width="13.28515625" style="2" bestFit="1" customWidth="1"/>
    <col min="19" max="19" width="31.5703125" style="2" bestFit="1" customWidth="1"/>
    <col min="20" max="16384" width="9.140625" style="13"/>
  </cols>
  <sheetData>
    <row r="1" spans="1:19">
      <c r="A1" s="2" t="s">
        <v>231</v>
      </c>
      <c r="B1" s="394" t="str">
        <f>Info!C2</f>
        <v>სს" კრედო ბანკი"</v>
      </c>
    </row>
    <row r="2" spans="1:19">
      <c r="A2" s="2" t="s">
        <v>232</v>
      </c>
      <c r="B2" s="16" t="s">
        <v>921</v>
      </c>
    </row>
    <row r="4" spans="1:19" ht="39" thickBot="1">
      <c r="A4" s="73" t="s">
        <v>663</v>
      </c>
      <c r="B4" s="359" t="s">
        <v>769</v>
      </c>
    </row>
    <row r="5" spans="1:19">
      <c r="A5" s="140"/>
      <c r="B5" s="143"/>
      <c r="C5" s="122" t="s">
        <v>0</v>
      </c>
      <c r="D5" s="122" t="s">
        <v>1</v>
      </c>
      <c r="E5" s="122" t="s">
        <v>2</v>
      </c>
      <c r="F5" s="122" t="s">
        <v>3</v>
      </c>
      <c r="G5" s="122" t="s">
        <v>4</v>
      </c>
      <c r="H5" s="122" t="s">
        <v>10</v>
      </c>
      <c r="I5" s="122" t="s">
        <v>281</v>
      </c>
      <c r="J5" s="122" t="s">
        <v>282</v>
      </c>
      <c r="K5" s="122" t="s">
        <v>283</v>
      </c>
      <c r="L5" s="122" t="s">
        <v>284</v>
      </c>
      <c r="M5" s="122" t="s">
        <v>285</v>
      </c>
      <c r="N5" s="122" t="s">
        <v>286</v>
      </c>
      <c r="O5" s="122" t="s">
        <v>756</v>
      </c>
      <c r="P5" s="122" t="s">
        <v>757</v>
      </c>
      <c r="Q5" s="122" t="s">
        <v>758</v>
      </c>
      <c r="R5" s="351" t="s">
        <v>759</v>
      </c>
      <c r="S5" s="123" t="s">
        <v>760</v>
      </c>
    </row>
    <row r="6" spans="1:19" ht="46.5" customHeight="1">
      <c r="A6" s="166"/>
      <c r="B6" s="581" t="s">
        <v>761</v>
      </c>
      <c r="C6" s="579">
        <v>0</v>
      </c>
      <c r="D6" s="580"/>
      <c r="E6" s="579">
        <v>0.2</v>
      </c>
      <c r="F6" s="580"/>
      <c r="G6" s="579">
        <v>0.35</v>
      </c>
      <c r="H6" s="580"/>
      <c r="I6" s="579">
        <v>0.5</v>
      </c>
      <c r="J6" s="580"/>
      <c r="K6" s="579">
        <v>0.75</v>
      </c>
      <c r="L6" s="580"/>
      <c r="M6" s="579">
        <v>1</v>
      </c>
      <c r="N6" s="580"/>
      <c r="O6" s="579">
        <v>1.5</v>
      </c>
      <c r="P6" s="580"/>
      <c r="Q6" s="579">
        <v>2.5</v>
      </c>
      <c r="R6" s="580"/>
      <c r="S6" s="577" t="s">
        <v>294</v>
      </c>
    </row>
    <row r="7" spans="1:19">
      <c r="A7" s="166"/>
      <c r="B7" s="582"/>
      <c r="C7" s="358" t="s">
        <v>754</v>
      </c>
      <c r="D7" s="358" t="s">
        <v>755</v>
      </c>
      <c r="E7" s="358" t="s">
        <v>754</v>
      </c>
      <c r="F7" s="358" t="s">
        <v>755</v>
      </c>
      <c r="G7" s="358" t="s">
        <v>754</v>
      </c>
      <c r="H7" s="358" t="s">
        <v>755</v>
      </c>
      <c r="I7" s="358" t="s">
        <v>754</v>
      </c>
      <c r="J7" s="358" t="s">
        <v>755</v>
      </c>
      <c r="K7" s="358" t="s">
        <v>754</v>
      </c>
      <c r="L7" s="358" t="s">
        <v>755</v>
      </c>
      <c r="M7" s="358" t="s">
        <v>754</v>
      </c>
      <c r="N7" s="358" t="s">
        <v>755</v>
      </c>
      <c r="O7" s="358" t="s">
        <v>754</v>
      </c>
      <c r="P7" s="358" t="s">
        <v>755</v>
      </c>
      <c r="Q7" s="358" t="s">
        <v>754</v>
      </c>
      <c r="R7" s="358" t="s">
        <v>755</v>
      </c>
      <c r="S7" s="578"/>
    </row>
    <row r="8" spans="1:19" s="170" customFormat="1">
      <c r="A8" s="126">
        <v>1</v>
      </c>
      <c r="B8" s="188" t="s">
        <v>259</v>
      </c>
      <c r="C8" s="526">
        <v>21008779.189999998</v>
      </c>
      <c r="D8" s="526"/>
      <c r="E8" s="526"/>
      <c r="F8" s="527"/>
      <c r="G8" s="526"/>
      <c r="H8" s="526"/>
      <c r="I8" s="526"/>
      <c r="J8" s="526"/>
      <c r="K8" s="526"/>
      <c r="L8" s="526"/>
      <c r="M8" s="526">
        <v>17145980.789999999</v>
      </c>
      <c r="N8" s="526"/>
      <c r="O8" s="526"/>
      <c r="P8" s="526"/>
      <c r="Q8" s="526"/>
      <c r="R8" s="527"/>
      <c r="S8" s="362">
        <f>$C$6*SUM(C8:D8)+$E$6*SUM(E8:F8)+$G$6*SUM(G8:H8)+$I$6*SUM(I8:J8)+$K$6*SUM(K8:L8)+$M$6*SUM(M8:N8)+$O$6*SUM(O8:P8)+$Q$6*SUM(Q8:R8)</f>
        <v>17145980.789999999</v>
      </c>
    </row>
    <row r="9" spans="1:19" s="170" customFormat="1">
      <c r="A9" s="126">
        <v>2</v>
      </c>
      <c r="B9" s="188" t="s">
        <v>260</v>
      </c>
      <c r="C9" s="526"/>
      <c r="D9" s="526"/>
      <c r="E9" s="526"/>
      <c r="F9" s="526"/>
      <c r="G9" s="526"/>
      <c r="H9" s="526"/>
      <c r="I9" s="526"/>
      <c r="J9" s="526"/>
      <c r="K9" s="526"/>
      <c r="L9" s="526"/>
      <c r="M9" s="526"/>
      <c r="N9" s="526"/>
      <c r="O9" s="526"/>
      <c r="P9" s="526"/>
      <c r="Q9" s="526"/>
      <c r="R9" s="527"/>
      <c r="S9" s="362">
        <f t="shared" ref="S9:S21" si="0">$C$6*SUM(C9:D9)+$E$6*SUM(E9:F9)+$G$6*SUM(G9:H9)+$I$6*SUM(I9:J9)+$K$6*SUM(K9:L9)+$M$6*SUM(M9:N9)+$O$6*SUM(O9:P9)+$Q$6*SUM(Q9:R9)</f>
        <v>0</v>
      </c>
    </row>
    <row r="10" spans="1:19" s="170" customFormat="1">
      <c r="A10" s="126">
        <v>3</v>
      </c>
      <c r="B10" s="188" t="s">
        <v>261</v>
      </c>
      <c r="C10" s="526"/>
      <c r="D10" s="526"/>
      <c r="E10" s="526"/>
      <c r="F10" s="526"/>
      <c r="G10" s="526"/>
      <c r="H10" s="526"/>
      <c r="I10" s="526"/>
      <c r="J10" s="526"/>
      <c r="K10" s="526"/>
      <c r="L10" s="526"/>
      <c r="M10" s="526"/>
      <c r="N10" s="526"/>
      <c r="O10" s="526"/>
      <c r="P10" s="526"/>
      <c r="Q10" s="526"/>
      <c r="R10" s="527"/>
      <c r="S10" s="362">
        <f t="shared" si="0"/>
        <v>0</v>
      </c>
    </row>
    <row r="11" spans="1:19" s="170" customFormat="1">
      <c r="A11" s="126">
        <v>4</v>
      </c>
      <c r="B11" s="188" t="s">
        <v>262</v>
      </c>
      <c r="C11" s="526"/>
      <c r="D11" s="526"/>
      <c r="E11" s="526"/>
      <c r="F11" s="526"/>
      <c r="G11" s="526"/>
      <c r="H11" s="526"/>
      <c r="I11" s="526"/>
      <c r="J11" s="526"/>
      <c r="K11" s="526"/>
      <c r="L11" s="526"/>
      <c r="M11" s="526"/>
      <c r="N11" s="526"/>
      <c r="O11" s="526"/>
      <c r="P11" s="526"/>
      <c r="Q11" s="526"/>
      <c r="R11" s="527"/>
      <c r="S11" s="362">
        <f t="shared" si="0"/>
        <v>0</v>
      </c>
    </row>
    <row r="12" spans="1:19" s="170" customFormat="1">
      <c r="A12" s="126">
        <v>5</v>
      </c>
      <c r="B12" s="188" t="s">
        <v>263</v>
      </c>
      <c r="C12" s="526"/>
      <c r="D12" s="526"/>
      <c r="E12" s="526"/>
      <c r="F12" s="526"/>
      <c r="G12" s="526"/>
      <c r="H12" s="526"/>
      <c r="I12" s="526"/>
      <c r="J12" s="526"/>
      <c r="K12" s="526"/>
      <c r="L12" s="526"/>
      <c r="M12" s="526"/>
      <c r="N12" s="526"/>
      <c r="O12" s="526"/>
      <c r="P12" s="526"/>
      <c r="Q12" s="526"/>
      <c r="R12" s="527"/>
      <c r="S12" s="362">
        <f t="shared" si="0"/>
        <v>0</v>
      </c>
    </row>
    <row r="13" spans="1:19" s="170" customFormat="1">
      <c r="A13" s="126">
        <v>6</v>
      </c>
      <c r="B13" s="188" t="s">
        <v>264</v>
      </c>
      <c r="C13" s="526"/>
      <c r="D13" s="526"/>
      <c r="E13" s="526">
        <v>128648</v>
      </c>
      <c r="F13" s="526"/>
      <c r="G13" s="526"/>
      <c r="H13" s="526"/>
      <c r="I13" s="526">
        <v>8579305</v>
      </c>
      <c r="J13" s="526"/>
      <c r="K13" s="526"/>
      <c r="L13" s="526"/>
      <c r="M13" s="526">
        <v>935591.69197799999</v>
      </c>
      <c r="N13" s="526"/>
      <c r="O13" s="526"/>
      <c r="P13" s="526"/>
      <c r="Q13" s="526"/>
      <c r="R13" s="527"/>
      <c r="S13" s="362">
        <f t="shared" si="0"/>
        <v>5250973.7919779997</v>
      </c>
    </row>
    <row r="14" spans="1:19" s="170" customFormat="1">
      <c r="A14" s="126">
        <v>7</v>
      </c>
      <c r="B14" s="188" t="s">
        <v>79</v>
      </c>
      <c r="C14" s="526"/>
      <c r="D14" s="526"/>
      <c r="E14" s="526"/>
      <c r="F14" s="526"/>
      <c r="G14" s="526"/>
      <c r="H14" s="526"/>
      <c r="I14" s="526"/>
      <c r="J14" s="526"/>
      <c r="K14" s="526"/>
      <c r="L14" s="526"/>
      <c r="M14" s="526"/>
      <c r="N14" s="526"/>
      <c r="O14" s="526"/>
      <c r="P14" s="526"/>
      <c r="Q14" s="526"/>
      <c r="R14" s="527"/>
      <c r="S14" s="362">
        <f t="shared" si="0"/>
        <v>0</v>
      </c>
    </row>
    <row r="15" spans="1:19" s="170" customFormat="1">
      <c r="A15" s="126">
        <v>8</v>
      </c>
      <c r="B15" s="188" t="s">
        <v>80</v>
      </c>
      <c r="C15" s="526"/>
      <c r="D15" s="526"/>
      <c r="E15" s="526"/>
      <c r="F15" s="526"/>
      <c r="G15" s="526"/>
      <c r="H15" s="526"/>
      <c r="I15" s="526"/>
      <c r="J15" s="526"/>
      <c r="K15" s="526">
        <v>619502156.01940739</v>
      </c>
      <c r="L15" s="526">
        <v>4947540.4440000001</v>
      </c>
      <c r="M15" s="526"/>
      <c r="N15" s="526"/>
      <c r="O15" s="526"/>
      <c r="P15" s="526"/>
      <c r="Q15" s="526"/>
      <c r="R15" s="527"/>
      <c r="S15" s="362">
        <f t="shared" si="0"/>
        <v>468337272.34755552</v>
      </c>
    </row>
    <row r="16" spans="1:19" s="170" customFormat="1">
      <c r="A16" s="126">
        <v>9</v>
      </c>
      <c r="B16" s="188" t="s">
        <v>81</v>
      </c>
      <c r="C16" s="526"/>
      <c r="D16" s="526"/>
      <c r="E16" s="526"/>
      <c r="F16" s="526"/>
      <c r="G16" s="526"/>
      <c r="H16" s="526"/>
      <c r="I16" s="526"/>
      <c r="J16" s="526"/>
      <c r="K16" s="526"/>
      <c r="L16" s="526"/>
      <c r="M16" s="526"/>
      <c r="N16" s="526"/>
      <c r="O16" s="526"/>
      <c r="P16" s="526"/>
      <c r="Q16" s="526"/>
      <c r="R16" s="527"/>
      <c r="S16" s="362">
        <f t="shared" si="0"/>
        <v>0</v>
      </c>
    </row>
    <row r="17" spans="1:19" s="170" customFormat="1">
      <c r="A17" s="126">
        <v>10</v>
      </c>
      <c r="B17" s="188" t="s">
        <v>75</v>
      </c>
      <c r="C17" s="526"/>
      <c r="D17" s="526"/>
      <c r="E17" s="526"/>
      <c r="F17" s="526"/>
      <c r="G17" s="526"/>
      <c r="H17" s="526"/>
      <c r="I17" s="526"/>
      <c r="J17" s="526"/>
      <c r="K17" s="526"/>
      <c r="L17" s="526"/>
      <c r="M17" s="526">
        <v>1656277.5265871184</v>
      </c>
      <c r="N17" s="526"/>
      <c r="O17" s="526">
        <v>115558.86648046582</v>
      </c>
      <c r="P17" s="526"/>
      <c r="Q17" s="526"/>
      <c r="R17" s="527"/>
      <c r="S17" s="362">
        <f t="shared" si="0"/>
        <v>1829615.8263078171</v>
      </c>
    </row>
    <row r="18" spans="1:19" s="170" customFormat="1">
      <c r="A18" s="126">
        <v>11</v>
      </c>
      <c r="B18" s="188" t="s">
        <v>76</v>
      </c>
      <c r="C18" s="526"/>
      <c r="D18" s="526"/>
      <c r="E18" s="526"/>
      <c r="F18" s="526"/>
      <c r="G18" s="526"/>
      <c r="H18" s="526"/>
      <c r="I18" s="526"/>
      <c r="J18" s="526"/>
      <c r="K18" s="526"/>
      <c r="L18" s="526"/>
      <c r="M18" s="526">
        <v>37250045.499090627</v>
      </c>
      <c r="N18" s="526"/>
      <c r="O18" s="526">
        <v>31888998.401807856</v>
      </c>
      <c r="P18" s="526"/>
      <c r="Q18" s="526"/>
      <c r="R18" s="527"/>
      <c r="S18" s="362">
        <f t="shared" si="0"/>
        <v>85083543.101802409</v>
      </c>
    </row>
    <row r="19" spans="1:19" s="170" customFormat="1">
      <c r="A19" s="126">
        <v>12</v>
      </c>
      <c r="B19" s="188" t="s">
        <v>77</v>
      </c>
      <c r="C19" s="526"/>
      <c r="D19" s="526"/>
      <c r="E19" s="526"/>
      <c r="F19" s="526"/>
      <c r="G19" s="526"/>
      <c r="H19" s="526"/>
      <c r="I19" s="526"/>
      <c r="J19" s="526"/>
      <c r="K19" s="526"/>
      <c r="L19" s="526"/>
      <c r="M19" s="526"/>
      <c r="N19" s="526"/>
      <c r="O19" s="526"/>
      <c r="P19" s="526"/>
      <c r="Q19" s="526"/>
      <c r="R19" s="527"/>
      <c r="S19" s="362">
        <f t="shared" si="0"/>
        <v>0</v>
      </c>
    </row>
    <row r="20" spans="1:19" s="170" customFormat="1">
      <c r="A20" s="126">
        <v>13</v>
      </c>
      <c r="B20" s="188" t="s">
        <v>78</v>
      </c>
      <c r="C20" s="526"/>
      <c r="D20" s="526"/>
      <c r="E20" s="526"/>
      <c r="F20" s="526"/>
      <c r="G20" s="526"/>
      <c r="H20" s="526"/>
      <c r="I20" s="526"/>
      <c r="J20" s="526"/>
      <c r="K20" s="526"/>
      <c r="L20" s="526"/>
      <c r="M20" s="526"/>
      <c r="N20" s="526"/>
      <c r="O20" s="526"/>
      <c r="P20" s="526"/>
      <c r="Q20" s="526"/>
      <c r="R20" s="527"/>
      <c r="S20" s="362">
        <f t="shared" si="0"/>
        <v>0</v>
      </c>
    </row>
    <row r="21" spans="1:19" s="170" customFormat="1">
      <c r="A21" s="126">
        <v>14</v>
      </c>
      <c r="B21" s="188" t="s">
        <v>292</v>
      </c>
      <c r="C21" s="526">
        <v>22489930.960000001</v>
      </c>
      <c r="D21" s="526"/>
      <c r="E21" s="526"/>
      <c r="F21" s="526"/>
      <c r="G21" s="526"/>
      <c r="H21" s="526"/>
      <c r="I21" s="526"/>
      <c r="J21" s="526"/>
      <c r="K21" s="526"/>
      <c r="L21" s="526"/>
      <c r="M21" s="526">
        <v>43158140.38000001</v>
      </c>
      <c r="N21" s="526"/>
      <c r="O21" s="526"/>
      <c r="P21" s="526"/>
      <c r="Q21" s="526">
        <v>577574.98</v>
      </c>
      <c r="R21" s="527"/>
      <c r="S21" s="362">
        <f t="shared" si="0"/>
        <v>44602077.830000013</v>
      </c>
    </row>
    <row r="22" spans="1:19" ht="13.5" thickBot="1">
      <c r="A22" s="108"/>
      <c r="B22" s="172" t="s">
        <v>74</v>
      </c>
      <c r="C22" s="334">
        <f>SUM(C8:C21)</f>
        <v>43498710.149999999</v>
      </c>
      <c r="D22" s="334">
        <f t="shared" ref="D22:S22" si="1">SUM(D8:D21)</f>
        <v>0</v>
      </c>
      <c r="E22" s="334">
        <f t="shared" si="1"/>
        <v>128648</v>
      </c>
      <c r="F22" s="334">
        <f t="shared" si="1"/>
        <v>0</v>
      </c>
      <c r="G22" s="334">
        <f t="shared" si="1"/>
        <v>0</v>
      </c>
      <c r="H22" s="334">
        <f t="shared" si="1"/>
        <v>0</v>
      </c>
      <c r="I22" s="334">
        <f t="shared" si="1"/>
        <v>8579305</v>
      </c>
      <c r="J22" s="334">
        <f t="shared" si="1"/>
        <v>0</v>
      </c>
      <c r="K22" s="334">
        <f t="shared" si="1"/>
        <v>619502156.01940739</v>
      </c>
      <c r="L22" s="334">
        <f t="shared" si="1"/>
        <v>4947540.4440000001</v>
      </c>
      <c r="M22" s="334">
        <f t="shared" si="1"/>
        <v>100146035.88765575</v>
      </c>
      <c r="N22" s="334">
        <f t="shared" si="1"/>
        <v>0</v>
      </c>
      <c r="O22" s="334">
        <f t="shared" si="1"/>
        <v>32004557.268288322</v>
      </c>
      <c r="P22" s="334">
        <f t="shared" si="1"/>
        <v>0</v>
      </c>
      <c r="Q22" s="334">
        <f t="shared" si="1"/>
        <v>577574.98</v>
      </c>
      <c r="R22" s="334">
        <f t="shared" si="1"/>
        <v>0</v>
      </c>
      <c r="S22" s="528">
        <f t="shared" si="1"/>
        <v>622249463.68764389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231</v>
      </c>
      <c r="B1" s="394" t="str">
        <f>Info!C2</f>
        <v>სს" კრედო ბანკი"</v>
      </c>
    </row>
    <row r="2" spans="1:22">
      <c r="A2" s="2" t="s">
        <v>232</v>
      </c>
      <c r="B2" s="16" t="s">
        <v>921</v>
      </c>
    </row>
    <row r="4" spans="1:22" ht="27.75" thickBot="1">
      <c r="A4" s="2" t="s">
        <v>664</v>
      </c>
      <c r="B4" s="360" t="s">
        <v>770</v>
      </c>
      <c r="V4" s="214" t="s">
        <v>135</v>
      </c>
    </row>
    <row r="5" spans="1:22">
      <c r="A5" s="106"/>
      <c r="B5" s="107"/>
      <c r="C5" s="583" t="s">
        <v>241</v>
      </c>
      <c r="D5" s="584"/>
      <c r="E5" s="584"/>
      <c r="F5" s="584"/>
      <c r="G5" s="584"/>
      <c r="H5" s="584"/>
      <c r="I5" s="584"/>
      <c r="J5" s="584"/>
      <c r="K5" s="584"/>
      <c r="L5" s="585"/>
      <c r="M5" s="583" t="s">
        <v>242</v>
      </c>
      <c r="N5" s="584"/>
      <c r="O5" s="584"/>
      <c r="P5" s="584"/>
      <c r="Q5" s="584"/>
      <c r="R5" s="584"/>
      <c r="S5" s="585"/>
      <c r="T5" s="588" t="s">
        <v>768</v>
      </c>
      <c r="U5" s="588" t="s">
        <v>767</v>
      </c>
      <c r="V5" s="586" t="s">
        <v>243</v>
      </c>
    </row>
    <row r="6" spans="1:22" s="73" customFormat="1" ht="140.25">
      <c r="A6" s="124"/>
      <c r="B6" s="190"/>
      <c r="C6" s="104" t="s">
        <v>244</v>
      </c>
      <c r="D6" s="103" t="s">
        <v>245</v>
      </c>
      <c r="E6" s="100" t="s">
        <v>246</v>
      </c>
      <c r="F6" s="361" t="s">
        <v>762</v>
      </c>
      <c r="G6" s="103" t="s">
        <v>247</v>
      </c>
      <c r="H6" s="103" t="s">
        <v>248</v>
      </c>
      <c r="I6" s="103" t="s">
        <v>249</v>
      </c>
      <c r="J6" s="103" t="s">
        <v>291</v>
      </c>
      <c r="K6" s="103" t="s">
        <v>250</v>
      </c>
      <c r="L6" s="105" t="s">
        <v>251</v>
      </c>
      <c r="M6" s="104" t="s">
        <v>252</v>
      </c>
      <c r="N6" s="103" t="s">
        <v>253</v>
      </c>
      <c r="O6" s="103" t="s">
        <v>254</v>
      </c>
      <c r="P6" s="103" t="s">
        <v>255</v>
      </c>
      <c r="Q6" s="103" t="s">
        <v>256</v>
      </c>
      <c r="R6" s="103" t="s">
        <v>257</v>
      </c>
      <c r="S6" s="105" t="s">
        <v>258</v>
      </c>
      <c r="T6" s="589"/>
      <c r="U6" s="589"/>
      <c r="V6" s="587"/>
    </row>
    <row r="7" spans="1:22" s="170" customFormat="1">
      <c r="A7" s="171">
        <v>1</v>
      </c>
      <c r="B7" s="169" t="s">
        <v>259</v>
      </c>
      <c r="C7" s="335"/>
      <c r="D7" s="333"/>
      <c r="E7" s="333"/>
      <c r="F7" s="333"/>
      <c r="G7" s="333"/>
      <c r="H7" s="333"/>
      <c r="I7" s="333"/>
      <c r="J7" s="333"/>
      <c r="K7" s="333"/>
      <c r="L7" s="336"/>
      <c r="M7" s="335"/>
      <c r="N7" s="333"/>
      <c r="O7" s="333"/>
      <c r="P7" s="333"/>
      <c r="Q7" s="333"/>
      <c r="R7" s="333"/>
      <c r="S7" s="336"/>
      <c r="T7" s="355"/>
      <c r="U7" s="354"/>
      <c r="V7" s="337">
        <f>SUM(C7:S7)</f>
        <v>0</v>
      </c>
    </row>
    <row r="8" spans="1:22" s="170" customFormat="1">
      <c r="A8" s="171">
        <v>2</v>
      </c>
      <c r="B8" s="169" t="s">
        <v>260</v>
      </c>
      <c r="C8" s="335"/>
      <c r="D8" s="333"/>
      <c r="E8" s="333"/>
      <c r="F8" s="333"/>
      <c r="G8" s="333"/>
      <c r="H8" s="333"/>
      <c r="I8" s="333"/>
      <c r="J8" s="333"/>
      <c r="K8" s="333"/>
      <c r="L8" s="336"/>
      <c r="M8" s="335"/>
      <c r="N8" s="333"/>
      <c r="O8" s="333"/>
      <c r="P8" s="333"/>
      <c r="Q8" s="333"/>
      <c r="R8" s="333"/>
      <c r="S8" s="336"/>
      <c r="T8" s="354"/>
      <c r="U8" s="354"/>
      <c r="V8" s="337">
        <f t="shared" ref="V8:V20" si="0">SUM(C8:S8)</f>
        <v>0</v>
      </c>
    </row>
    <row r="9" spans="1:22" s="170" customFormat="1">
      <c r="A9" s="171">
        <v>3</v>
      </c>
      <c r="B9" s="169" t="s">
        <v>261</v>
      </c>
      <c r="C9" s="335"/>
      <c r="D9" s="333"/>
      <c r="E9" s="333"/>
      <c r="F9" s="333"/>
      <c r="G9" s="333"/>
      <c r="H9" s="333"/>
      <c r="I9" s="333"/>
      <c r="J9" s="333"/>
      <c r="K9" s="333"/>
      <c r="L9" s="336"/>
      <c r="M9" s="335"/>
      <c r="N9" s="333"/>
      <c r="O9" s="333"/>
      <c r="P9" s="333"/>
      <c r="Q9" s="333"/>
      <c r="R9" s="333"/>
      <c r="S9" s="336"/>
      <c r="T9" s="354"/>
      <c r="U9" s="354"/>
      <c r="V9" s="337">
        <f>SUM(C9:S9)</f>
        <v>0</v>
      </c>
    </row>
    <row r="10" spans="1:22" s="170" customFormat="1">
      <c r="A10" s="171">
        <v>4</v>
      </c>
      <c r="B10" s="169" t="s">
        <v>262</v>
      </c>
      <c r="C10" s="335"/>
      <c r="D10" s="333"/>
      <c r="E10" s="333"/>
      <c r="F10" s="333"/>
      <c r="G10" s="333"/>
      <c r="H10" s="333"/>
      <c r="I10" s="333"/>
      <c r="J10" s="333"/>
      <c r="K10" s="333"/>
      <c r="L10" s="336"/>
      <c r="M10" s="335"/>
      <c r="N10" s="333"/>
      <c r="O10" s="333"/>
      <c r="P10" s="333"/>
      <c r="Q10" s="333"/>
      <c r="R10" s="333"/>
      <c r="S10" s="336"/>
      <c r="T10" s="354"/>
      <c r="U10" s="354"/>
      <c r="V10" s="337">
        <f t="shared" si="0"/>
        <v>0</v>
      </c>
    </row>
    <row r="11" spans="1:22" s="170" customFormat="1">
      <c r="A11" s="171">
        <v>5</v>
      </c>
      <c r="B11" s="169" t="s">
        <v>263</v>
      </c>
      <c r="C11" s="335"/>
      <c r="D11" s="333"/>
      <c r="E11" s="333"/>
      <c r="F11" s="333"/>
      <c r="G11" s="333"/>
      <c r="H11" s="333"/>
      <c r="I11" s="333"/>
      <c r="J11" s="333"/>
      <c r="K11" s="333"/>
      <c r="L11" s="336"/>
      <c r="M11" s="335"/>
      <c r="N11" s="333"/>
      <c r="O11" s="333"/>
      <c r="P11" s="333"/>
      <c r="Q11" s="333"/>
      <c r="R11" s="333"/>
      <c r="S11" s="336"/>
      <c r="T11" s="354"/>
      <c r="U11" s="354"/>
      <c r="V11" s="337">
        <f t="shared" si="0"/>
        <v>0</v>
      </c>
    </row>
    <row r="12" spans="1:22" s="170" customFormat="1">
      <c r="A12" s="171">
        <v>6</v>
      </c>
      <c r="B12" s="169" t="s">
        <v>264</v>
      </c>
      <c r="C12" s="335"/>
      <c r="D12" s="333"/>
      <c r="E12" s="333"/>
      <c r="F12" s="333"/>
      <c r="G12" s="333"/>
      <c r="H12" s="333"/>
      <c r="I12" s="333"/>
      <c r="J12" s="333"/>
      <c r="K12" s="333"/>
      <c r="L12" s="336"/>
      <c r="M12" s="335"/>
      <c r="N12" s="333"/>
      <c r="O12" s="333"/>
      <c r="P12" s="333"/>
      <c r="Q12" s="333"/>
      <c r="R12" s="333"/>
      <c r="S12" s="336"/>
      <c r="T12" s="354"/>
      <c r="U12" s="354"/>
      <c r="V12" s="337">
        <f t="shared" si="0"/>
        <v>0</v>
      </c>
    </row>
    <row r="13" spans="1:22" s="170" customFormat="1">
      <c r="A13" s="171">
        <v>7</v>
      </c>
      <c r="B13" s="169" t="s">
        <v>79</v>
      </c>
      <c r="C13" s="335"/>
      <c r="D13" s="333"/>
      <c r="E13" s="333"/>
      <c r="F13" s="333"/>
      <c r="G13" s="333"/>
      <c r="H13" s="333"/>
      <c r="I13" s="333"/>
      <c r="J13" s="333"/>
      <c r="K13" s="333"/>
      <c r="L13" s="336"/>
      <c r="M13" s="335"/>
      <c r="N13" s="333"/>
      <c r="O13" s="333"/>
      <c r="P13" s="333"/>
      <c r="Q13" s="333"/>
      <c r="R13" s="333"/>
      <c r="S13" s="336"/>
      <c r="T13" s="354"/>
      <c r="U13" s="354"/>
      <c r="V13" s="337">
        <f t="shared" si="0"/>
        <v>0</v>
      </c>
    </row>
    <row r="14" spans="1:22" s="170" customFormat="1">
      <c r="A14" s="171">
        <v>8</v>
      </c>
      <c r="B14" s="169" t="s">
        <v>80</v>
      </c>
      <c r="C14" s="335"/>
      <c r="D14" s="333"/>
      <c r="E14" s="333"/>
      <c r="F14" s="333"/>
      <c r="G14" s="333"/>
      <c r="H14" s="333"/>
      <c r="I14" s="333"/>
      <c r="J14" s="333"/>
      <c r="K14" s="333"/>
      <c r="L14" s="336"/>
      <c r="M14" s="335"/>
      <c r="N14" s="333"/>
      <c r="O14" s="333"/>
      <c r="P14" s="333"/>
      <c r="Q14" s="333"/>
      <c r="R14" s="333"/>
      <c r="S14" s="336"/>
      <c r="T14" s="354"/>
      <c r="U14" s="354"/>
      <c r="V14" s="337">
        <f t="shared" si="0"/>
        <v>0</v>
      </c>
    </row>
    <row r="15" spans="1:22" s="170" customFormat="1">
      <c r="A15" s="171">
        <v>9</v>
      </c>
      <c r="B15" s="169" t="s">
        <v>81</v>
      </c>
      <c r="C15" s="335"/>
      <c r="D15" s="333"/>
      <c r="E15" s="333"/>
      <c r="F15" s="333"/>
      <c r="G15" s="333"/>
      <c r="H15" s="333"/>
      <c r="I15" s="333"/>
      <c r="J15" s="333"/>
      <c r="K15" s="333"/>
      <c r="L15" s="336"/>
      <c r="M15" s="335"/>
      <c r="N15" s="333"/>
      <c r="O15" s="333"/>
      <c r="P15" s="333"/>
      <c r="Q15" s="333"/>
      <c r="R15" s="333"/>
      <c r="S15" s="336"/>
      <c r="T15" s="354"/>
      <c r="U15" s="354"/>
      <c r="V15" s="337">
        <f t="shared" si="0"/>
        <v>0</v>
      </c>
    </row>
    <row r="16" spans="1:22" s="170" customFormat="1">
      <c r="A16" s="171">
        <v>10</v>
      </c>
      <c r="B16" s="169" t="s">
        <v>75</v>
      </c>
      <c r="C16" s="335"/>
      <c r="D16" s="333"/>
      <c r="E16" s="333"/>
      <c r="F16" s="333"/>
      <c r="G16" s="333"/>
      <c r="H16" s="333"/>
      <c r="I16" s="333"/>
      <c r="J16" s="333"/>
      <c r="K16" s="333"/>
      <c r="L16" s="336"/>
      <c r="M16" s="335"/>
      <c r="N16" s="333"/>
      <c r="O16" s="333"/>
      <c r="P16" s="333"/>
      <c r="Q16" s="333"/>
      <c r="R16" s="333"/>
      <c r="S16" s="336"/>
      <c r="T16" s="354"/>
      <c r="U16" s="354"/>
      <c r="V16" s="337">
        <f t="shared" si="0"/>
        <v>0</v>
      </c>
    </row>
    <row r="17" spans="1:22" s="170" customFormat="1">
      <c r="A17" s="171">
        <v>11</v>
      </c>
      <c r="B17" s="169" t="s">
        <v>76</v>
      </c>
      <c r="C17" s="335"/>
      <c r="D17" s="333"/>
      <c r="E17" s="333"/>
      <c r="F17" s="333"/>
      <c r="G17" s="333"/>
      <c r="H17" s="333"/>
      <c r="I17" s="333"/>
      <c r="J17" s="333"/>
      <c r="K17" s="333"/>
      <c r="L17" s="336"/>
      <c r="M17" s="335"/>
      <c r="N17" s="333"/>
      <c r="O17" s="333"/>
      <c r="P17" s="333"/>
      <c r="Q17" s="333"/>
      <c r="R17" s="333"/>
      <c r="S17" s="336"/>
      <c r="T17" s="354"/>
      <c r="U17" s="354"/>
      <c r="V17" s="337">
        <f t="shared" si="0"/>
        <v>0</v>
      </c>
    </row>
    <row r="18" spans="1:22" s="170" customFormat="1">
      <c r="A18" s="171">
        <v>12</v>
      </c>
      <c r="B18" s="169" t="s">
        <v>77</v>
      </c>
      <c r="C18" s="335"/>
      <c r="D18" s="333"/>
      <c r="E18" s="333"/>
      <c r="F18" s="333"/>
      <c r="G18" s="333"/>
      <c r="H18" s="333"/>
      <c r="I18" s="333"/>
      <c r="J18" s="333"/>
      <c r="K18" s="333"/>
      <c r="L18" s="336"/>
      <c r="M18" s="335"/>
      <c r="N18" s="333"/>
      <c r="O18" s="333"/>
      <c r="P18" s="333"/>
      <c r="Q18" s="333"/>
      <c r="R18" s="333"/>
      <c r="S18" s="336"/>
      <c r="T18" s="354"/>
      <c r="U18" s="354"/>
      <c r="V18" s="337">
        <f t="shared" si="0"/>
        <v>0</v>
      </c>
    </row>
    <row r="19" spans="1:22" s="170" customFormat="1">
      <c r="A19" s="171">
        <v>13</v>
      </c>
      <c r="B19" s="169" t="s">
        <v>78</v>
      </c>
      <c r="C19" s="335"/>
      <c r="D19" s="333"/>
      <c r="E19" s="333"/>
      <c r="F19" s="333"/>
      <c r="G19" s="333"/>
      <c r="H19" s="333"/>
      <c r="I19" s="333"/>
      <c r="J19" s="333"/>
      <c r="K19" s="333"/>
      <c r="L19" s="336"/>
      <c r="M19" s="335"/>
      <c r="N19" s="333"/>
      <c r="O19" s="333"/>
      <c r="P19" s="333"/>
      <c r="Q19" s="333"/>
      <c r="R19" s="333"/>
      <c r="S19" s="336"/>
      <c r="T19" s="354"/>
      <c r="U19" s="354"/>
      <c r="V19" s="337">
        <f t="shared" si="0"/>
        <v>0</v>
      </c>
    </row>
    <row r="20" spans="1:22" s="170" customFormat="1">
      <c r="A20" s="171">
        <v>14</v>
      </c>
      <c r="B20" s="169" t="s">
        <v>292</v>
      </c>
      <c r="C20" s="335"/>
      <c r="D20" s="333"/>
      <c r="E20" s="333"/>
      <c r="F20" s="333"/>
      <c r="G20" s="333"/>
      <c r="H20" s="333"/>
      <c r="I20" s="333"/>
      <c r="J20" s="333"/>
      <c r="K20" s="333"/>
      <c r="L20" s="336"/>
      <c r="M20" s="335"/>
      <c r="N20" s="333"/>
      <c r="O20" s="333"/>
      <c r="P20" s="333"/>
      <c r="Q20" s="333"/>
      <c r="R20" s="333"/>
      <c r="S20" s="336"/>
      <c r="T20" s="354"/>
      <c r="U20" s="354"/>
      <c r="V20" s="337">
        <f t="shared" si="0"/>
        <v>0</v>
      </c>
    </row>
    <row r="21" spans="1:22" ht="13.5" thickBot="1">
      <c r="A21" s="108"/>
      <c r="B21" s="109" t="s">
        <v>74</v>
      </c>
      <c r="C21" s="338">
        <f>SUM(C7:C20)</f>
        <v>0</v>
      </c>
      <c r="D21" s="334">
        <f t="shared" ref="D21:V21" si="1">SUM(D7:D20)</f>
        <v>0</v>
      </c>
      <c r="E21" s="334">
        <f t="shared" si="1"/>
        <v>0</v>
      </c>
      <c r="F21" s="334">
        <f t="shared" si="1"/>
        <v>0</v>
      </c>
      <c r="G21" s="334">
        <f t="shared" si="1"/>
        <v>0</v>
      </c>
      <c r="H21" s="334">
        <f t="shared" si="1"/>
        <v>0</v>
      </c>
      <c r="I21" s="334">
        <f t="shared" si="1"/>
        <v>0</v>
      </c>
      <c r="J21" s="334">
        <f t="shared" si="1"/>
        <v>0</v>
      </c>
      <c r="K21" s="334">
        <f t="shared" si="1"/>
        <v>0</v>
      </c>
      <c r="L21" s="339">
        <f t="shared" si="1"/>
        <v>0</v>
      </c>
      <c r="M21" s="338">
        <f t="shared" si="1"/>
        <v>0</v>
      </c>
      <c r="N21" s="334">
        <f t="shared" si="1"/>
        <v>0</v>
      </c>
      <c r="O21" s="334">
        <f t="shared" si="1"/>
        <v>0</v>
      </c>
      <c r="P21" s="334">
        <f t="shared" si="1"/>
        <v>0</v>
      </c>
      <c r="Q21" s="334">
        <f t="shared" si="1"/>
        <v>0</v>
      </c>
      <c r="R21" s="334">
        <f t="shared" si="1"/>
        <v>0</v>
      </c>
      <c r="S21" s="339">
        <f t="shared" si="1"/>
        <v>0</v>
      </c>
      <c r="T21" s="339">
        <f>SUM(T7:T20)</f>
        <v>0</v>
      </c>
      <c r="U21" s="339">
        <f t="shared" si="1"/>
        <v>0</v>
      </c>
      <c r="V21" s="340">
        <f t="shared" si="1"/>
        <v>0</v>
      </c>
    </row>
    <row r="24" spans="1:22">
      <c r="A24" s="18"/>
      <c r="B24" s="18"/>
      <c r="C24" s="77"/>
      <c r="D24" s="77"/>
      <c r="E24" s="77"/>
    </row>
    <row r="25" spans="1:22">
      <c r="A25" s="101"/>
      <c r="B25" s="101"/>
      <c r="C25" s="18"/>
      <c r="D25" s="77"/>
      <c r="E25" s="77"/>
    </row>
    <row r="26" spans="1:22">
      <c r="A26" s="101"/>
      <c r="B26" s="102"/>
      <c r="C26" s="18"/>
      <c r="D26" s="77"/>
      <c r="E26" s="77"/>
    </row>
    <row r="27" spans="1:22">
      <c r="A27" s="101"/>
      <c r="B27" s="101"/>
      <c r="C27" s="18"/>
      <c r="D27" s="77"/>
      <c r="E27" s="77"/>
    </row>
    <row r="28" spans="1:22">
      <c r="A28" s="101"/>
      <c r="B28" s="102"/>
      <c r="C28" s="18"/>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H22" sqref="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231</v>
      </c>
      <c r="B1" s="394" t="str">
        <f>Info!C2</f>
        <v>სს" კრედო ბანკი"</v>
      </c>
    </row>
    <row r="2" spans="1:9">
      <c r="A2" s="2" t="s">
        <v>232</v>
      </c>
      <c r="B2" s="16" t="s">
        <v>921</v>
      </c>
    </row>
    <row r="4" spans="1:9" ht="13.5" thickBot="1">
      <c r="A4" s="2" t="s">
        <v>665</v>
      </c>
      <c r="B4" s="357" t="s">
        <v>771</v>
      </c>
    </row>
    <row r="5" spans="1:9">
      <c r="A5" s="106"/>
      <c r="B5" s="167"/>
      <c r="C5" s="173" t="s">
        <v>0</v>
      </c>
      <c r="D5" s="173" t="s">
        <v>1</v>
      </c>
      <c r="E5" s="173" t="s">
        <v>2</v>
      </c>
      <c r="F5" s="173" t="s">
        <v>3</v>
      </c>
      <c r="G5" s="352" t="s">
        <v>4</v>
      </c>
      <c r="H5" s="174" t="s">
        <v>10</v>
      </c>
      <c r="I5" s="24"/>
    </row>
    <row r="6" spans="1:9" ht="15" customHeight="1">
      <c r="A6" s="166"/>
      <c r="B6" s="22"/>
      <c r="C6" s="590" t="s">
        <v>763</v>
      </c>
      <c r="D6" s="594" t="s">
        <v>784</v>
      </c>
      <c r="E6" s="595"/>
      <c r="F6" s="590" t="s">
        <v>790</v>
      </c>
      <c r="G6" s="590" t="s">
        <v>791</v>
      </c>
      <c r="H6" s="592" t="s">
        <v>765</v>
      </c>
      <c r="I6" s="24"/>
    </row>
    <row r="7" spans="1:9" ht="76.5">
      <c r="A7" s="166"/>
      <c r="B7" s="22"/>
      <c r="C7" s="591"/>
      <c r="D7" s="356" t="s">
        <v>766</v>
      </c>
      <c r="E7" s="356" t="s">
        <v>764</v>
      </c>
      <c r="F7" s="591"/>
      <c r="G7" s="591"/>
      <c r="H7" s="593"/>
      <c r="I7" s="24"/>
    </row>
    <row r="8" spans="1:9">
      <c r="A8" s="97">
        <v>1</v>
      </c>
      <c r="B8" s="79" t="s">
        <v>259</v>
      </c>
      <c r="C8" s="341">
        <v>38154759.979999997</v>
      </c>
      <c r="D8" s="342"/>
      <c r="E8" s="341"/>
      <c r="F8" s="341">
        <v>17145980.789999999</v>
      </c>
      <c r="G8" s="353">
        <v>17145980.789999999</v>
      </c>
      <c r="H8" s="529">
        <f>G8/(C8+E8)</f>
        <v>0.44937986240740602</v>
      </c>
    </row>
    <row r="9" spans="1:9" ht="15" customHeight="1">
      <c r="A9" s="97">
        <v>2</v>
      </c>
      <c r="B9" s="79" t="s">
        <v>260</v>
      </c>
      <c r="C9" s="341"/>
      <c r="D9" s="342"/>
      <c r="E9" s="341"/>
      <c r="F9" s="341"/>
      <c r="G9" s="353"/>
      <c r="H9" s="529"/>
    </row>
    <row r="10" spans="1:9">
      <c r="A10" s="97">
        <v>3</v>
      </c>
      <c r="B10" s="79" t="s">
        <v>261</v>
      </c>
      <c r="C10" s="341"/>
      <c r="D10" s="342"/>
      <c r="E10" s="341"/>
      <c r="F10" s="341"/>
      <c r="G10" s="353"/>
      <c r="H10" s="529"/>
    </row>
    <row r="11" spans="1:9">
      <c r="A11" s="97">
        <v>4</v>
      </c>
      <c r="B11" s="79" t="s">
        <v>262</v>
      </c>
      <c r="C11" s="341"/>
      <c r="D11" s="342"/>
      <c r="E11" s="341"/>
      <c r="F11" s="341"/>
      <c r="G11" s="353"/>
      <c r="H11" s="529"/>
    </row>
    <row r="12" spans="1:9">
      <c r="A12" s="97">
        <v>5</v>
      </c>
      <c r="B12" s="79" t="s">
        <v>263</v>
      </c>
      <c r="C12" s="341"/>
      <c r="D12" s="342"/>
      <c r="E12" s="341"/>
      <c r="F12" s="341"/>
      <c r="G12" s="353"/>
      <c r="H12" s="529"/>
    </row>
    <row r="13" spans="1:9">
      <c r="A13" s="97">
        <v>6</v>
      </c>
      <c r="B13" s="79" t="s">
        <v>264</v>
      </c>
      <c r="C13" s="341">
        <v>9643544.6919780001</v>
      </c>
      <c r="D13" s="342"/>
      <c r="E13" s="341"/>
      <c r="F13" s="341">
        <v>5250973.7919779997</v>
      </c>
      <c r="G13" s="353">
        <v>5250973.7919779997</v>
      </c>
      <c r="H13" s="529">
        <f t="shared" ref="H13:H21" si="0">G13/(C13+E13)</f>
        <v>0.54450660620114422</v>
      </c>
    </row>
    <row r="14" spans="1:9">
      <c r="A14" s="97">
        <v>7</v>
      </c>
      <c r="B14" s="79" t="s">
        <v>79</v>
      </c>
      <c r="C14" s="341"/>
      <c r="D14" s="342"/>
      <c r="E14" s="341"/>
      <c r="F14" s="342"/>
      <c r="G14" s="410"/>
      <c r="H14" s="529"/>
    </row>
    <row r="15" spans="1:9">
      <c r="A15" s="97">
        <v>8</v>
      </c>
      <c r="B15" s="79" t="s">
        <v>80</v>
      </c>
      <c r="C15" s="341">
        <v>619502156.01940739</v>
      </c>
      <c r="D15" s="342">
        <v>24737702.219999999</v>
      </c>
      <c r="E15" s="341">
        <v>4947540.4440000001</v>
      </c>
      <c r="F15" s="342">
        <v>468337272.34755552</v>
      </c>
      <c r="G15" s="410">
        <v>468337272.34755552</v>
      </c>
      <c r="H15" s="529">
        <f t="shared" si="0"/>
        <v>0.75</v>
      </c>
    </row>
    <row r="16" spans="1:9">
      <c r="A16" s="97">
        <v>9</v>
      </c>
      <c r="B16" s="79" t="s">
        <v>81</v>
      </c>
      <c r="C16" s="341"/>
      <c r="D16" s="342"/>
      <c r="E16" s="341"/>
      <c r="F16" s="342"/>
      <c r="G16" s="410"/>
      <c r="H16" s="529"/>
    </row>
    <row r="17" spans="1:8">
      <c r="A17" s="97">
        <v>10</v>
      </c>
      <c r="B17" s="79" t="s">
        <v>75</v>
      </c>
      <c r="C17" s="341">
        <v>1771836.3930675841</v>
      </c>
      <c r="D17" s="342"/>
      <c r="E17" s="341"/>
      <c r="F17" s="342">
        <v>1829615.8263078171</v>
      </c>
      <c r="G17" s="410">
        <v>1829615.8263078171</v>
      </c>
      <c r="H17" s="529">
        <f t="shared" si="0"/>
        <v>1.0326099144742136</v>
      </c>
    </row>
    <row r="18" spans="1:8">
      <c r="A18" s="97">
        <v>11</v>
      </c>
      <c r="B18" s="79" t="s">
        <v>76</v>
      </c>
      <c r="C18" s="341">
        <v>69139043.900898486</v>
      </c>
      <c r="D18" s="342"/>
      <c r="E18" s="341"/>
      <c r="F18" s="342">
        <v>85083543.101802409</v>
      </c>
      <c r="G18" s="410">
        <v>85083543.101802409</v>
      </c>
      <c r="H18" s="529">
        <f t="shared" si="0"/>
        <v>1.2306149796308756</v>
      </c>
    </row>
    <row r="19" spans="1:8">
      <c r="A19" s="97">
        <v>12</v>
      </c>
      <c r="B19" s="79" t="s">
        <v>77</v>
      </c>
      <c r="C19" s="341"/>
      <c r="D19" s="342"/>
      <c r="E19" s="341"/>
      <c r="F19" s="342"/>
      <c r="G19" s="410"/>
      <c r="H19" s="529"/>
    </row>
    <row r="20" spans="1:8">
      <c r="A20" s="97">
        <v>13</v>
      </c>
      <c r="B20" s="79" t="s">
        <v>78</v>
      </c>
      <c r="C20" s="341"/>
      <c r="D20" s="342"/>
      <c r="E20" s="341"/>
      <c r="F20" s="342"/>
      <c r="G20" s="410"/>
      <c r="H20" s="529"/>
    </row>
    <row r="21" spans="1:8">
      <c r="A21" s="97">
        <v>14</v>
      </c>
      <c r="B21" s="79" t="s">
        <v>292</v>
      </c>
      <c r="C21" s="341">
        <v>66225646.320000008</v>
      </c>
      <c r="D21" s="342"/>
      <c r="E21" s="341"/>
      <c r="F21" s="342">
        <v>44602077.830000013</v>
      </c>
      <c r="G21" s="410">
        <v>44602077.830000013</v>
      </c>
      <c r="H21" s="529">
        <f t="shared" si="0"/>
        <v>0.67348648610365136</v>
      </c>
    </row>
    <row r="22" spans="1:8" ht="13.5" thickBot="1">
      <c r="A22" s="168"/>
      <c r="B22" s="175" t="s">
        <v>74</v>
      </c>
      <c r="C22" s="334">
        <f>SUM(C8:C21)</f>
        <v>804436987.3053515</v>
      </c>
      <c r="D22" s="334">
        <f>SUM(D8:D21)</f>
        <v>24737702.219999999</v>
      </c>
      <c r="E22" s="334">
        <f>SUM(E8:E21)</f>
        <v>4947540.4440000001</v>
      </c>
      <c r="F22" s="334">
        <f>SUM(F8:F21)</f>
        <v>622249463.68764389</v>
      </c>
      <c r="G22" s="334">
        <f>SUM(G8:G21)</f>
        <v>622249463.68764389</v>
      </c>
      <c r="H22" s="530">
        <f>G22/(C22+E22)</f>
        <v>0.76879337614462129</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H23" sqref="H23"/>
    </sheetView>
  </sheetViews>
  <sheetFormatPr defaultColWidth="9.140625" defaultRowHeight="12.75"/>
  <cols>
    <col min="1" max="1" width="10.5703125" style="394" bestFit="1" customWidth="1"/>
    <col min="2" max="2" width="73.140625" style="394" customWidth="1"/>
    <col min="3" max="11" width="12.7109375" style="394" customWidth="1"/>
    <col min="12" max="16384" width="9.140625" style="394"/>
  </cols>
  <sheetData>
    <row r="1" spans="1:11">
      <c r="A1" s="394" t="s">
        <v>231</v>
      </c>
      <c r="B1" s="394" t="str">
        <f>Info!C2</f>
        <v>სს" კრედო ბანკი"</v>
      </c>
    </row>
    <row r="2" spans="1:11">
      <c r="A2" s="394" t="s">
        <v>232</v>
      </c>
      <c r="B2" s="16" t="s">
        <v>921</v>
      </c>
      <c r="C2" s="395"/>
      <c r="D2" s="395"/>
    </row>
    <row r="3" spans="1:11">
      <c r="B3" s="395"/>
      <c r="C3" s="395"/>
      <c r="D3" s="395"/>
    </row>
    <row r="4" spans="1:11" ht="13.5" thickBot="1">
      <c r="A4" s="394" t="s">
        <v>833</v>
      </c>
      <c r="B4" s="357" t="s">
        <v>832</v>
      </c>
      <c r="C4" s="395"/>
      <c r="D4" s="395"/>
    </row>
    <row r="5" spans="1:11" ht="30" customHeight="1">
      <c r="A5" s="599"/>
      <c r="B5" s="600"/>
      <c r="C5" s="597" t="s">
        <v>868</v>
      </c>
      <c r="D5" s="597"/>
      <c r="E5" s="597"/>
      <c r="F5" s="597" t="s">
        <v>869</v>
      </c>
      <c r="G5" s="597"/>
      <c r="H5" s="597"/>
      <c r="I5" s="597" t="s">
        <v>870</v>
      </c>
      <c r="J5" s="597"/>
      <c r="K5" s="598"/>
    </row>
    <row r="6" spans="1:11">
      <c r="A6" s="392"/>
      <c r="B6" s="393"/>
      <c r="C6" s="396" t="s">
        <v>33</v>
      </c>
      <c r="D6" s="396" t="s">
        <v>138</v>
      </c>
      <c r="E6" s="396" t="s">
        <v>74</v>
      </c>
      <c r="F6" s="396" t="s">
        <v>33</v>
      </c>
      <c r="G6" s="396" t="s">
        <v>138</v>
      </c>
      <c r="H6" s="396" t="s">
        <v>74</v>
      </c>
      <c r="I6" s="396" t="s">
        <v>33</v>
      </c>
      <c r="J6" s="396" t="s">
        <v>138</v>
      </c>
      <c r="K6" s="401" t="s">
        <v>74</v>
      </c>
    </row>
    <row r="7" spans="1:11">
      <c r="A7" s="402" t="s">
        <v>803</v>
      </c>
      <c r="B7" s="391"/>
      <c r="C7" s="391"/>
      <c r="D7" s="391"/>
      <c r="E7" s="391"/>
      <c r="F7" s="391"/>
      <c r="G7" s="391"/>
      <c r="H7" s="391"/>
      <c r="I7" s="391"/>
      <c r="J7" s="391"/>
      <c r="K7" s="403"/>
    </row>
    <row r="8" spans="1:11">
      <c r="A8" s="390">
        <v>1</v>
      </c>
      <c r="B8" s="375" t="s">
        <v>803</v>
      </c>
      <c r="C8" s="371"/>
      <c r="D8" s="371"/>
      <c r="E8" s="371"/>
      <c r="F8" s="531">
        <v>35773621.682277888</v>
      </c>
      <c r="G8" s="531">
        <v>37306869.003846131</v>
      </c>
      <c r="H8" s="532">
        <f>F8+G8</f>
        <v>73080490.686124027</v>
      </c>
      <c r="I8" s="531">
        <v>11989216.728123305</v>
      </c>
      <c r="J8" s="531">
        <v>21786796.619442403</v>
      </c>
      <c r="K8" s="533">
        <f>I8+J8</f>
        <v>33776013.347565711</v>
      </c>
    </row>
    <row r="9" spans="1:11">
      <c r="A9" s="402" t="s">
        <v>804</v>
      </c>
      <c r="B9" s="391"/>
      <c r="C9" s="391"/>
      <c r="D9" s="391"/>
      <c r="E9" s="391"/>
      <c r="F9" s="391"/>
      <c r="G9" s="391"/>
      <c r="H9" s="391"/>
      <c r="I9" s="391"/>
      <c r="J9" s="391"/>
      <c r="K9" s="403"/>
    </row>
    <row r="10" spans="1:11">
      <c r="A10" s="404">
        <v>2</v>
      </c>
      <c r="B10" s="376" t="s">
        <v>805</v>
      </c>
      <c r="C10" s="541">
        <v>13309731.099126106</v>
      </c>
      <c r="D10" s="534">
        <v>4726299.083848116</v>
      </c>
      <c r="E10" s="535">
        <f>C10+D10</f>
        <v>18036030.182974223</v>
      </c>
      <c r="F10" s="534">
        <v>3992919.3297378318</v>
      </c>
      <c r="G10" s="534">
        <v>1417889.7251544348</v>
      </c>
      <c r="H10" s="535">
        <f>F10+G10</f>
        <v>5410809.0548922662</v>
      </c>
      <c r="I10" s="534">
        <v>665486.55495630531</v>
      </c>
      <c r="J10" s="534">
        <v>236314.9541924058</v>
      </c>
      <c r="K10" s="536">
        <f>I10+J10</f>
        <v>901801.50914871111</v>
      </c>
    </row>
    <row r="11" spans="1:11">
      <c r="A11" s="404">
        <v>3</v>
      </c>
      <c r="B11" s="376" t="s">
        <v>806</v>
      </c>
      <c r="C11" s="541">
        <v>8396962.9229069259</v>
      </c>
      <c r="D11" s="534">
        <v>8528962.4849136882</v>
      </c>
      <c r="E11" s="535">
        <f t="shared" ref="E11:E20" si="0">C11+D11</f>
        <v>16925925.407820612</v>
      </c>
      <c r="F11" s="534">
        <v>8267158.717817015</v>
      </c>
      <c r="G11" s="534">
        <v>8267331.723779141</v>
      </c>
      <c r="H11" s="535">
        <f t="shared" ref="H11:H21" si="1">F11+G11</f>
        <v>16534490.441596156</v>
      </c>
      <c r="I11" s="534">
        <v>8234707.666544538</v>
      </c>
      <c r="J11" s="534">
        <v>8201924.0334955035</v>
      </c>
      <c r="K11" s="536">
        <f t="shared" ref="K11:K21" si="2">I11+J11</f>
        <v>16436631.700040042</v>
      </c>
    </row>
    <row r="12" spans="1:11">
      <c r="A12" s="404">
        <v>4</v>
      </c>
      <c r="B12" s="376" t="s">
        <v>807</v>
      </c>
      <c r="C12" s="541"/>
      <c r="D12" s="534"/>
      <c r="E12" s="535">
        <f t="shared" si="0"/>
        <v>0</v>
      </c>
      <c r="F12" s="534"/>
      <c r="G12" s="534"/>
      <c r="H12" s="535">
        <f t="shared" si="1"/>
        <v>0</v>
      </c>
      <c r="I12" s="534"/>
      <c r="J12" s="534"/>
      <c r="K12" s="536">
        <f t="shared" si="2"/>
        <v>0</v>
      </c>
    </row>
    <row r="13" spans="1:11">
      <c r="A13" s="404">
        <v>5</v>
      </c>
      <c r="B13" s="376" t="s">
        <v>808</v>
      </c>
      <c r="C13" s="541">
        <v>23660474.48402968</v>
      </c>
      <c r="D13" s="534">
        <v>2143926.1341425125</v>
      </c>
      <c r="E13" s="535">
        <f t="shared" si="0"/>
        <v>25804400.618172191</v>
      </c>
      <c r="F13" s="534">
        <v>7098142.3452089038</v>
      </c>
      <c r="G13" s="534">
        <v>643177.84024275374</v>
      </c>
      <c r="H13" s="535">
        <f t="shared" si="1"/>
        <v>7741320.1854516575</v>
      </c>
      <c r="I13" s="534">
        <v>1183023.7242014841</v>
      </c>
      <c r="J13" s="534">
        <v>107196.30670712562</v>
      </c>
      <c r="K13" s="536">
        <f t="shared" si="2"/>
        <v>1290220.0309086097</v>
      </c>
    </row>
    <row r="14" spans="1:11">
      <c r="A14" s="404">
        <v>6</v>
      </c>
      <c r="B14" s="376" t="s">
        <v>823</v>
      </c>
      <c r="C14" s="541"/>
      <c r="D14" s="534"/>
      <c r="E14" s="535">
        <f t="shared" si="0"/>
        <v>0</v>
      </c>
      <c r="F14" s="534"/>
      <c r="G14" s="534"/>
      <c r="H14" s="535">
        <f t="shared" si="1"/>
        <v>0</v>
      </c>
      <c r="I14" s="534"/>
      <c r="J14" s="534"/>
      <c r="K14" s="536">
        <f t="shared" si="2"/>
        <v>0</v>
      </c>
    </row>
    <row r="15" spans="1:11">
      <c r="A15" s="404">
        <v>7</v>
      </c>
      <c r="B15" s="376" t="s">
        <v>810</v>
      </c>
      <c r="C15" s="541">
        <v>4491927.6805065563</v>
      </c>
      <c r="D15" s="534">
        <v>598111.87069185637</v>
      </c>
      <c r="E15" s="535">
        <f t="shared" si="0"/>
        <v>5090039.5511984127</v>
      </c>
      <c r="F15" s="534">
        <v>4491927.6805065563</v>
      </c>
      <c r="G15" s="534">
        <v>598111.87069185637</v>
      </c>
      <c r="H15" s="535">
        <f t="shared" si="1"/>
        <v>5090039.5511984127</v>
      </c>
      <c r="I15" s="534">
        <v>4491927.6805065563</v>
      </c>
      <c r="J15" s="534">
        <v>598111.87069185637</v>
      </c>
      <c r="K15" s="536">
        <f t="shared" si="2"/>
        <v>5090039.5511984127</v>
      </c>
    </row>
    <row r="16" spans="1:11">
      <c r="A16" s="404">
        <v>8</v>
      </c>
      <c r="B16" s="377" t="s">
        <v>811</v>
      </c>
      <c r="C16" s="537">
        <f>SUM(C10:C15)</f>
        <v>49859096.186569273</v>
      </c>
      <c r="D16" s="537">
        <f>SUM(D10:D15)</f>
        <v>15997299.573596172</v>
      </c>
      <c r="E16" s="538">
        <f t="shared" si="0"/>
        <v>65856395.760165446</v>
      </c>
      <c r="F16" s="537">
        <f>SUM(F10:F15)</f>
        <v>23850148.073270306</v>
      </c>
      <c r="G16" s="537">
        <f>SUM(G10:G15)</f>
        <v>10926511.159868186</v>
      </c>
      <c r="H16" s="538">
        <f t="shared" si="1"/>
        <v>34776659.233138494</v>
      </c>
      <c r="I16" s="537">
        <f>SUM(I10:I15)</f>
        <v>14575145.626208883</v>
      </c>
      <c r="J16" s="537">
        <f>SUM(J10:J15)</f>
        <v>9143547.1650868915</v>
      </c>
      <c r="K16" s="539">
        <f t="shared" si="2"/>
        <v>23718692.791295774</v>
      </c>
    </row>
    <row r="17" spans="1:11">
      <c r="A17" s="402" t="s">
        <v>812</v>
      </c>
      <c r="B17" s="391"/>
      <c r="C17" s="540"/>
      <c r="D17" s="540"/>
      <c r="E17" s="535"/>
      <c r="F17" s="540"/>
      <c r="G17" s="540"/>
      <c r="H17" s="535"/>
      <c r="I17" s="540"/>
      <c r="J17" s="540"/>
      <c r="K17" s="536"/>
    </row>
    <row r="18" spans="1:11">
      <c r="A18" s="404">
        <v>9</v>
      </c>
      <c r="B18" s="376" t="s">
        <v>813</v>
      </c>
      <c r="C18" s="541"/>
      <c r="D18" s="534"/>
      <c r="E18" s="535">
        <f t="shared" si="0"/>
        <v>0</v>
      </c>
      <c r="F18" s="534"/>
      <c r="G18" s="534"/>
      <c r="H18" s="535">
        <f t="shared" si="1"/>
        <v>0</v>
      </c>
      <c r="I18" s="534"/>
      <c r="J18" s="534"/>
      <c r="K18" s="536">
        <f t="shared" si="2"/>
        <v>0</v>
      </c>
    </row>
    <row r="19" spans="1:11">
      <c r="A19" s="404">
        <v>10</v>
      </c>
      <c r="B19" s="376" t="s">
        <v>814</v>
      </c>
      <c r="C19" s="541">
        <v>44534362.791891672</v>
      </c>
      <c r="D19" s="541">
        <v>2490547.5330103599</v>
      </c>
      <c r="E19" s="535">
        <f t="shared" si="0"/>
        <v>47024910.324902028</v>
      </c>
      <c r="F19" s="534">
        <v>22267181.395945836</v>
      </c>
      <c r="G19" s="534">
        <v>1245273.7665051799</v>
      </c>
      <c r="H19" s="535">
        <f t="shared" si="1"/>
        <v>23512455.162451014</v>
      </c>
      <c r="I19" s="534">
        <v>45768071.318013132</v>
      </c>
      <c r="J19" s="534">
        <v>16786727.133853354</v>
      </c>
      <c r="K19" s="536">
        <f t="shared" si="2"/>
        <v>62554798.451866485</v>
      </c>
    </row>
    <row r="20" spans="1:11">
      <c r="A20" s="404">
        <v>11</v>
      </c>
      <c r="B20" s="376" t="s">
        <v>815</v>
      </c>
      <c r="C20" s="541"/>
      <c r="D20" s="534"/>
      <c r="E20" s="535">
        <f t="shared" si="0"/>
        <v>0</v>
      </c>
      <c r="F20" s="534"/>
      <c r="G20" s="534"/>
      <c r="H20" s="535">
        <f t="shared" si="1"/>
        <v>0</v>
      </c>
      <c r="I20" s="534"/>
      <c r="J20" s="534"/>
      <c r="K20" s="536">
        <f t="shared" si="2"/>
        <v>0</v>
      </c>
    </row>
    <row r="21" spans="1:11" ht="13.5" thickBot="1">
      <c r="A21" s="235">
        <v>12</v>
      </c>
      <c r="B21" s="405" t="s">
        <v>816</v>
      </c>
      <c r="C21" s="542">
        <f>SUM(C18:C20)</f>
        <v>44534362.791891672</v>
      </c>
      <c r="D21" s="542">
        <f t="shared" ref="D21:E21" si="3">SUM(D18:D20)</f>
        <v>2490547.5330103599</v>
      </c>
      <c r="E21" s="542">
        <f t="shared" si="3"/>
        <v>47024910.324902028</v>
      </c>
      <c r="F21" s="542">
        <f>SUM(F18:F20)</f>
        <v>22267181.395945836</v>
      </c>
      <c r="G21" s="542">
        <f>SUM(G18:G20)</f>
        <v>1245273.7665051799</v>
      </c>
      <c r="H21" s="538">
        <f t="shared" si="1"/>
        <v>23512455.162451014</v>
      </c>
      <c r="I21" s="542">
        <f>SUM(I18:I20)</f>
        <v>45768071.318013132</v>
      </c>
      <c r="J21" s="542">
        <f>SUM(J18:J20)</f>
        <v>16786727.133853354</v>
      </c>
      <c r="K21" s="539">
        <f t="shared" si="2"/>
        <v>62554798.451866485</v>
      </c>
    </row>
    <row r="22" spans="1:11" ht="38.25" customHeight="1" thickBot="1">
      <c r="A22" s="388"/>
      <c r="B22" s="389"/>
      <c r="C22" s="389"/>
      <c r="D22" s="389"/>
      <c r="E22" s="389"/>
      <c r="F22" s="596" t="s">
        <v>817</v>
      </c>
      <c r="G22" s="597"/>
      <c r="H22" s="597"/>
      <c r="I22" s="596" t="s">
        <v>818</v>
      </c>
      <c r="J22" s="597"/>
      <c r="K22" s="598"/>
    </row>
    <row r="23" spans="1:11" ht="13.5" thickBot="1">
      <c r="A23" s="381">
        <v>13</v>
      </c>
      <c r="B23" s="378" t="s">
        <v>803</v>
      </c>
      <c r="C23" s="387"/>
      <c r="D23" s="387"/>
      <c r="E23" s="387"/>
      <c r="F23" s="543">
        <f>F8</f>
        <v>35773621.682277888</v>
      </c>
      <c r="G23" s="543">
        <f>G8</f>
        <v>37306869.003846131</v>
      </c>
      <c r="H23" s="544">
        <f>F23+G23</f>
        <v>73080490.686124027</v>
      </c>
      <c r="I23" s="543">
        <f>I8</f>
        <v>11989216.728123305</v>
      </c>
      <c r="J23" s="543">
        <f>J8</f>
        <v>21786796.619442403</v>
      </c>
      <c r="K23" s="545">
        <f>I23+J23</f>
        <v>33776013.347565711</v>
      </c>
    </row>
    <row r="24" spans="1:11" ht="13.5" thickBot="1">
      <c r="A24" s="382">
        <v>14</v>
      </c>
      <c r="B24" s="379" t="s">
        <v>819</v>
      </c>
      <c r="C24" s="406"/>
      <c r="D24" s="385"/>
      <c r="E24" s="386"/>
      <c r="F24" s="546">
        <f>MAX(F16-F21,F16*0.25)</f>
        <v>5962537.0183175765</v>
      </c>
      <c r="G24" s="546">
        <f>MAX(G16-G21,G16*0.25)</f>
        <v>9681237.3933630064</v>
      </c>
      <c r="H24" s="544">
        <f>F24+G24</f>
        <v>15643774.411680583</v>
      </c>
      <c r="I24" s="546">
        <f>MAX(I16-I21,I16*0.25)</f>
        <v>3643786.4065522207</v>
      </c>
      <c r="J24" s="546">
        <f>MAX(J16-J21,J16*0.25)</f>
        <v>2285886.7912717229</v>
      </c>
      <c r="K24" s="545">
        <f>I24+J24</f>
        <v>5929673.1978239436</v>
      </c>
    </row>
    <row r="25" spans="1:11" ht="13.5" thickBot="1">
      <c r="A25" s="383">
        <v>15</v>
      </c>
      <c r="B25" s="380" t="s">
        <v>820</v>
      </c>
      <c r="C25" s="384"/>
      <c r="D25" s="384"/>
      <c r="E25" s="384"/>
      <c r="F25" s="547">
        <f>F23/F24</f>
        <v>5.9997315861314311</v>
      </c>
      <c r="G25" s="547">
        <f t="shared" ref="G25:K25" si="4">G23/G24</f>
        <v>3.8535227975529178</v>
      </c>
      <c r="H25" s="547">
        <f t="shared" si="4"/>
        <v>4.6715382594342278</v>
      </c>
      <c r="I25" s="547">
        <f t="shared" si="4"/>
        <v>3.2903181993775523</v>
      </c>
      <c r="J25" s="547">
        <f t="shared" si="4"/>
        <v>9.5310042048589843</v>
      </c>
      <c r="K25" s="548">
        <f t="shared" si="4"/>
        <v>5.6961003112213247</v>
      </c>
    </row>
    <row r="28" spans="1:11" ht="51">
      <c r="B28" s="23" t="s">
        <v>867</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E16 H16 H21 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K11" sqref="K11"/>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3"/>
  </cols>
  <sheetData>
    <row r="1" spans="1:14">
      <c r="A1" s="5" t="s">
        <v>231</v>
      </c>
      <c r="B1" s="74" t="str">
        <f>Info!C2</f>
        <v>სს" კრედო ბანკი"</v>
      </c>
    </row>
    <row r="2" spans="1:14" ht="14.25" customHeight="1">
      <c r="A2" s="74" t="s">
        <v>232</v>
      </c>
      <c r="B2" s="16" t="s">
        <v>921</v>
      </c>
    </row>
    <row r="3" spans="1:14" ht="14.25" customHeight="1"/>
    <row r="4" spans="1:14" ht="15.75" thickBot="1">
      <c r="A4" s="2" t="s">
        <v>666</v>
      </c>
      <c r="B4" s="99" t="s">
        <v>83</v>
      </c>
    </row>
    <row r="5" spans="1:14" s="25" customFormat="1" ht="12.75">
      <c r="A5" s="184"/>
      <c r="B5" s="185"/>
      <c r="C5" s="186" t="s">
        <v>0</v>
      </c>
      <c r="D5" s="186" t="s">
        <v>1</v>
      </c>
      <c r="E5" s="186" t="s">
        <v>2</v>
      </c>
      <c r="F5" s="186" t="s">
        <v>3</v>
      </c>
      <c r="G5" s="186" t="s">
        <v>4</v>
      </c>
      <c r="H5" s="186" t="s">
        <v>10</v>
      </c>
      <c r="I5" s="186" t="s">
        <v>281</v>
      </c>
      <c r="J5" s="186" t="s">
        <v>282</v>
      </c>
      <c r="K5" s="186" t="s">
        <v>283</v>
      </c>
      <c r="L5" s="186" t="s">
        <v>284</v>
      </c>
      <c r="M5" s="186" t="s">
        <v>285</v>
      </c>
      <c r="N5" s="187" t="s">
        <v>286</v>
      </c>
    </row>
    <row r="6" spans="1:14" ht="45">
      <c r="A6" s="176"/>
      <c r="B6" s="111"/>
      <c r="C6" s="112" t="s">
        <v>93</v>
      </c>
      <c r="D6" s="113" t="s">
        <v>82</v>
      </c>
      <c r="E6" s="114" t="s">
        <v>92</v>
      </c>
      <c r="F6" s="115">
        <v>0</v>
      </c>
      <c r="G6" s="115">
        <v>0.2</v>
      </c>
      <c r="H6" s="115">
        <v>0.35</v>
      </c>
      <c r="I6" s="115">
        <v>0.5</v>
      </c>
      <c r="J6" s="115">
        <v>0.75</v>
      </c>
      <c r="K6" s="115">
        <v>1</v>
      </c>
      <c r="L6" s="115">
        <v>1.5</v>
      </c>
      <c r="M6" s="115">
        <v>2.5</v>
      </c>
      <c r="N6" s="177" t="s">
        <v>83</v>
      </c>
    </row>
    <row r="7" spans="1:14">
      <c r="A7" s="178">
        <v>1</v>
      </c>
      <c r="B7" s="116" t="s">
        <v>84</v>
      </c>
      <c r="C7" s="343">
        <f>SUM(C8:C13)</f>
        <v>13383000</v>
      </c>
      <c r="D7" s="111"/>
      <c r="E7" s="346">
        <f t="shared" ref="E7:M7" si="0">SUM(E8:E13)</f>
        <v>1472130</v>
      </c>
      <c r="F7" s="343">
        <f>SUM(F8:F13)</f>
        <v>0</v>
      </c>
      <c r="G7" s="343">
        <f t="shared" si="0"/>
        <v>0</v>
      </c>
      <c r="H7" s="343">
        <f t="shared" si="0"/>
        <v>0</v>
      </c>
      <c r="I7" s="343">
        <f t="shared" si="0"/>
        <v>0</v>
      </c>
      <c r="J7" s="343">
        <f t="shared" si="0"/>
        <v>0</v>
      </c>
      <c r="K7" s="343">
        <f t="shared" si="0"/>
        <v>1472130</v>
      </c>
      <c r="L7" s="343">
        <f t="shared" si="0"/>
        <v>0</v>
      </c>
      <c r="M7" s="343">
        <f t="shared" si="0"/>
        <v>0</v>
      </c>
      <c r="N7" s="179">
        <f>SUM(N8:N13)</f>
        <v>1472130</v>
      </c>
    </row>
    <row r="8" spans="1:14">
      <c r="A8" s="178">
        <v>1.1000000000000001</v>
      </c>
      <c r="B8" s="117" t="s">
        <v>85</v>
      </c>
      <c r="C8" s="344">
        <v>0</v>
      </c>
      <c r="D8" s="118">
        <v>0.02</v>
      </c>
      <c r="E8" s="346">
        <f>C8*D8</f>
        <v>0</v>
      </c>
      <c r="F8" s="344"/>
      <c r="G8" s="344"/>
      <c r="H8" s="344"/>
      <c r="I8" s="344"/>
      <c r="J8" s="344"/>
      <c r="K8" s="344"/>
      <c r="L8" s="344"/>
      <c r="M8" s="344"/>
      <c r="N8" s="179">
        <f>SUMPRODUCT($F$6:$M$6,F8:M8)</f>
        <v>0</v>
      </c>
    </row>
    <row r="9" spans="1:14">
      <c r="A9" s="178">
        <v>1.2</v>
      </c>
      <c r="B9" s="117" t="s">
        <v>86</v>
      </c>
      <c r="C9" s="344">
        <v>0</v>
      </c>
      <c r="D9" s="118">
        <v>0.05</v>
      </c>
      <c r="E9" s="346">
        <f>C9*D9</f>
        <v>0</v>
      </c>
      <c r="F9" s="344"/>
      <c r="G9" s="344"/>
      <c r="H9" s="344"/>
      <c r="I9" s="344"/>
      <c r="J9" s="344"/>
      <c r="K9" s="344"/>
      <c r="L9" s="344"/>
      <c r="M9" s="344"/>
      <c r="N9" s="179">
        <f t="shared" ref="N9:N12" si="1">SUMPRODUCT($F$6:$M$6,F9:M9)</f>
        <v>0</v>
      </c>
    </row>
    <row r="10" spans="1:14">
      <c r="A10" s="178">
        <v>1.3</v>
      </c>
      <c r="B10" s="117" t="s">
        <v>87</v>
      </c>
      <c r="C10" s="344">
        <v>0</v>
      </c>
      <c r="D10" s="118">
        <v>0.08</v>
      </c>
      <c r="E10" s="346">
        <f>C10*D10</f>
        <v>0</v>
      </c>
      <c r="F10" s="344"/>
      <c r="G10" s="344"/>
      <c r="H10" s="344"/>
      <c r="I10" s="344"/>
      <c r="J10" s="344"/>
      <c r="K10" s="344"/>
      <c r="L10" s="344"/>
      <c r="M10" s="344"/>
      <c r="N10" s="179">
        <f>SUMPRODUCT($F$6:$M$6,F10:M10)</f>
        <v>0</v>
      </c>
    </row>
    <row r="11" spans="1:14">
      <c r="A11" s="178">
        <v>1.4</v>
      </c>
      <c r="B11" s="117" t="s">
        <v>88</v>
      </c>
      <c r="C11" s="344">
        <v>13383000</v>
      </c>
      <c r="D11" s="118">
        <v>0.11</v>
      </c>
      <c r="E11" s="346">
        <f>C11*D11</f>
        <v>1472130</v>
      </c>
      <c r="F11" s="344"/>
      <c r="G11" s="344"/>
      <c r="H11" s="344"/>
      <c r="I11" s="344"/>
      <c r="J11" s="344"/>
      <c r="K11" s="344">
        <v>1472130</v>
      </c>
      <c r="L11" s="344"/>
      <c r="M11" s="344"/>
      <c r="N11" s="179">
        <f t="shared" si="1"/>
        <v>1472130</v>
      </c>
    </row>
    <row r="12" spans="1:14">
      <c r="A12" s="178">
        <v>1.5</v>
      </c>
      <c r="B12" s="117" t="s">
        <v>89</v>
      </c>
      <c r="C12" s="344">
        <v>0</v>
      </c>
      <c r="D12" s="118">
        <v>0.14000000000000001</v>
      </c>
      <c r="E12" s="346">
        <f>C12*D12</f>
        <v>0</v>
      </c>
      <c r="F12" s="344"/>
      <c r="G12" s="344"/>
      <c r="H12" s="344"/>
      <c r="I12" s="344"/>
      <c r="J12" s="344"/>
      <c r="K12" s="344"/>
      <c r="L12" s="344"/>
      <c r="M12" s="344"/>
      <c r="N12" s="179">
        <f t="shared" si="1"/>
        <v>0</v>
      </c>
    </row>
    <row r="13" spans="1:14">
      <c r="A13" s="178">
        <v>1.6</v>
      </c>
      <c r="B13" s="119" t="s">
        <v>90</v>
      </c>
      <c r="C13" s="344">
        <v>0</v>
      </c>
      <c r="D13" s="120"/>
      <c r="E13" s="344"/>
      <c r="F13" s="344"/>
      <c r="G13" s="344"/>
      <c r="H13" s="344"/>
      <c r="I13" s="344"/>
      <c r="J13" s="344"/>
      <c r="K13" s="344"/>
      <c r="L13" s="344"/>
      <c r="M13" s="344"/>
      <c r="N13" s="179">
        <f>SUMPRODUCT($F$6:$M$6,F13:M13)</f>
        <v>0</v>
      </c>
    </row>
    <row r="14" spans="1:14">
      <c r="A14" s="178">
        <v>2</v>
      </c>
      <c r="B14" s="121" t="s">
        <v>91</v>
      </c>
      <c r="C14" s="343">
        <f>SUM(C15:C20)</f>
        <v>0</v>
      </c>
      <c r="D14" s="111"/>
      <c r="E14" s="346">
        <f t="shared" ref="E14:M14" si="2">SUM(E15:E20)</f>
        <v>0</v>
      </c>
      <c r="F14" s="344">
        <f t="shared" si="2"/>
        <v>0</v>
      </c>
      <c r="G14" s="344">
        <f t="shared" si="2"/>
        <v>0</v>
      </c>
      <c r="H14" s="344">
        <f t="shared" si="2"/>
        <v>0</v>
      </c>
      <c r="I14" s="344">
        <f t="shared" si="2"/>
        <v>0</v>
      </c>
      <c r="J14" s="344">
        <f t="shared" si="2"/>
        <v>0</v>
      </c>
      <c r="K14" s="344">
        <f t="shared" si="2"/>
        <v>0</v>
      </c>
      <c r="L14" s="344">
        <f t="shared" si="2"/>
        <v>0</v>
      </c>
      <c r="M14" s="344">
        <f t="shared" si="2"/>
        <v>0</v>
      </c>
      <c r="N14" s="179">
        <f>SUM(N15:N20)</f>
        <v>0</v>
      </c>
    </row>
    <row r="15" spans="1:14">
      <c r="A15" s="178">
        <v>2.1</v>
      </c>
      <c r="B15" s="119" t="s">
        <v>85</v>
      </c>
      <c r="C15" s="344"/>
      <c r="D15" s="118">
        <v>5.0000000000000001E-3</v>
      </c>
      <c r="E15" s="346">
        <f>C15*D15</f>
        <v>0</v>
      </c>
      <c r="F15" s="344"/>
      <c r="G15" s="344"/>
      <c r="H15" s="344"/>
      <c r="I15" s="344"/>
      <c r="J15" s="344"/>
      <c r="K15" s="344"/>
      <c r="L15" s="344"/>
      <c r="M15" s="344"/>
      <c r="N15" s="179">
        <f>SUMPRODUCT($F$6:$M$6,F15:M15)</f>
        <v>0</v>
      </c>
    </row>
    <row r="16" spans="1:14">
      <c r="A16" s="178">
        <v>2.2000000000000002</v>
      </c>
      <c r="B16" s="119" t="s">
        <v>86</v>
      </c>
      <c r="C16" s="344"/>
      <c r="D16" s="118">
        <v>0.01</v>
      </c>
      <c r="E16" s="346">
        <f>C16*D16</f>
        <v>0</v>
      </c>
      <c r="F16" s="344"/>
      <c r="G16" s="344"/>
      <c r="H16" s="344"/>
      <c r="I16" s="344"/>
      <c r="J16" s="344"/>
      <c r="K16" s="344"/>
      <c r="L16" s="344"/>
      <c r="M16" s="344"/>
      <c r="N16" s="179">
        <f t="shared" ref="N16:N20" si="3">SUMPRODUCT($F$6:$M$6,F16:M16)</f>
        <v>0</v>
      </c>
    </row>
    <row r="17" spans="1:14">
      <c r="A17" s="178">
        <v>2.2999999999999998</v>
      </c>
      <c r="B17" s="119" t="s">
        <v>87</v>
      </c>
      <c r="C17" s="344"/>
      <c r="D17" s="118">
        <v>0.02</v>
      </c>
      <c r="E17" s="346">
        <f>C17*D17</f>
        <v>0</v>
      </c>
      <c r="F17" s="344"/>
      <c r="G17" s="344"/>
      <c r="H17" s="344"/>
      <c r="I17" s="344"/>
      <c r="J17" s="344"/>
      <c r="K17" s="344"/>
      <c r="L17" s="344"/>
      <c r="M17" s="344"/>
      <c r="N17" s="179">
        <f t="shared" si="3"/>
        <v>0</v>
      </c>
    </row>
    <row r="18" spans="1:14">
      <c r="A18" s="178">
        <v>2.4</v>
      </c>
      <c r="B18" s="119" t="s">
        <v>88</v>
      </c>
      <c r="C18" s="344"/>
      <c r="D18" s="118">
        <v>0.03</v>
      </c>
      <c r="E18" s="346">
        <f>C18*D18</f>
        <v>0</v>
      </c>
      <c r="F18" s="344"/>
      <c r="G18" s="344"/>
      <c r="H18" s="344"/>
      <c r="I18" s="344"/>
      <c r="J18" s="344"/>
      <c r="K18" s="344"/>
      <c r="L18" s="344"/>
      <c r="M18" s="344"/>
      <c r="N18" s="179">
        <f t="shared" si="3"/>
        <v>0</v>
      </c>
    </row>
    <row r="19" spans="1:14">
      <c r="A19" s="178">
        <v>2.5</v>
      </c>
      <c r="B19" s="119" t="s">
        <v>89</v>
      </c>
      <c r="C19" s="344"/>
      <c r="D19" s="118">
        <v>0.04</v>
      </c>
      <c r="E19" s="346">
        <f>C19*D19</f>
        <v>0</v>
      </c>
      <c r="F19" s="344"/>
      <c r="G19" s="344"/>
      <c r="H19" s="344"/>
      <c r="I19" s="344"/>
      <c r="J19" s="344"/>
      <c r="K19" s="344"/>
      <c r="L19" s="344"/>
      <c r="M19" s="344"/>
      <c r="N19" s="179">
        <f t="shared" si="3"/>
        <v>0</v>
      </c>
    </row>
    <row r="20" spans="1:14">
      <c r="A20" s="178">
        <v>2.6</v>
      </c>
      <c r="B20" s="119" t="s">
        <v>90</v>
      </c>
      <c r="C20" s="344"/>
      <c r="D20" s="120"/>
      <c r="E20" s="347"/>
      <c r="F20" s="344"/>
      <c r="G20" s="344"/>
      <c r="H20" s="344"/>
      <c r="I20" s="344"/>
      <c r="J20" s="344"/>
      <c r="K20" s="344"/>
      <c r="L20" s="344"/>
      <c r="M20" s="344"/>
      <c r="N20" s="179">
        <f t="shared" si="3"/>
        <v>0</v>
      </c>
    </row>
    <row r="21" spans="1:14" ht="15.75" thickBot="1">
      <c r="A21" s="180">
        <v>3</v>
      </c>
      <c r="B21" s="181" t="s">
        <v>74</v>
      </c>
      <c r="C21" s="345">
        <f>C14+C7</f>
        <v>13383000</v>
      </c>
      <c r="D21" s="182"/>
      <c r="E21" s="348">
        <f>E14+E7</f>
        <v>1472130</v>
      </c>
      <c r="F21" s="349">
        <f>F7+F14</f>
        <v>0</v>
      </c>
      <c r="G21" s="349">
        <f t="shared" ref="G21:L21" si="4">G7+G14</f>
        <v>0</v>
      </c>
      <c r="H21" s="349">
        <f t="shared" si="4"/>
        <v>0</v>
      </c>
      <c r="I21" s="349">
        <f t="shared" si="4"/>
        <v>0</v>
      </c>
      <c r="J21" s="349">
        <f t="shared" si="4"/>
        <v>0</v>
      </c>
      <c r="K21" s="349">
        <f t="shared" si="4"/>
        <v>1472130</v>
      </c>
      <c r="L21" s="349">
        <f t="shared" si="4"/>
        <v>0</v>
      </c>
      <c r="M21" s="349">
        <f>M7+M14</f>
        <v>0</v>
      </c>
      <c r="N21" s="183">
        <f>N14+N7</f>
        <v>1472130</v>
      </c>
    </row>
    <row r="22" spans="1:14">
      <c r="E22" s="350"/>
      <c r="F22" s="350"/>
      <c r="G22" s="350"/>
      <c r="H22" s="350"/>
      <c r="I22" s="350"/>
      <c r="J22" s="350"/>
      <c r="K22" s="350"/>
      <c r="L22" s="350"/>
      <c r="M22" s="35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C38" sqref="C38"/>
    </sheetView>
  </sheetViews>
  <sheetFormatPr defaultRowHeight="15"/>
  <cols>
    <col min="1" max="1" width="11.42578125" customWidth="1"/>
    <col min="2" max="2" width="76.85546875" style="4" customWidth="1"/>
    <col min="3" max="3" width="22.85546875" customWidth="1"/>
  </cols>
  <sheetData>
    <row r="1" spans="1:3">
      <c r="A1" s="394" t="s">
        <v>231</v>
      </c>
      <c r="B1" t="str">
        <f>Info!C2</f>
        <v>სს" კრედო ბანკი"</v>
      </c>
    </row>
    <row r="2" spans="1:3">
      <c r="A2" s="394" t="s">
        <v>232</v>
      </c>
      <c r="B2" s="16" t="s">
        <v>921</v>
      </c>
    </row>
    <row r="3" spans="1:3">
      <c r="A3" s="394"/>
      <c r="B3"/>
    </row>
    <row r="4" spans="1:3">
      <c r="A4" s="394" t="s">
        <v>912</v>
      </c>
      <c r="B4" t="s">
        <v>871</v>
      </c>
    </row>
    <row r="5" spans="1:3">
      <c r="A5" s="465"/>
      <c r="B5" s="465" t="s">
        <v>872</v>
      </c>
      <c r="C5" s="477"/>
    </row>
    <row r="6" spans="1:3">
      <c r="A6" s="466">
        <v>1</v>
      </c>
      <c r="B6" s="478" t="s">
        <v>872</v>
      </c>
      <c r="C6" s="479">
        <v>799163431.05497801</v>
      </c>
    </row>
    <row r="7" spans="1:3">
      <c r="A7" s="466">
        <v>2</v>
      </c>
      <c r="B7" s="478" t="s">
        <v>873</v>
      </c>
      <c r="C7" s="479">
        <v>-7802007.4699999997</v>
      </c>
    </row>
    <row r="8" spans="1:3">
      <c r="A8" s="467">
        <v>3</v>
      </c>
      <c r="B8" s="480" t="s">
        <v>874</v>
      </c>
      <c r="C8" s="481">
        <f>C6+C7</f>
        <v>791361423.58497798</v>
      </c>
    </row>
    <row r="9" spans="1:3">
      <c r="A9" s="468"/>
      <c r="B9" s="468" t="s">
        <v>875</v>
      </c>
      <c r="C9" s="482"/>
    </row>
    <row r="10" spans="1:3">
      <c r="A10" s="469">
        <v>4</v>
      </c>
      <c r="B10" s="483" t="s">
        <v>876</v>
      </c>
      <c r="C10" s="479"/>
    </row>
    <row r="11" spans="1:3">
      <c r="A11" s="469">
        <v>5</v>
      </c>
      <c r="B11" s="484" t="s">
        <v>877</v>
      </c>
      <c r="C11" s="479"/>
    </row>
    <row r="12" spans="1:3">
      <c r="A12" s="469" t="s">
        <v>878</v>
      </c>
      <c r="B12" s="478" t="s">
        <v>879</v>
      </c>
      <c r="C12" s="481">
        <v>1472130</v>
      </c>
    </row>
    <row r="13" spans="1:3">
      <c r="A13" s="470">
        <v>6</v>
      </c>
      <c r="B13" s="485" t="s">
        <v>880</v>
      </c>
      <c r="C13" s="479"/>
    </row>
    <row r="14" spans="1:3">
      <c r="A14" s="470">
        <v>7</v>
      </c>
      <c r="B14" s="486" t="s">
        <v>881</v>
      </c>
      <c r="C14" s="479"/>
    </row>
    <row r="15" spans="1:3">
      <c r="A15" s="471">
        <v>8</v>
      </c>
      <c r="B15" s="478" t="s">
        <v>882</v>
      </c>
      <c r="C15" s="479"/>
    </row>
    <row r="16" spans="1:3" ht="24">
      <c r="A16" s="470">
        <v>9</v>
      </c>
      <c r="B16" s="486" t="s">
        <v>883</v>
      </c>
      <c r="C16" s="479"/>
    </row>
    <row r="17" spans="1:3">
      <c r="A17" s="470">
        <v>10</v>
      </c>
      <c r="B17" s="486" t="s">
        <v>884</v>
      </c>
      <c r="C17" s="479"/>
    </row>
    <row r="18" spans="1:3">
      <c r="A18" s="472">
        <v>11</v>
      </c>
      <c r="B18" s="487" t="s">
        <v>885</v>
      </c>
      <c r="C18" s="481">
        <f>SUM(C10:C17)</f>
        <v>1472130</v>
      </c>
    </row>
    <row r="19" spans="1:3">
      <c r="A19" s="468"/>
      <c r="B19" s="468" t="s">
        <v>886</v>
      </c>
      <c r="C19" s="488"/>
    </row>
    <row r="20" spans="1:3">
      <c r="A20" s="470">
        <v>12</v>
      </c>
      <c r="B20" s="483" t="s">
        <v>887</v>
      </c>
      <c r="C20" s="479"/>
    </row>
    <row r="21" spans="1:3">
      <c r="A21" s="470">
        <v>13</v>
      </c>
      <c r="B21" s="483" t="s">
        <v>888</v>
      </c>
      <c r="C21" s="479"/>
    </row>
    <row r="22" spans="1:3">
      <c r="A22" s="470">
        <v>14</v>
      </c>
      <c r="B22" s="483" t="s">
        <v>889</v>
      </c>
      <c r="C22" s="479"/>
    </row>
    <row r="23" spans="1:3" ht="24">
      <c r="A23" s="470" t="s">
        <v>890</v>
      </c>
      <c r="B23" s="483" t="s">
        <v>891</v>
      </c>
      <c r="C23" s="479"/>
    </row>
    <row r="24" spans="1:3">
      <c r="A24" s="470">
        <v>15</v>
      </c>
      <c r="B24" s="483" t="s">
        <v>892</v>
      </c>
      <c r="C24" s="479"/>
    </row>
    <row r="25" spans="1:3">
      <c r="A25" s="470" t="s">
        <v>893</v>
      </c>
      <c r="B25" s="478" t="s">
        <v>894</v>
      </c>
      <c r="C25" s="479"/>
    </row>
    <row r="26" spans="1:3">
      <c r="A26" s="472">
        <v>16</v>
      </c>
      <c r="B26" s="487" t="s">
        <v>895</v>
      </c>
      <c r="C26" s="481">
        <f>SUM(C20:C25)</f>
        <v>0</v>
      </c>
    </row>
    <row r="27" spans="1:3">
      <c r="A27" s="468"/>
      <c r="B27" s="468" t="s">
        <v>896</v>
      </c>
      <c r="C27" s="482"/>
    </row>
    <row r="28" spans="1:3">
      <c r="A28" s="469">
        <v>17</v>
      </c>
      <c r="B28" s="478" t="s">
        <v>897</v>
      </c>
      <c r="C28" s="479">
        <v>24737702.219999999</v>
      </c>
    </row>
    <row r="29" spans="1:3">
      <c r="A29" s="469">
        <v>18</v>
      </c>
      <c r="B29" s="478" t="s">
        <v>898</v>
      </c>
      <c r="C29" s="479">
        <v>-19790161.776000001</v>
      </c>
    </row>
    <row r="30" spans="1:3">
      <c r="A30" s="472">
        <v>19</v>
      </c>
      <c r="B30" s="487" t="s">
        <v>899</v>
      </c>
      <c r="C30" s="481">
        <f>C28+C29</f>
        <v>4947540.4439999983</v>
      </c>
    </row>
    <row r="31" spans="1:3">
      <c r="A31" s="473"/>
      <c r="B31" s="468" t="s">
        <v>900</v>
      </c>
      <c r="C31" s="482"/>
    </row>
    <row r="32" spans="1:3">
      <c r="A32" s="469" t="s">
        <v>901</v>
      </c>
      <c r="B32" s="483" t="s">
        <v>902</v>
      </c>
      <c r="C32" s="489"/>
    </row>
    <row r="33" spans="1:3">
      <c r="A33" s="469" t="s">
        <v>903</v>
      </c>
      <c r="B33" s="484" t="s">
        <v>904</v>
      </c>
      <c r="C33" s="489"/>
    </row>
    <row r="34" spans="1:3">
      <c r="A34" s="468"/>
      <c r="B34" s="468" t="s">
        <v>905</v>
      </c>
      <c r="C34" s="482"/>
    </row>
    <row r="35" spans="1:3">
      <c r="A35" s="472">
        <v>20</v>
      </c>
      <c r="B35" s="487" t="s">
        <v>130</v>
      </c>
      <c r="C35" s="481">
        <v>109228272.44</v>
      </c>
    </row>
    <row r="36" spans="1:3">
      <c r="A36" s="472">
        <v>21</v>
      </c>
      <c r="B36" s="487" t="s">
        <v>906</v>
      </c>
      <c r="C36" s="481">
        <f>C8+C18+C26+C30</f>
        <v>797781094.02897799</v>
      </c>
    </row>
    <row r="37" spans="1:3">
      <c r="A37" s="474"/>
      <c r="B37" s="474" t="s">
        <v>871</v>
      </c>
      <c r="C37" s="482"/>
    </row>
    <row r="38" spans="1:3">
      <c r="A38" s="472">
        <v>22</v>
      </c>
      <c r="B38" s="487" t="s">
        <v>871</v>
      </c>
      <c r="C38" s="549">
        <f>IFERROR(C35/C36,0)</f>
        <v>0.1369150926958824</v>
      </c>
    </row>
    <row r="39" spans="1:3">
      <c r="A39" s="474"/>
      <c r="B39" s="474" t="s">
        <v>907</v>
      </c>
      <c r="C39" s="482"/>
    </row>
    <row r="40" spans="1:3">
      <c r="A40" s="475" t="s">
        <v>908</v>
      </c>
      <c r="B40" s="483" t="s">
        <v>909</v>
      </c>
      <c r="C40" s="489"/>
    </row>
    <row r="41" spans="1:3">
      <c r="A41" s="476" t="s">
        <v>910</v>
      </c>
      <c r="B41" s="484" t="s">
        <v>911</v>
      </c>
      <c r="C41" s="48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53" customWidth="1"/>
    <col min="2" max="2" width="66.140625" style="254" customWidth="1"/>
    <col min="3" max="3" width="131.42578125" style="255" customWidth="1"/>
    <col min="4" max="5" width="10.28515625" style="237" customWidth="1"/>
    <col min="6" max="16384" width="43.5703125" style="237"/>
  </cols>
  <sheetData>
    <row r="1" spans="1:3" ht="12.75" thickTop="1" thickBot="1">
      <c r="A1" s="636" t="s">
        <v>370</v>
      </c>
      <c r="B1" s="637"/>
      <c r="C1" s="638"/>
    </row>
    <row r="2" spans="1:3" ht="26.25" customHeight="1">
      <c r="A2" s="238"/>
      <c r="B2" s="656" t="s">
        <v>371</v>
      </c>
      <c r="C2" s="656"/>
    </row>
    <row r="3" spans="1:3" s="243" customFormat="1" ht="11.25" customHeight="1">
      <c r="A3" s="242"/>
      <c r="B3" s="656" t="s">
        <v>676</v>
      </c>
      <c r="C3" s="656"/>
    </row>
    <row r="4" spans="1:3" ht="12" customHeight="1" thickBot="1">
      <c r="A4" s="641" t="s">
        <v>680</v>
      </c>
      <c r="B4" s="642"/>
      <c r="C4" s="643"/>
    </row>
    <row r="5" spans="1:3" ht="12" thickTop="1">
      <c r="A5" s="239"/>
      <c r="B5" s="644" t="s">
        <v>372</v>
      </c>
      <c r="C5" s="645"/>
    </row>
    <row r="6" spans="1:3">
      <c r="A6" s="238"/>
      <c r="B6" s="605" t="s">
        <v>677</v>
      </c>
      <c r="C6" s="606"/>
    </row>
    <row r="7" spans="1:3">
      <c r="A7" s="238"/>
      <c r="B7" s="605" t="s">
        <v>373</v>
      </c>
      <c r="C7" s="606"/>
    </row>
    <row r="8" spans="1:3">
      <c r="A8" s="238"/>
      <c r="B8" s="605" t="s">
        <v>678</v>
      </c>
      <c r="C8" s="606"/>
    </row>
    <row r="9" spans="1:3">
      <c r="A9" s="238"/>
      <c r="B9" s="657" t="s">
        <v>679</v>
      </c>
      <c r="C9" s="658"/>
    </row>
    <row r="10" spans="1:3">
      <c r="A10" s="238"/>
      <c r="B10" s="648" t="s">
        <v>374</v>
      </c>
      <c r="C10" s="649" t="s">
        <v>374</v>
      </c>
    </row>
    <row r="11" spans="1:3">
      <c r="A11" s="238"/>
      <c r="B11" s="648" t="s">
        <v>375</v>
      </c>
      <c r="C11" s="649" t="s">
        <v>375</v>
      </c>
    </row>
    <row r="12" spans="1:3">
      <c r="A12" s="238"/>
      <c r="B12" s="648" t="s">
        <v>376</v>
      </c>
      <c r="C12" s="649" t="s">
        <v>376</v>
      </c>
    </row>
    <row r="13" spans="1:3">
      <c r="A13" s="238"/>
      <c r="B13" s="648" t="s">
        <v>377</v>
      </c>
      <c r="C13" s="649" t="s">
        <v>377</v>
      </c>
    </row>
    <row r="14" spans="1:3">
      <c r="A14" s="238"/>
      <c r="B14" s="648" t="s">
        <v>378</v>
      </c>
      <c r="C14" s="649" t="s">
        <v>378</v>
      </c>
    </row>
    <row r="15" spans="1:3" ht="21.75" customHeight="1">
      <c r="A15" s="238"/>
      <c r="B15" s="648" t="s">
        <v>379</v>
      </c>
      <c r="C15" s="649" t="s">
        <v>379</v>
      </c>
    </row>
    <row r="16" spans="1:3">
      <c r="A16" s="238"/>
      <c r="B16" s="648" t="s">
        <v>380</v>
      </c>
      <c r="C16" s="649" t="s">
        <v>381</v>
      </c>
    </row>
    <row r="17" spans="1:3">
      <c r="A17" s="238"/>
      <c r="B17" s="648" t="s">
        <v>382</v>
      </c>
      <c r="C17" s="649" t="s">
        <v>383</v>
      </c>
    </row>
    <row r="18" spans="1:3">
      <c r="A18" s="238"/>
      <c r="B18" s="648" t="s">
        <v>384</v>
      </c>
      <c r="C18" s="649" t="s">
        <v>385</v>
      </c>
    </row>
    <row r="19" spans="1:3">
      <c r="A19" s="238"/>
      <c r="B19" s="648" t="s">
        <v>386</v>
      </c>
      <c r="C19" s="649" t="s">
        <v>386</v>
      </c>
    </row>
    <row r="20" spans="1:3">
      <c r="A20" s="238"/>
      <c r="B20" s="648" t="s">
        <v>387</v>
      </c>
      <c r="C20" s="649" t="s">
        <v>387</v>
      </c>
    </row>
    <row r="21" spans="1:3">
      <c r="A21" s="238"/>
      <c r="B21" s="648" t="s">
        <v>388</v>
      </c>
      <c r="C21" s="649" t="s">
        <v>388</v>
      </c>
    </row>
    <row r="22" spans="1:3" ht="23.25" customHeight="1">
      <c r="A22" s="238"/>
      <c r="B22" s="648" t="s">
        <v>389</v>
      </c>
      <c r="C22" s="649" t="s">
        <v>390</v>
      </c>
    </row>
    <row r="23" spans="1:3">
      <c r="A23" s="238"/>
      <c r="B23" s="648" t="s">
        <v>391</v>
      </c>
      <c r="C23" s="649" t="s">
        <v>391</v>
      </c>
    </row>
    <row r="24" spans="1:3">
      <c r="A24" s="238"/>
      <c r="B24" s="648" t="s">
        <v>392</v>
      </c>
      <c r="C24" s="649" t="s">
        <v>393</v>
      </c>
    </row>
    <row r="25" spans="1:3" ht="12" thickBot="1">
      <c r="A25" s="240"/>
      <c r="B25" s="654" t="s">
        <v>394</v>
      </c>
      <c r="C25" s="655"/>
    </row>
    <row r="26" spans="1:3" ht="12.75" thickTop="1" thickBot="1">
      <c r="A26" s="641" t="s">
        <v>690</v>
      </c>
      <c r="B26" s="642"/>
      <c r="C26" s="643"/>
    </row>
    <row r="27" spans="1:3" ht="12.75" thickTop="1" thickBot="1">
      <c r="A27" s="241"/>
      <c r="B27" s="659" t="s">
        <v>395</v>
      </c>
      <c r="C27" s="660"/>
    </row>
    <row r="28" spans="1:3" ht="12.75" thickTop="1" thickBot="1">
      <c r="A28" s="641" t="s">
        <v>681</v>
      </c>
      <c r="B28" s="642"/>
      <c r="C28" s="643"/>
    </row>
    <row r="29" spans="1:3" ht="12" thickTop="1">
      <c r="A29" s="239"/>
      <c r="B29" s="652" t="s">
        <v>396</v>
      </c>
      <c r="C29" s="653" t="s">
        <v>397</v>
      </c>
    </row>
    <row r="30" spans="1:3">
      <c r="A30" s="238"/>
      <c r="B30" s="603" t="s">
        <v>398</v>
      </c>
      <c r="C30" s="604" t="s">
        <v>399</v>
      </c>
    </row>
    <row r="31" spans="1:3">
      <c r="A31" s="238"/>
      <c r="B31" s="603" t="s">
        <v>400</v>
      </c>
      <c r="C31" s="604" t="s">
        <v>401</v>
      </c>
    </row>
    <row r="32" spans="1:3">
      <c r="A32" s="238"/>
      <c r="B32" s="603" t="s">
        <v>402</v>
      </c>
      <c r="C32" s="604" t="s">
        <v>403</v>
      </c>
    </row>
    <row r="33" spans="1:3">
      <c r="A33" s="238"/>
      <c r="B33" s="603" t="s">
        <v>404</v>
      </c>
      <c r="C33" s="604" t="s">
        <v>405</v>
      </c>
    </row>
    <row r="34" spans="1:3">
      <c r="A34" s="238"/>
      <c r="B34" s="603" t="s">
        <v>406</v>
      </c>
      <c r="C34" s="604" t="s">
        <v>407</v>
      </c>
    </row>
    <row r="35" spans="1:3" ht="23.25" customHeight="1">
      <c r="A35" s="238"/>
      <c r="B35" s="603" t="s">
        <v>408</v>
      </c>
      <c r="C35" s="604" t="s">
        <v>409</v>
      </c>
    </row>
    <row r="36" spans="1:3" ht="24" customHeight="1">
      <c r="A36" s="238"/>
      <c r="B36" s="603" t="s">
        <v>410</v>
      </c>
      <c r="C36" s="604" t="s">
        <v>411</v>
      </c>
    </row>
    <row r="37" spans="1:3" ht="24.75" customHeight="1">
      <c r="A37" s="238"/>
      <c r="B37" s="603" t="s">
        <v>412</v>
      </c>
      <c r="C37" s="604" t="s">
        <v>413</v>
      </c>
    </row>
    <row r="38" spans="1:3" ht="23.25" customHeight="1">
      <c r="A38" s="238"/>
      <c r="B38" s="603" t="s">
        <v>682</v>
      </c>
      <c r="C38" s="604" t="s">
        <v>414</v>
      </c>
    </row>
    <row r="39" spans="1:3" ht="39.75" customHeight="1">
      <c r="A39" s="238"/>
      <c r="B39" s="648" t="s">
        <v>702</v>
      </c>
      <c r="C39" s="649" t="s">
        <v>415</v>
      </c>
    </row>
    <row r="40" spans="1:3" ht="12" customHeight="1">
      <c r="A40" s="238"/>
      <c r="B40" s="603" t="s">
        <v>416</v>
      </c>
      <c r="C40" s="604" t="s">
        <v>417</v>
      </c>
    </row>
    <row r="41" spans="1:3" ht="27" customHeight="1" thickBot="1">
      <c r="A41" s="240"/>
      <c r="B41" s="650" t="s">
        <v>418</v>
      </c>
      <c r="C41" s="651" t="s">
        <v>419</v>
      </c>
    </row>
    <row r="42" spans="1:3" ht="12.75" thickTop="1" thickBot="1">
      <c r="A42" s="641" t="s">
        <v>683</v>
      </c>
      <c r="B42" s="642"/>
      <c r="C42" s="643"/>
    </row>
    <row r="43" spans="1:3" ht="12" thickTop="1">
      <c r="A43" s="239"/>
      <c r="B43" s="644" t="s">
        <v>774</v>
      </c>
      <c r="C43" s="645" t="s">
        <v>420</v>
      </c>
    </row>
    <row r="44" spans="1:3">
      <c r="A44" s="238"/>
      <c r="B44" s="605" t="s">
        <v>773</v>
      </c>
      <c r="C44" s="606"/>
    </row>
    <row r="45" spans="1:3" ht="23.25" customHeight="1" thickBot="1">
      <c r="A45" s="240"/>
      <c r="B45" s="631" t="s">
        <v>421</v>
      </c>
      <c r="C45" s="632" t="s">
        <v>422</v>
      </c>
    </row>
    <row r="46" spans="1:3" ht="11.25" customHeight="1" thickTop="1" thickBot="1">
      <c r="A46" s="641" t="s">
        <v>684</v>
      </c>
      <c r="B46" s="642"/>
      <c r="C46" s="643"/>
    </row>
    <row r="47" spans="1:3" ht="26.25" customHeight="1" thickTop="1">
      <c r="A47" s="238"/>
      <c r="B47" s="605" t="s">
        <v>685</v>
      </c>
      <c r="C47" s="606"/>
    </row>
    <row r="48" spans="1:3" ht="12" thickBot="1">
      <c r="A48" s="641" t="s">
        <v>686</v>
      </c>
      <c r="B48" s="642"/>
      <c r="C48" s="643"/>
    </row>
    <row r="49" spans="1:3" ht="12" thickTop="1">
      <c r="A49" s="239"/>
      <c r="B49" s="644" t="s">
        <v>423</v>
      </c>
      <c r="C49" s="645" t="s">
        <v>423</v>
      </c>
    </row>
    <row r="50" spans="1:3" ht="11.25" customHeight="1">
      <c r="A50" s="238"/>
      <c r="B50" s="605" t="s">
        <v>424</v>
      </c>
      <c r="C50" s="606" t="s">
        <v>424</v>
      </c>
    </row>
    <row r="51" spans="1:3">
      <c r="A51" s="238"/>
      <c r="B51" s="605" t="s">
        <v>425</v>
      </c>
      <c r="C51" s="606" t="s">
        <v>425</v>
      </c>
    </row>
    <row r="52" spans="1:3" ht="11.25" customHeight="1">
      <c r="A52" s="238"/>
      <c r="B52" s="605" t="s">
        <v>801</v>
      </c>
      <c r="C52" s="606" t="s">
        <v>426</v>
      </c>
    </row>
    <row r="53" spans="1:3" ht="33.6" customHeight="1">
      <c r="A53" s="238"/>
      <c r="B53" s="605" t="s">
        <v>427</v>
      </c>
      <c r="C53" s="606" t="s">
        <v>427</v>
      </c>
    </row>
    <row r="54" spans="1:3" ht="11.25" customHeight="1">
      <c r="A54" s="238"/>
      <c r="B54" s="605" t="s">
        <v>794</v>
      </c>
      <c r="C54" s="606" t="s">
        <v>428</v>
      </c>
    </row>
    <row r="55" spans="1:3" ht="11.25" customHeight="1" thickBot="1">
      <c r="A55" s="641" t="s">
        <v>687</v>
      </c>
      <c r="B55" s="642"/>
      <c r="C55" s="643"/>
    </row>
    <row r="56" spans="1:3" ht="12" thickTop="1">
      <c r="A56" s="239"/>
      <c r="B56" s="644" t="s">
        <v>423</v>
      </c>
      <c r="C56" s="645" t="s">
        <v>423</v>
      </c>
    </row>
    <row r="57" spans="1:3">
      <c r="A57" s="238"/>
      <c r="B57" s="605" t="s">
        <v>429</v>
      </c>
      <c r="C57" s="606" t="s">
        <v>429</v>
      </c>
    </row>
    <row r="58" spans="1:3">
      <c r="A58" s="238"/>
      <c r="B58" s="605" t="s">
        <v>698</v>
      </c>
      <c r="C58" s="606" t="s">
        <v>430</v>
      </c>
    </row>
    <row r="59" spans="1:3">
      <c r="A59" s="238"/>
      <c r="B59" s="605" t="s">
        <v>431</v>
      </c>
      <c r="C59" s="606" t="s">
        <v>431</v>
      </c>
    </row>
    <row r="60" spans="1:3">
      <c r="A60" s="238"/>
      <c r="B60" s="605" t="s">
        <v>432</v>
      </c>
      <c r="C60" s="606" t="s">
        <v>432</v>
      </c>
    </row>
    <row r="61" spans="1:3">
      <c r="A61" s="238"/>
      <c r="B61" s="605" t="s">
        <v>433</v>
      </c>
      <c r="C61" s="606" t="s">
        <v>433</v>
      </c>
    </row>
    <row r="62" spans="1:3">
      <c r="A62" s="238"/>
      <c r="B62" s="605" t="s">
        <v>699</v>
      </c>
      <c r="C62" s="606" t="s">
        <v>434</v>
      </c>
    </row>
    <row r="63" spans="1:3">
      <c r="A63" s="238"/>
      <c r="B63" s="605" t="s">
        <v>435</v>
      </c>
      <c r="C63" s="606" t="s">
        <v>435</v>
      </c>
    </row>
    <row r="64" spans="1:3" ht="12" thickBot="1">
      <c r="A64" s="240"/>
      <c r="B64" s="631" t="s">
        <v>436</v>
      </c>
      <c r="C64" s="632" t="s">
        <v>436</v>
      </c>
    </row>
    <row r="65" spans="1:3" ht="11.25" customHeight="1" thickTop="1">
      <c r="A65" s="607" t="s">
        <v>688</v>
      </c>
      <c r="B65" s="608"/>
      <c r="C65" s="609"/>
    </row>
    <row r="66" spans="1:3" ht="12" thickBot="1">
      <c r="A66" s="240"/>
      <c r="B66" s="631" t="s">
        <v>437</v>
      </c>
      <c r="C66" s="632" t="s">
        <v>437</v>
      </c>
    </row>
    <row r="67" spans="1:3" ht="11.25" customHeight="1" thickTop="1" thickBot="1">
      <c r="A67" s="641" t="s">
        <v>689</v>
      </c>
      <c r="B67" s="642"/>
      <c r="C67" s="643"/>
    </row>
    <row r="68" spans="1:3" ht="12" thickTop="1">
      <c r="A68" s="239"/>
      <c r="B68" s="644" t="s">
        <v>438</v>
      </c>
      <c r="C68" s="645" t="s">
        <v>438</v>
      </c>
    </row>
    <row r="69" spans="1:3">
      <c r="A69" s="238"/>
      <c r="B69" s="605" t="s">
        <v>439</v>
      </c>
      <c r="C69" s="606" t="s">
        <v>439</v>
      </c>
    </row>
    <row r="70" spans="1:3">
      <c r="A70" s="238"/>
      <c r="B70" s="605" t="s">
        <v>440</v>
      </c>
      <c r="C70" s="606" t="s">
        <v>440</v>
      </c>
    </row>
    <row r="71" spans="1:3" ht="38.25" customHeight="1">
      <c r="A71" s="238"/>
      <c r="B71" s="629" t="s">
        <v>701</v>
      </c>
      <c r="C71" s="630" t="s">
        <v>441</v>
      </c>
    </row>
    <row r="72" spans="1:3" ht="33.75" customHeight="1">
      <c r="A72" s="238"/>
      <c r="B72" s="629" t="s">
        <v>703</v>
      </c>
      <c r="C72" s="630" t="s">
        <v>442</v>
      </c>
    </row>
    <row r="73" spans="1:3" ht="15.75" customHeight="1">
      <c r="A73" s="238"/>
      <c r="B73" s="629" t="s">
        <v>700</v>
      </c>
      <c r="C73" s="630" t="s">
        <v>443</v>
      </c>
    </row>
    <row r="74" spans="1:3">
      <c r="A74" s="238"/>
      <c r="B74" s="605" t="s">
        <v>444</v>
      </c>
      <c r="C74" s="606" t="s">
        <v>444</v>
      </c>
    </row>
    <row r="75" spans="1:3" ht="12" thickBot="1">
      <c r="A75" s="240"/>
      <c r="B75" s="631" t="s">
        <v>445</v>
      </c>
      <c r="C75" s="632" t="s">
        <v>445</v>
      </c>
    </row>
    <row r="76" spans="1:3" ht="12" thickTop="1">
      <c r="A76" s="607" t="s">
        <v>777</v>
      </c>
      <c r="B76" s="608"/>
      <c r="C76" s="609"/>
    </row>
    <row r="77" spans="1:3">
      <c r="A77" s="238"/>
      <c r="B77" s="605" t="s">
        <v>437</v>
      </c>
      <c r="C77" s="606"/>
    </row>
    <row r="78" spans="1:3">
      <c r="A78" s="238"/>
      <c r="B78" s="605" t="s">
        <v>775</v>
      </c>
      <c r="C78" s="606"/>
    </row>
    <row r="79" spans="1:3">
      <c r="A79" s="238"/>
      <c r="B79" s="605" t="s">
        <v>776</v>
      </c>
      <c r="C79" s="606"/>
    </row>
    <row r="80" spans="1:3">
      <c r="A80" s="607" t="s">
        <v>778</v>
      </c>
      <c r="B80" s="608"/>
      <c r="C80" s="609"/>
    </row>
    <row r="81" spans="1:3">
      <c r="A81" s="238"/>
      <c r="B81" s="605" t="s">
        <v>437</v>
      </c>
      <c r="C81" s="606"/>
    </row>
    <row r="82" spans="1:3">
      <c r="A82" s="238"/>
      <c r="B82" s="605" t="s">
        <v>779</v>
      </c>
      <c r="C82" s="606"/>
    </row>
    <row r="83" spans="1:3" ht="76.5" customHeight="1">
      <c r="A83" s="238"/>
      <c r="B83" s="605" t="s">
        <v>793</v>
      </c>
      <c r="C83" s="606"/>
    </row>
    <row r="84" spans="1:3" ht="53.25" customHeight="1">
      <c r="A84" s="238"/>
      <c r="B84" s="605" t="s">
        <v>792</v>
      </c>
      <c r="C84" s="606"/>
    </row>
    <row r="85" spans="1:3">
      <c r="A85" s="238"/>
      <c r="B85" s="605" t="s">
        <v>780</v>
      </c>
      <c r="C85" s="606"/>
    </row>
    <row r="86" spans="1:3">
      <c r="A86" s="238"/>
      <c r="B86" s="605" t="s">
        <v>781</v>
      </c>
      <c r="C86" s="606"/>
    </row>
    <row r="87" spans="1:3">
      <c r="A87" s="238"/>
      <c r="B87" s="605" t="s">
        <v>782</v>
      </c>
      <c r="C87" s="606"/>
    </row>
    <row r="88" spans="1:3">
      <c r="A88" s="607" t="s">
        <v>783</v>
      </c>
      <c r="B88" s="608"/>
      <c r="C88" s="609"/>
    </row>
    <row r="89" spans="1:3">
      <c r="A89" s="238"/>
      <c r="B89" s="605" t="s">
        <v>437</v>
      </c>
      <c r="C89" s="606"/>
    </row>
    <row r="90" spans="1:3">
      <c r="A90" s="238"/>
      <c r="B90" s="605" t="s">
        <v>785</v>
      </c>
      <c r="C90" s="606"/>
    </row>
    <row r="91" spans="1:3" ht="12" customHeight="1">
      <c r="A91" s="238"/>
      <c r="B91" s="605" t="s">
        <v>786</v>
      </c>
      <c r="C91" s="606"/>
    </row>
    <row r="92" spans="1:3">
      <c r="A92" s="238"/>
      <c r="B92" s="605" t="s">
        <v>787</v>
      </c>
      <c r="C92" s="606"/>
    </row>
    <row r="93" spans="1:3" ht="24.75" customHeight="1">
      <c r="A93" s="238"/>
      <c r="B93" s="601" t="s">
        <v>829</v>
      </c>
      <c r="C93" s="602"/>
    </row>
    <row r="94" spans="1:3" ht="24" customHeight="1">
      <c r="A94" s="238"/>
      <c r="B94" s="601" t="s">
        <v>830</v>
      </c>
      <c r="C94" s="602"/>
    </row>
    <row r="95" spans="1:3" ht="13.5" customHeight="1">
      <c r="A95" s="238"/>
      <c r="B95" s="603" t="s">
        <v>788</v>
      </c>
      <c r="C95" s="604"/>
    </row>
    <row r="96" spans="1:3" ht="11.25" customHeight="1" thickBot="1">
      <c r="A96" s="613" t="s">
        <v>825</v>
      </c>
      <c r="B96" s="614"/>
      <c r="C96" s="615"/>
    </row>
    <row r="97" spans="1:3" ht="12.75" thickTop="1" thickBot="1">
      <c r="A97" s="627" t="s">
        <v>538</v>
      </c>
      <c r="B97" s="627"/>
      <c r="C97" s="627"/>
    </row>
    <row r="98" spans="1:3">
      <c r="A98" s="400">
        <v>2</v>
      </c>
      <c r="B98" s="397" t="s">
        <v>805</v>
      </c>
      <c r="C98" s="397" t="s">
        <v>826</v>
      </c>
    </row>
    <row r="99" spans="1:3">
      <c r="A99" s="250">
        <v>3</v>
      </c>
      <c r="B99" s="398" t="s">
        <v>806</v>
      </c>
      <c r="C99" s="399" t="s">
        <v>827</v>
      </c>
    </row>
    <row r="100" spans="1:3">
      <c r="A100" s="250">
        <v>4</v>
      </c>
      <c r="B100" s="398" t="s">
        <v>807</v>
      </c>
      <c r="C100" s="399" t="s">
        <v>831</v>
      </c>
    </row>
    <row r="101" spans="1:3" ht="11.25" customHeight="1">
      <c r="A101" s="250">
        <v>5</v>
      </c>
      <c r="B101" s="398" t="s">
        <v>808</v>
      </c>
      <c r="C101" s="399" t="s">
        <v>828</v>
      </c>
    </row>
    <row r="102" spans="1:3" ht="12" customHeight="1">
      <c r="A102" s="250">
        <v>6</v>
      </c>
      <c r="B102" s="398" t="s">
        <v>823</v>
      </c>
      <c r="C102" s="399" t="s">
        <v>809</v>
      </c>
    </row>
    <row r="103" spans="1:3" ht="12" customHeight="1">
      <c r="A103" s="250">
        <v>7</v>
      </c>
      <c r="B103" s="398" t="s">
        <v>810</v>
      </c>
      <c r="C103" s="399" t="s">
        <v>824</v>
      </c>
    </row>
    <row r="104" spans="1:3">
      <c r="A104" s="250">
        <v>8</v>
      </c>
      <c r="B104" s="398" t="s">
        <v>815</v>
      </c>
      <c r="C104" s="399" t="s">
        <v>835</v>
      </c>
    </row>
    <row r="105" spans="1:3" ht="11.25" customHeight="1">
      <c r="A105" s="607" t="s">
        <v>789</v>
      </c>
      <c r="B105" s="608"/>
      <c r="C105" s="609"/>
    </row>
    <row r="106" spans="1:3" ht="27.6" customHeight="1">
      <c r="A106" s="238"/>
      <c r="B106" s="646" t="s">
        <v>437</v>
      </c>
      <c r="C106" s="647"/>
    </row>
    <row r="107" spans="1:3" ht="12" thickBot="1">
      <c r="A107" s="633" t="s">
        <v>691</v>
      </c>
      <c r="B107" s="634"/>
      <c r="C107" s="635"/>
    </row>
    <row r="108" spans="1:3" ht="24" customHeight="1" thickTop="1" thickBot="1">
      <c r="A108" s="636" t="s">
        <v>370</v>
      </c>
      <c r="B108" s="637"/>
      <c r="C108" s="638"/>
    </row>
    <row r="109" spans="1:3">
      <c r="A109" s="242" t="s">
        <v>446</v>
      </c>
      <c r="B109" s="639" t="s">
        <v>447</v>
      </c>
      <c r="C109" s="640"/>
    </row>
    <row r="110" spans="1:3">
      <c r="A110" s="244" t="s">
        <v>448</v>
      </c>
      <c r="B110" s="616" t="s">
        <v>449</v>
      </c>
      <c r="C110" s="617"/>
    </row>
    <row r="111" spans="1:3">
      <c r="A111" s="242" t="s">
        <v>450</v>
      </c>
      <c r="B111" s="618" t="s">
        <v>451</v>
      </c>
      <c r="C111" s="618"/>
    </row>
    <row r="112" spans="1:3">
      <c r="A112" s="244" t="s">
        <v>452</v>
      </c>
      <c r="B112" s="616" t="s">
        <v>453</v>
      </c>
      <c r="C112" s="617"/>
    </row>
    <row r="113" spans="1:3" ht="12" thickBot="1">
      <c r="A113" s="265" t="s">
        <v>454</v>
      </c>
      <c r="B113" s="619" t="s">
        <v>455</v>
      </c>
      <c r="C113" s="619"/>
    </row>
    <row r="114" spans="1:3" ht="12" thickBot="1">
      <c r="A114" s="620" t="s">
        <v>691</v>
      </c>
      <c r="B114" s="621"/>
      <c r="C114" s="622"/>
    </row>
    <row r="115" spans="1:3" ht="12.75" thickTop="1" thickBot="1">
      <c r="A115" s="623" t="s">
        <v>456</v>
      </c>
      <c r="B115" s="623"/>
      <c r="C115" s="623"/>
    </row>
    <row r="116" spans="1:3">
      <c r="A116" s="242">
        <v>1</v>
      </c>
      <c r="B116" s="245" t="s">
        <v>95</v>
      </c>
      <c r="C116" s="246" t="s">
        <v>457</v>
      </c>
    </row>
    <row r="117" spans="1:3">
      <c r="A117" s="242">
        <v>2</v>
      </c>
      <c r="B117" s="245" t="s">
        <v>96</v>
      </c>
      <c r="C117" s="246" t="s">
        <v>96</v>
      </c>
    </row>
    <row r="118" spans="1:3">
      <c r="A118" s="242">
        <v>3</v>
      </c>
      <c r="B118" s="245" t="s">
        <v>97</v>
      </c>
      <c r="C118" s="247" t="s">
        <v>458</v>
      </c>
    </row>
    <row r="119" spans="1:3" ht="33.75">
      <c r="A119" s="242">
        <v>4</v>
      </c>
      <c r="B119" s="245" t="s">
        <v>98</v>
      </c>
      <c r="C119" s="247" t="s">
        <v>667</v>
      </c>
    </row>
    <row r="120" spans="1:3">
      <c r="A120" s="242">
        <v>5</v>
      </c>
      <c r="B120" s="245" t="s">
        <v>99</v>
      </c>
      <c r="C120" s="247" t="s">
        <v>459</v>
      </c>
    </row>
    <row r="121" spans="1:3">
      <c r="A121" s="242">
        <v>5.0999999999999996</v>
      </c>
      <c r="B121" s="245" t="s">
        <v>460</v>
      </c>
      <c r="C121" s="246" t="s">
        <v>461</v>
      </c>
    </row>
    <row r="122" spans="1:3">
      <c r="A122" s="242">
        <v>5.2</v>
      </c>
      <c r="B122" s="245" t="s">
        <v>462</v>
      </c>
      <c r="C122" s="246" t="s">
        <v>463</v>
      </c>
    </row>
    <row r="123" spans="1:3">
      <c r="A123" s="242">
        <v>6</v>
      </c>
      <c r="B123" s="245" t="s">
        <v>100</v>
      </c>
      <c r="C123" s="247" t="s">
        <v>464</v>
      </c>
    </row>
    <row r="124" spans="1:3">
      <c r="A124" s="242">
        <v>7</v>
      </c>
      <c r="B124" s="245" t="s">
        <v>101</v>
      </c>
      <c r="C124" s="247" t="s">
        <v>465</v>
      </c>
    </row>
    <row r="125" spans="1:3" ht="22.5">
      <c r="A125" s="242">
        <v>8</v>
      </c>
      <c r="B125" s="245" t="s">
        <v>102</v>
      </c>
      <c r="C125" s="247" t="s">
        <v>466</v>
      </c>
    </row>
    <row r="126" spans="1:3">
      <c r="A126" s="242">
        <v>9</v>
      </c>
      <c r="B126" s="245" t="s">
        <v>103</v>
      </c>
      <c r="C126" s="247" t="s">
        <v>467</v>
      </c>
    </row>
    <row r="127" spans="1:3" ht="22.5">
      <c r="A127" s="242">
        <v>10</v>
      </c>
      <c r="B127" s="245" t="s">
        <v>468</v>
      </c>
      <c r="C127" s="247" t="s">
        <v>469</v>
      </c>
    </row>
    <row r="128" spans="1:3" ht="22.5">
      <c r="A128" s="242">
        <v>11</v>
      </c>
      <c r="B128" s="245" t="s">
        <v>104</v>
      </c>
      <c r="C128" s="247" t="s">
        <v>470</v>
      </c>
    </row>
    <row r="129" spans="1:3">
      <c r="A129" s="242">
        <v>12</v>
      </c>
      <c r="B129" s="245" t="s">
        <v>105</v>
      </c>
      <c r="C129" s="247" t="s">
        <v>471</v>
      </c>
    </row>
    <row r="130" spans="1:3">
      <c r="A130" s="242">
        <v>13</v>
      </c>
      <c r="B130" s="245" t="s">
        <v>472</v>
      </c>
      <c r="C130" s="247" t="s">
        <v>473</v>
      </c>
    </row>
    <row r="131" spans="1:3">
      <c r="A131" s="242">
        <v>14</v>
      </c>
      <c r="B131" s="245" t="s">
        <v>106</v>
      </c>
      <c r="C131" s="247" t="s">
        <v>474</v>
      </c>
    </row>
    <row r="132" spans="1:3">
      <c r="A132" s="242">
        <v>15</v>
      </c>
      <c r="B132" s="245" t="s">
        <v>107</v>
      </c>
      <c r="C132" s="247" t="s">
        <v>475</v>
      </c>
    </row>
    <row r="133" spans="1:3">
      <c r="A133" s="242">
        <v>16</v>
      </c>
      <c r="B133" s="245" t="s">
        <v>108</v>
      </c>
      <c r="C133" s="247" t="s">
        <v>476</v>
      </c>
    </row>
    <row r="134" spans="1:3">
      <c r="A134" s="242">
        <v>17</v>
      </c>
      <c r="B134" s="245" t="s">
        <v>109</v>
      </c>
      <c r="C134" s="247" t="s">
        <v>477</v>
      </c>
    </row>
    <row r="135" spans="1:3">
      <c r="A135" s="242">
        <v>18</v>
      </c>
      <c r="B135" s="245" t="s">
        <v>110</v>
      </c>
      <c r="C135" s="247" t="s">
        <v>668</v>
      </c>
    </row>
    <row r="136" spans="1:3" ht="22.5">
      <c r="A136" s="242">
        <v>19</v>
      </c>
      <c r="B136" s="245" t="s">
        <v>669</v>
      </c>
      <c r="C136" s="247" t="s">
        <v>670</v>
      </c>
    </row>
    <row r="137" spans="1:3" ht="22.5">
      <c r="A137" s="242">
        <v>20</v>
      </c>
      <c r="B137" s="245" t="s">
        <v>111</v>
      </c>
      <c r="C137" s="247" t="s">
        <v>671</v>
      </c>
    </row>
    <row r="138" spans="1:3">
      <c r="A138" s="242">
        <v>21</v>
      </c>
      <c r="B138" s="245" t="s">
        <v>112</v>
      </c>
      <c r="C138" s="247" t="s">
        <v>478</v>
      </c>
    </row>
    <row r="139" spans="1:3">
      <c r="A139" s="242">
        <v>22</v>
      </c>
      <c r="B139" s="245" t="s">
        <v>113</v>
      </c>
      <c r="C139" s="247" t="s">
        <v>672</v>
      </c>
    </row>
    <row r="140" spans="1:3">
      <c r="A140" s="242">
        <v>23</v>
      </c>
      <c r="B140" s="245" t="s">
        <v>114</v>
      </c>
      <c r="C140" s="247" t="s">
        <v>479</v>
      </c>
    </row>
    <row r="141" spans="1:3">
      <c r="A141" s="242">
        <v>24</v>
      </c>
      <c r="B141" s="245" t="s">
        <v>115</v>
      </c>
      <c r="C141" s="247" t="s">
        <v>480</v>
      </c>
    </row>
    <row r="142" spans="1:3" ht="22.5">
      <c r="A142" s="242">
        <v>25</v>
      </c>
      <c r="B142" s="245" t="s">
        <v>116</v>
      </c>
      <c r="C142" s="247" t="s">
        <v>481</v>
      </c>
    </row>
    <row r="143" spans="1:3" ht="33.75">
      <c r="A143" s="242">
        <v>26</v>
      </c>
      <c r="B143" s="245" t="s">
        <v>117</v>
      </c>
      <c r="C143" s="247" t="s">
        <v>482</v>
      </c>
    </row>
    <row r="144" spans="1:3">
      <c r="A144" s="242">
        <v>27</v>
      </c>
      <c r="B144" s="245" t="s">
        <v>483</v>
      </c>
      <c r="C144" s="247" t="s">
        <v>484</v>
      </c>
    </row>
    <row r="145" spans="1:3" ht="22.5">
      <c r="A145" s="242">
        <v>28</v>
      </c>
      <c r="B145" s="245" t="s">
        <v>124</v>
      </c>
      <c r="C145" s="247" t="s">
        <v>485</v>
      </c>
    </row>
    <row r="146" spans="1:3">
      <c r="A146" s="242">
        <v>29</v>
      </c>
      <c r="B146" s="245" t="s">
        <v>118</v>
      </c>
      <c r="C146" s="266" t="s">
        <v>486</v>
      </c>
    </row>
    <row r="147" spans="1:3">
      <c r="A147" s="242">
        <v>30</v>
      </c>
      <c r="B147" s="245" t="s">
        <v>119</v>
      </c>
      <c r="C147" s="266" t="s">
        <v>487</v>
      </c>
    </row>
    <row r="148" spans="1:3" ht="32.25" customHeight="1">
      <c r="A148" s="242">
        <v>31</v>
      </c>
      <c r="B148" s="245" t="s">
        <v>488</v>
      </c>
      <c r="C148" s="266" t="s">
        <v>489</v>
      </c>
    </row>
    <row r="149" spans="1:3">
      <c r="A149" s="242">
        <v>31.1</v>
      </c>
      <c r="B149" s="245" t="s">
        <v>490</v>
      </c>
      <c r="C149" s="248" t="s">
        <v>491</v>
      </c>
    </row>
    <row r="150" spans="1:3" ht="33.75">
      <c r="A150" s="242" t="s">
        <v>492</v>
      </c>
      <c r="B150" s="245" t="s">
        <v>704</v>
      </c>
      <c r="C150" s="275" t="s">
        <v>714</v>
      </c>
    </row>
    <row r="151" spans="1:3">
      <c r="A151" s="242">
        <v>31.2</v>
      </c>
      <c r="B151" s="245" t="s">
        <v>493</v>
      </c>
      <c r="C151" s="275" t="s">
        <v>494</v>
      </c>
    </row>
    <row r="152" spans="1:3">
      <c r="A152" s="242" t="s">
        <v>495</v>
      </c>
      <c r="B152" s="245" t="s">
        <v>704</v>
      </c>
      <c r="C152" s="275" t="s">
        <v>705</v>
      </c>
    </row>
    <row r="153" spans="1:3" ht="33.75">
      <c r="A153" s="242">
        <v>32</v>
      </c>
      <c r="B153" s="271" t="s">
        <v>496</v>
      </c>
      <c r="C153" s="275" t="s">
        <v>706</v>
      </c>
    </row>
    <row r="154" spans="1:3">
      <c r="A154" s="242">
        <v>33</v>
      </c>
      <c r="B154" s="245" t="s">
        <v>120</v>
      </c>
      <c r="C154" s="275" t="s">
        <v>497</v>
      </c>
    </row>
    <row r="155" spans="1:3">
      <c r="A155" s="242">
        <v>34</v>
      </c>
      <c r="B155" s="273" t="s">
        <v>121</v>
      </c>
      <c r="C155" s="275" t="s">
        <v>498</v>
      </c>
    </row>
    <row r="156" spans="1:3">
      <c r="A156" s="242">
        <v>35</v>
      </c>
      <c r="B156" s="273" t="s">
        <v>122</v>
      </c>
      <c r="C156" s="275" t="s">
        <v>499</v>
      </c>
    </row>
    <row r="157" spans="1:3">
      <c r="A157" s="258" t="s">
        <v>715</v>
      </c>
      <c r="B157" s="273" t="s">
        <v>129</v>
      </c>
      <c r="C157" s="275" t="s">
        <v>743</v>
      </c>
    </row>
    <row r="158" spans="1:3">
      <c r="A158" s="258">
        <v>36.1</v>
      </c>
      <c r="B158" s="273" t="s">
        <v>500</v>
      </c>
      <c r="C158" s="275" t="s">
        <v>501</v>
      </c>
    </row>
    <row r="159" spans="1:3" ht="22.5">
      <c r="A159" s="258" t="s">
        <v>716</v>
      </c>
      <c r="B159" s="273" t="s">
        <v>704</v>
      </c>
      <c r="C159" s="248" t="s">
        <v>707</v>
      </c>
    </row>
    <row r="160" spans="1:3" ht="22.5">
      <c r="A160" s="258">
        <v>36.200000000000003</v>
      </c>
      <c r="B160" s="274" t="s">
        <v>752</v>
      </c>
      <c r="C160" s="248" t="s">
        <v>744</v>
      </c>
    </row>
    <row r="161" spans="1:3" ht="22.5">
      <c r="A161" s="258" t="s">
        <v>717</v>
      </c>
      <c r="B161" s="273" t="s">
        <v>704</v>
      </c>
      <c r="C161" s="248" t="s">
        <v>745</v>
      </c>
    </row>
    <row r="162" spans="1:3" ht="22.5">
      <c r="A162" s="258">
        <v>36.299999999999997</v>
      </c>
      <c r="B162" s="274" t="s">
        <v>753</v>
      </c>
      <c r="C162" s="248" t="s">
        <v>746</v>
      </c>
    </row>
    <row r="163" spans="1:3" ht="22.5">
      <c r="A163" s="258" t="s">
        <v>718</v>
      </c>
      <c r="B163" s="273" t="s">
        <v>704</v>
      </c>
      <c r="C163" s="248" t="s">
        <v>747</v>
      </c>
    </row>
    <row r="164" spans="1:3">
      <c r="A164" s="258" t="s">
        <v>719</v>
      </c>
      <c r="B164" s="273" t="s">
        <v>123</v>
      </c>
      <c r="C164" s="272" t="s">
        <v>748</v>
      </c>
    </row>
    <row r="165" spans="1:3">
      <c r="A165" s="258" t="s">
        <v>720</v>
      </c>
      <c r="B165" s="273" t="s">
        <v>704</v>
      </c>
      <c r="C165" s="272" t="s">
        <v>749</v>
      </c>
    </row>
    <row r="166" spans="1:3">
      <c r="A166" s="256">
        <v>37</v>
      </c>
      <c r="B166" s="273" t="s">
        <v>504</v>
      </c>
      <c r="C166" s="248" t="s">
        <v>505</v>
      </c>
    </row>
    <row r="167" spans="1:3">
      <c r="A167" s="256">
        <v>37.1</v>
      </c>
      <c r="B167" s="273" t="s">
        <v>506</v>
      </c>
      <c r="C167" s="248" t="s">
        <v>507</v>
      </c>
    </row>
    <row r="168" spans="1:3">
      <c r="A168" s="257" t="s">
        <v>502</v>
      </c>
      <c r="B168" s="273" t="s">
        <v>704</v>
      </c>
      <c r="C168" s="248" t="s">
        <v>708</v>
      </c>
    </row>
    <row r="169" spans="1:3">
      <c r="A169" s="256">
        <v>37.200000000000003</v>
      </c>
      <c r="B169" s="273" t="s">
        <v>509</v>
      </c>
      <c r="C169" s="248" t="s">
        <v>510</v>
      </c>
    </row>
    <row r="170" spans="1:3" ht="22.5">
      <c r="A170" s="257" t="s">
        <v>503</v>
      </c>
      <c r="B170" s="245" t="s">
        <v>704</v>
      </c>
      <c r="C170" s="248" t="s">
        <v>709</v>
      </c>
    </row>
    <row r="171" spans="1:3">
      <c r="A171" s="256">
        <v>38</v>
      </c>
      <c r="B171" s="245" t="s">
        <v>125</v>
      </c>
      <c r="C171" s="248" t="s">
        <v>512</v>
      </c>
    </row>
    <row r="172" spans="1:3">
      <c r="A172" s="258">
        <v>38.1</v>
      </c>
      <c r="B172" s="245" t="s">
        <v>126</v>
      </c>
      <c r="C172" s="266" t="s">
        <v>126</v>
      </c>
    </row>
    <row r="173" spans="1:3">
      <c r="A173" s="258" t="s">
        <v>508</v>
      </c>
      <c r="B173" s="249" t="s">
        <v>513</v>
      </c>
      <c r="C173" s="618" t="s">
        <v>514</v>
      </c>
    </row>
    <row r="174" spans="1:3">
      <c r="A174" s="258" t="s">
        <v>721</v>
      </c>
      <c r="B174" s="249" t="s">
        <v>515</v>
      </c>
      <c r="C174" s="618"/>
    </row>
    <row r="175" spans="1:3">
      <c r="A175" s="258" t="s">
        <v>722</v>
      </c>
      <c r="B175" s="249" t="s">
        <v>516</v>
      </c>
      <c r="C175" s="618"/>
    </row>
    <row r="176" spans="1:3">
      <c r="A176" s="258" t="s">
        <v>723</v>
      </c>
      <c r="B176" s="249" t="s">
        <v>517</v>
      </c>
      <c r="C176" s="618"/>
    </row>
    <row r="177" spans="1:3">
      <c r="A177" s="258" t="s">
        <v>724</v>
      </c>
      <c r="B177" s="249" t="s">
        <v>518</v>
      </c>
      <c r="C177" s="618"/>
    </row>
    <row r="178" spans="1:3">
      <c r="A178" s="258" t="s">
        <v>725</v>
      </c>
      <c r="B178" s="249" t="s">
        <v>519</v>
      </c>
      <c r="C178" s="618"/>
    </row>
    <row r="179" spans="1:3">
      <c r="A179" s="258">
        <v>38.200000000000003</v>
      </c>
      <c r="B179" s="245" t="s">
        <v>127</v>
      </c>
      <c r="C179" s="266" t="s">
        <v>127</v>
      </c>
    </row>
    <row r="180" spans="1:3">
      <c r="A180" s="258" t="s">
        <v>511</v>
      </c>
      <c r="B180" s="249" t="s">
        <v>520</v>
      </c>
      <c r="C180" s="618" t="s">
        <v>521</v>
      </c>
    </row>
    <row r="181" spans="1:3">
      <c r="A181" s="258" t="s">
        <v>726</v>
      </c>
      <c r="B181" s="249" t="s">
        <v>522</v>
      </c>
      <c r="C181" s="618"/>
    </row>
    <row r="182" spans="1:3">
      <c r="A182" s="258" t="s">
        <v>727</v>
      </c>
      <c r="B182" s="249" t="s">
        <v>523</v>
      </c>
      <c r="C182" s="618"/>
    </row>
    <row r="183" spans="1:3">
      <c r="A183" s="258" t="s">
        <v>728</v>
      </c>
      <c r="B183" s="249" t="s">
        <v>524</v>
      </c>
      <c r="C183" s="618"/>
    </row>
    <row r="184" spans="1:3">
      <c r="A184" s="258" t="s">
        <v>729</v>
      </c>
      <c r="B184" s="249" t="s">
        <v>525</v>
      </c>
      <c r="C184" s="618"/>
    </row>
    <row r="185" spans="1:3">
      <c r="A185" s="258" t="s">
        <v>730</v>
      </c>
      <c r="B185" s="249" t="s">
        <v>526</v>
      </c>
      <c r="C185" s="618"/>
    </row>
    <row r="186" spans="1:3">
      <c r="A186" s="258" t="s">
        <v>731</v>
      </c>
      <c r="B186" s="249" t="s">
        <v>527</v>
      </c>
      <c r="C186" s="618"/>
    </row>
    <row r="187" spans="1:3">
      <c r="A187" s="258">
        <v>38.299999999999997</v>
      </c>
      <c r="B187" s="245" t="s">
        <v>128</v>
      </c>
      <c r="C187" s="266" t="s">
        <v>528</v>
      </c>
    </row>
    <row r="188" spans="1:3">
      <c r="A188" s="258" t="s">
        <v>732</v>
      </c>
      <c r="B188" s="249" t="s">
        <v>529</v>
      </c>
      <c r="C188" s="618" t="s">
        <v>530</v>
      </c>
    </row>
    <row r="189" spans="1:3">
      <c r="A189" s="258" t="s">
        <v>733</v>
      </c>
      <c r="B189" s="249" t="s">
        <v>531</v>
      </c>
      <c r="C189" s="618"/>
    </row>
    <row r="190" spans="1:3">
      <c r="A190" s="258" t="s">
        <v>734</v>
      </c>
      <c r="B190" s="249" t="s">
        <v>532</v>
      </c>
      <c r="C190" s="618"/>
    </row>
    <row r="191" spans="1:3">
      <c r="A191" s="258" t="s">
        <v>735</v>
      </c>
      <c r="B191" s="249" t="s">
        <v>533</v>
      </c>
      <c r="C191" s="618"/>
    </row>
    <row r="192" spans="1:3">
      <c r="A192" s="258" t="s">
        <v>736</v>
      </c>
      <c r="B192" s="249" t="s">
        <v>534</v>
      </c>
      <c r="C192" s="618"/>
    </row>
    <row r="193" spans="1:3">
      <c r="A193" s="258" t="s">
        <v>737</v>
      </c>
      <c r="B193" s="249" t="s">
        <v>535</v>
      </c>
      <c r="C193" s="618"/>
    </row>
    <row r="194" spans="1:3">
      <c r="A194" s="258">
        <v>38.4</v>
      </c>
      <c r="B194" s="245" t="s">
        <v>504</v>
      </c>
      <c r="C194" s="248" t="s">
        <v>505</v>
      </c>
    </row>
    <row r="195" spans="1:3" s="243" customFormat="1">
      <c r="A195" s="258" t="s">
        <v>738</v>
      </c>
      <c r="B195" s="249" t="s">
        <v>529</v>
      </c>
      <c r="C195" s="618" t="s">
        <v>536</v>
      </c>
    </row>
    <row r="196" spans="1:3">
      <c r="A196" s="258" t="s">
        <v>739</v>
      </c>
      <c r="B196" s="249" t="s">
        <v>531</v>
      </c>
      <c r="C196" s="618"/>
    </row>
    <row r="197" spans="1:3">
      <c r="A197" s="258" t="s">
        <v>740</v>
      </c>
      <c r="B197" s="249" t="s">
        <v>532</v>
      </c>
      <c r="C197" s="618"/>
    </row>
    <row r="198" spans="1:3">
      <c r="A198" s="258" t="s">
        <v>741</v>
      </c>
      <c r="B198" s="249" t="s">
        <v>533</v>
      </c>
      <c r="C198" s="618"/>
    </row>
    <row r="199" spans="1:3" ht="12" thickBot="1">
      <c r="A199" s="259" t="s">
        <v>742</v>
      </c>
      <c r="B199" s="249" t="s">
        <v>537</v>
      </c>
      <c r="C199" s="618"/>
    </row>
    <row r="200" spans="1:3" ht="12" thickBot="1">
      <c r="A200" s="613" t="s">
        <v>692</v>
      </c>
      <c r="B200" s="614"/>
      <c r="C200" s="615"/>
    </row>
    <row r="201" spans="1:3" ht="12.75" thickTop="1" thickBot="1">
      <c r="A201" s="627" t="s">
        <v>538</v>
      </c>
      <c r="B201" s="627"/>
      <c r="C201" s="627"/>
    </row>
    <row r="202" spans="1:3">
      <c r="A202" s="250">
        <v>11.1</v>
      </c>
      <c r="B202" s="251" t="s">
        <v>539</v>
      </c>
      <c r="C202" s="246" t="s">
        <v>540</v>
      </c>
    </row>
    <row r="203" spans="1:3">
      <c r="A203" s="250">
        <v>11.2</v>
      </c>
      <c r="B203" s="251" t="s">
        <v>541</v>
      </c>
      <c r="C203" s="246" t="s">
        <v>542</v>
      </c>
    </row>
    <row r="204" spans="1:3" ht="22.5">
      <c r="A204" s="250">
        <v>11.3</v>
      </c>
      <c r="B204" s="251" t="s">
        <v>543</v>
      </c>
      <c r="C204" s="246" t="s">
        <v>544</v>
      </c>
    </row>
    <row r="205" spans="1:3" ht="22.5">
      <c r="A205" s="250">
        <v>11.4</v>
      </c>
      <c r="B205" s="251" t="s">
        <v>545</v>
      </c>
      <c r="C205" s="246" t="s">
        <v>546</v>
      </c>
    </row>
    <row r="206" spans="1:3" ht="22.5">
      <c r="A206" s="250">
        <v>11.5</v>
      </c>
      <c r="B206" s="251" t="s">
        <v>547</v>
      </c>
      <c r="C206" s="246" t="s">
        <v>548</v>
      </c>
    </row>
    <row r="207" spans="1:3">
      <c r="A207" s="250">
        <v>11.6</v>
      </c>
      <c r="B207" s="251" t="s">
        <v>549</v>
      </c>
      <c r="C207" s="246" t="s">
        <v>550</v>
      </c>
    </row>
    <row r="208" spans="1:3" ht="22.5">
      <c r="A208" s="250">
        <v>11.7</v>
      </c>
      <c r="B208" s="251" t="s">
        <v>710</v>
      </c>
      <c r="C208" s="246" t="s">
        <v>711</v>
      </c>
    </row>
    <row r="209" spans="1:3" ht="22.5">
      <c r="A209" s="250">
        <v>11.8</v>
      </c>
      <c r="B209" s="251" t="s">
        <v>712</v>
      </c>
      <c r="C209" s="246" t="s">
        <v>713</v>
      </c>
    </row>
    <row r="210" spans="1:3">
      <c r="A210" s="250">
        <v>11.9</v>
      </c>
      <c r="B210" s="246" t="s">
        <v>551</v>
      </c>
      <c r="C210" s="246" t="s">
        <v>552</v>
      </c>
    </row>
    <row r="211" spans="1:3">
      <c r="A211" s="250">
        <v>11.1</v>
      </c>
      <c r="B211" s="246" t="s">
        <v>553</v>
      </c>
      <c r="C211" s="246" t="s">
        <v>554</v>
      </c>
    </row>
    <row r="212" spans="1:3">
      <c r="A212" s="250">
        <v>11.11</v>
      </c>
      <c r="B212" s="248" t="s">
        <v>555</v>
      </c>
      <c r="C212" s="246" t="s">
        <v>556</v>
      </c>
    </row>
    <row r="213" spans="1:3">
      <c r="A213" s="250">
        <v>11.12</v>
      </c>
      <c r="B213" s="251" t="s">
        <v>557</v>
      </c>
      <c r="C213" s="246" t="s">
        <v>558</v>
      </c>
    </row>
    <row r="214" spans="1:3">
      <c r="A214" s="250">
        <v>11.13</v>
      </c>
      <c r="B214" s="251" t="s">
        <v>559</v>
      </c>
      <c r="C214" s="266" t="s">
        <v>560</v>
      </c>
    </row>
    <row r="215" spans="1:3" ht="22.5">
      <c r="A215" s="250">
        <v>11.14</v>
      </c>
      <c r="B215" s="251" t="s">
        <v>750</v>
      </c>
      <c r="C215" s="266" t="s">
        <v>751</v>
      </c>
    </row>
    <row r="216" spans="1:3">
      <c r="A216" s="250">
        <v>11.15</v>
      </c>
      <c r="B216" s="251" t="s">
        <v>561</v>
      </c>
      <c r="C216" s="266" t="s">
        <v>562</v>
      </c>
    </row>
    <row r="217" spans="1:3">
      <c r="A217" s="250">
        <v>11.16</v>
      </c>
      <c r="B217" s="251" t="s">
        <v>563</v>
      </c>
      <c r="C217" s="266" t="s">
        <v>564</v>
      </c>
    </row>
    <row r="218" spans="1:3">
      <c r="A218" s="250">
        <v>11.17</v>
      </c>
      <c r="B218" s="251" t="s">
        <v>565</v>
      </c>
      <c r="C218" s="266" t="s">
        <v>566</v>
      </c>
    </row>
    <row r="219" spans="1:3">
      <c r="A219" s="250">
        <v>11.18</v>
      </c>
      <c r="B219" s="251" t="s">
        <v>567</v>
      </c>
      <c r="C219" s="266" t="s">
        <v>568</v>
      </c>
    </row>
    <row r="220" spans="1:3" ht="22.5">
      <c r="A220" s="250">
        <v>11.19</v>
      </c>
      <c r="B220" s="251" t="s">
        <v>569</v>
      </c>
      <c r="C220" s="266" t="s">
        <v>673</v>
      </c>
    </row>
    <row r="221" spans="1:3" ht="22.5">
      <c r="A221" s="250">
        <v>11.2</v>
      </c>
      <c r="B221" s="251" t="s">
        <v>570</v>
      </c>
      <c r="C221" s="266" t="s">
        <v>674</v>
      </c>
    </row>
    <row r="222" spans="1:3" s="243" customFormat="1">
      <c r="A222" s="250">
        <v>11.21</v>
      </c>
      <c r="B222" s="251" t="s">
        <v>571</v>
      </c>
      <c r="C222" s="266" t="s">
        <v>572</v>
      </c>
    </row>
    <row r="223" spans="1:3">
      <c r="A223" s="250">
        <v>11.22</v>
      </c>
      <c r="B223" s="251" t="s">
        <v>573</v>
      </c>
      <c r="C223" s="266" t="s">
        <v>574</v>
      </c>
    </row>
    <row r="224" spans="1:3">
      <c r="A224" s="250">
        <v>11.23</v>
      </c>
      <c r="B224" s="251" t="s">
        <v>575</v>
      </c>
      <c r="C224" s="266" t="s">
        <v>576</v>
      </c>
    </row>
    <row r="225" spans="1:3">
      <c r="A225" s="250">
        <v>11.24</v>
      </c>
      <c r="B225" s="251" t="s">
        <v>577</v>
      </c>
      <c r="C225" s="266" t="s">
        <v>578</v>
      </c>
    </row>
    <row r="226" spans="1:3">
      <c r="A226" s="250">
        <v>11.25</v>
      </c>
      <c r="B226" s="268" t="s">
        <v>579</v>
      </c>
      <c r="C226" s="269" t="s">
        <v>580</v>
      </c>
    </row>
    <row r="227" spans="1:3" ht="12" thickBot="1">
      <c r="A227" s="624" t="s">
        <v>693</v>
      </c>
      <c r="B227" s="625"/>
      <c r="C227" s="626"/>
    </row>
    <row r="228" spans="1:3" ht="12.75" thickTop="1" thickBot="1">
      <c r="A228" s="627" t="s">
        <v>538</v>
      </c>
      <c r="B228" s="627"/>
      <c r="C228" s="627"/>
    </row>
    <row r="229" spans="1:3">
      <c r="A229" s="244" t="s">
        <v>581</v>
      </c>
      <c r="B229" s="252" t="s">
        <v>582</v>
      </c>
      <c r="C229" s="628" t="s">
        <v>583</v>
      </c>
    </row>
    <row r="230" spans="1:3">
      <c r="A230" s="242" t="s">
        <v>584</v>
      </c>
      <c r="B230" s="248" t="s">
        <v>585</v>
      </c>
      <c r="C230" s="618"/>
    </row>
    <row r="231" spans="1:3">
      <c r="A231" s="242" t="s">
        <v>586</v>
      </c>
      <c r="B231" s="248" t="s">
        <v>587</v>
      </c>
      <c r="C231" s="618"/>
    </row>
    <row r="232" spans="1:3">
      <c r="A232" s="242" t="s">
        <v>588</v>
      </c>
      <c r="B232" s="248" t="s">
        <v>589</v>
      </c>
      <c r="C232" s="618"/>
    </row>
    <row r="233" spans="1:3">
      <c r="A233" s="242" t="s">
        <v>590</v>
      </c>
      <c r="B233" s="248" t="s">
        <v>591</v>
      </c>
      <c r="C233" s="618"/>
    </row>
    <row r="234" spans="1:3">
      <c r="A234" s="242" t="s">
        <v>592</v>
      </c>
      <c r="B234" s="248" t="s">
        <v>593</v>
      </c>
      <c r="C234" s="266" t="s">
        <v>594</v>
      </c>
    </row>
    <row r="235" spans="1:3" ht="22.5">
      <c r="A235" s="242" t="s">
        <v>595</v>
      </c>
      <c r="B235" s="248" t="s">
        <v>596</v>
      </c>
      <c r="C235" s="266" t="s">
        <v>597</v>
      </c>
    </row>
    <row r="236" spans="1:3">
      <c r="A236" s="242" t="s">
        <v>598</v>
      </c>
      <c r="B236" s="248" t="s">
        <v>599</v>
      </c>
      <c r="C236" s="266" t="s">
        <v>600</v>
      </c>
    </row>
    <row r="237" spans="1:3">
      <c r="A237" s="242" t="s">
        <v>601</v>
      </c>
      <c r="B237" s="248" t="s">
        <v>602</v>
      </c>
      <c r="C237" s="618" t="s">
        <v>603</v>
      </c>
    </row>
    <row r="238" spans="1:3">
      <c r="A238" s="242" t="s">
        <v>604</v>
      </c>
      <c r="B238" s="248" t="s">
        <v>605</v>
      </c>
      <c r="C238" s="618"/>
    </row>
    <row r="239" spans="1:3">
      <c r="A239" s="242" t="s">
        <v>606</v>
      </c>
      <c r="B239" s="248" t="s">
        <v>607</v>
      </c>
      <c r="C239" s="618"/>
    </row>
    <row r="240" spans="1:3">
      <c r="A240" s="242" t="s">
        <v>608</v>
      </c>
      <c r="B240" s="248" t="s">
        <v>609</v>
      </c>
      <c r="C240" s="618" t="s">
        <v>583</v>
      </c>
    </row>
    <row r="241" spans="1:3">
      <c r="A241" s="242" t="s">
        <v>610</v>
      </c>
      <c r="B241" s="248" t="s">
        <v>611</v>
      </c>
      <c r="C241" s="618"/>
    </row>
    <row r="242" spans="1:3">
      <c r="A242" s="242" t="s">
        <v>612</v>
      </c>
      <c r="B242" s="248" t="s">
        <v>613</v>
      </c>
      <c r="C242" s="618"/>
    </row>
    <row r="243" spans="1:3" s="243" customFormat="1">
      <c r="A243" s="242" t="s">
        <v>614</v>
      </c>
      <c r="B243" s="248" t="s">
        <v>615</v>
      </c>
      <c r="C243" s="618"/>
    </row>
    <row r="244" spans="1:3">
      <c r="A244" s="242" t="s">
        <v>616</v>
      </c>
      <c r="B244" s="248" t="s">
        <v>617</v>
      </c>
      <c r="C244" s="618"/>
    </row>
    <row r="245" spans="1:3">
      <c r="A245" s="242" t="s">
        <v>618</v>
      </c>
      <c r="B245" s="248" t="s">
        <v>619</v>
      </c>
      <c r="C245" s="618"/>
    </row>
    <row r="246" spans="1:3">
      <c r="A246" s="242" t="s">
        <v>620</v>
      </c>
      <c r="B246" s="248" t="s">
        <v>621</v>
      </c>
      <c r="C246" s="618"/>
    </row>
    <row r="247" spans="1:3">
      <c r="A247" s="242" t="s">
        <v>622</v>
      </c>
      <c r="B247" s="248" t="s">
        <v>623</v>
      </c>
      <c r="C247" s="618"/>
    </row>
    <row r="248" spans="1:3" s="243" customFormat="1" ht="12" thickBot="1">
      <c r="A248" s="613" t="s">
        <v>694</v>
      </c>
      <c r="B248" s="614"/>
      <c r="C248" s="615"/>
    </row>
    <row r="249" spans="1:3" ht="12.75" thickTop="1" thickBot="1">
      <c r="A249" s="610" t="s">
        <v>624</v>
      </c>
      <c r="B249" s="610"/>
      <c r="C249" s="610"/>
    </row>
    <row r="250" spans="1:3">
      <c r="A250" s="242">
        <v>13.1</v>
      </c>
      <c r="B250" s="611" t="s">
        <v>625</v>
      </c>
      <c r="C250" s="612"/>
    </row>
    <row r="251" spans="1:3" ht="33.75">
      <c r="A251" s="242" t="s">
        <v>626</v>
      </c>
      <c r="B251" s="251" t="s">
        <v>627</v>
      </c>
      <c r="C251" s="246" t="s">
        <v>628</v>
      </c>
    </row>
    <row r="252" spans="1:3" ht="101.25">
      <c r="A252" s="242" t="s">
        <v>629</v>
      </c>
      <c r="B252" s="251" t="s">
        <v>630</v>
      </c>
      <c r="C252" s="246" t="s">
        <v>631</v>
      </c>
    </row>
    <row r="253" spans="1:3" ht="12" thickBot="1">
      <c r="A253" s="613" t="s">
        <v>695</v>
      </c>
      <c r="B253" s="614"/>
      <c r="C253" s="615"/>
    </row>
    <row r="254" spans="1:3" ht="12.75" thickTop="1" thickBot="1">
      <c r="A254" s="610" t="s">
        <v>624</v>
      </c>
      <c r="B254" s="610"/>
      <c r="C254" s="610"/>
    </row>
    <row r="255" spans="1:3">
      <c r="A255" s="242">
        <v>14.1</v>
      </c>
      <c r="B255" s="611" t="s">
        <v>632</v>
      </c>
      <c r="C255" s="612"/>
    </row>
    <row r="256" spans="1:3" ht="22.5">
      <c r="A256" s="242" t="s">
        <v>633</v>
      </c>
      <c r="B256" s="251" t="s">
        <v>634</v>
      </c>
      <c r="C256" s="246" t="s">
        <v>635</v>
      </c>
    </row>
    <row r="257" spans="1:3" ht="45">
      <c r="A257" s="242" t="s">
        <v>636</v>
      </c>
      <c r="B257" s="251" t="s">
        <v>637</v>
      </c>
      <c r="C257" s="246" t="s">
        <v>638</v>
      </c>
    </row>
    <row r="258" spans="1:3" ht="12" customHeight="1">
      <c r="A258" s="242" t="s">
        <v>639</v>
      </c>
      <c r="B258" s="251" t="s">
        <v>640</v>
      </c>
      <c r="C258" s="246" t="s">
        <v>641</v>
      </c>
    </row>
    <row r="259" spans="1:3" ht="33.75">
      <c r="A259" s="242" t="s">
        <v>642</v>
      </c>
      <c r="B259" s="251" t="s">
        <v>643</v>
      </c>
      <c r="C259" s="246" t="s">
        <v>644</v>
      </c>
    </row>
    <row r="260" spans="1:3" ht="11.25" customHeight="1">
      <c r="A260" s="242" t="s">
        <v>645</v>
      </c>
      <c r="B260" s="251" t="s">
        <v>646</v>
      </c>
      <c r="C260" s="246" t="s">
        <v>647</v>
      </c>
    </row>
    <row r="261" spans="1:3" ht="56.25">
      <c r="A261" s="242" t="s">
        <v>648</v>
      </c>
      <c r="B261" s="251" t="s">
        <v>649</v>
      </c>
      <c r="C261" s="246" t="s">
        <v>650</v>
      </c>
    </row>
    <row r="262" spans="1:3">
      <c r="A262" s="237"/>
      <c r="B262" s="237"/>
      <c r="C262" s="237"/>
    </row>
    <row r="263" spans="1:3">
      <c r="A263" s="237"/>
      <c r="B263" s="237"/>
      <c r="C263" s="237"/>
    </row>
    <row r="264" spans="1:3">
      <c r="A264" s="237"/>
      <c r="B264" s="237"/>
      <c r="C264" s="237"/>
    </row>
    <row r="265" spans="1:3">
      <c r="A265" s="237"/>
      <c r="B265" s="237"/>
      <c r="C265" s="237"/>
    </row>
    <row r="266" spans="1:3">
      <c r="A266" s="237"/>
      <c r="B266" s="237"/>
      <c r="C266" s="237"/>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24" activePane="bottomRight" state="frozen"/>
      <selection pane="topRight" activeCell="B1" sqref="B1"/>
      <selection pane="bottomLeft" activeCell="A6" sqref="A6"/>
      <selection pane="bottomRight" activeCell="C38" sqref="C38:G38"/>
    </sheetView>
  </sheetViews>
  <sheetFormatPr defaultRowHeight="15.75"/>
  <cols>
    <col min="1" max="1" width="9.5703125" style="19" bestFit="1" customWidth="1"/>
    <col min="2" max="2" width="86" style="16" customWidth="1"/>
    <col min="3" max="3" width="12.7109375" style="16" customWidth="1"/>
    <col min="4" max="7" width="12.7109375" style="2" customWidth="1"/>
    <col min="8" max="13" width="6.7109375" customWidth="1"/>
  </cols>
  <sheetData>
    <row r="1" spans="1:8">
      <c r="A1" s="17" t="s">
        <v>231</v>
      </c>
      <c r="B1" s="499" t="str">
        <f>Info!C2</f>
        <v>სს" კრედო ბანკი"</v>
      </c>
    </row>
    <row r="2" spans="1:8">
      <c r="A2" s="17" t="s">
        <v>232</v>
      </c>
      <c r="B2" s="16" t="s">
        <v>921</v>
      </c>
      <c r="C2" s="29"/>
      <c r="D2" s="18"/>
      <c r="E2" s="18"/>
      <c r="F2" s="18"/>
      <c r="G2" s="18"/>
      <c r="H2" s="1"/>
    </row>
    <row r="3" spans="1:8">
      <c r="A3" s="17"/>
      <c r="C3" s="29"/>
      <c r="D3" s="18"/>
      <c r="E3" s="18"/>
      <c r="F3" s="18"/>
      <c r="G3" s="18"/>
      <c r="H3" s="1"/>
    </row>
    <row r="4" spans="1:8" ht="16.5" thickBot="1">
      <c r="A4" s="75" t="s">
        <v>653</v>
      </c>
      <c r="B4" s="217" t="s">
        <v>266</v>
      </c>
      <c r="C4" s="218"/>
      <c r="D4" s="219"/>
      <c r="E4" s="219"/>
      <c r="F4" s="219"/>
      <c r="G4" s="219"/>
      <c r="H4" s="1"/>
    </row>
    <row r="5" spans="1:8" ht="15">
      <c r="A5" s="366" t="s">
        <v>32</v>
      </c>
      <c r="B5" s="367"/>
      <c r="C5" s="368" t="s">
        <v>5</v>
      </c>
      <c r="D5" s="369" t="s">
        <v>6</v>
      </c>
      <c r="E5" s="369" t="s">
        <v>7</v>
      </c>
      <c r="F5" s="369" t="s">
        <v>8</v>
      </c>
      <c r="G5" s="370" t="s">
        <v>9</v>
      </c>
    </row>
    <row r="6" spans="1:8" ht="15">
      <c r="A6" s="128"/>
      <c r="B6" s="32" t="s">
        <v>228</v>
      </c>
      <c r="C6" s="371"/>
      <c r="D6" s="371"/>
      <c r="E6" s="371"/>
      <c r="F6" s="371"/>
      <c r="G6" s="372"/>
    </row>
    <row r="7" spans="1:8" ht="15">
      <c r="A7" s="128"/>
      <c r="B7" s="33" t="s">
        <v>233</v>
      </c>
      <c r="C7" s="371"/>
      <c r="D7" s="371"/>
      <c r="E7" s="371"/>
      <c r="F7" s="371"/>
      <c r="G7" s="372"/>
    </row>
    <row r="8" spans="1:8" ht="15">
      <c r="A8" s="129">
        <v>1</v>
      </c>
      <c r="B8" s="267" t="s">
        <v>29</v>
      </c>
      <c r="C8" s="276">
        <v>109228272.44</v>
      </c>
      <c r="D8" s="277">
        <v>108448734.33000018</v>
      </c>
      <c r="E8" s="277">
        <v>116346681.54000004</v>
      </c>
      <c r="F8" s="277">
        <v>112971684.50999996</v>
      </c>
      <c r="G8" s="278">
        <v>112009130.55999991</v>
      </c>
    </row>
    <row r="9" spans="1:8" ht="15">
      <c r="A9" s="129">
        <v>2</v>
      </c>
      <c r="B9" s="267" t="s">
        <v>130</v>
      </c>
      <c r="C9" s="276">
        <v>109228272.44</v>
      </c>
      <c r="D9" s="277">
        <v>108448734.33000018</v>
      </c>
      <c r="E9" s="277">
        <v>116346681.54000004</v>
      </c>
      <c r="F9" s="277">
        <v>112971684.50999996</v>
      </c>
      <c r="G9" s="278">
        <v>112009130.55999991</v>
      </c>
    </row>
    <row r="10" spans="1:8" ht="15">
      <c r="A10" s="129">
        <v>3</v>
      </c>
      <c r="B10" s="267" t="s">
        <v>94</v>
      </c>
      <c r="C10" s="276">
        <v>122024792.36109555</v>
      </c>
      <c r="D10" s="277">
        <v>118996081.06192225</v>
      </c>
      <c r="E10" s="277">
        <v>123802658.54000004</v>
      </c>
      <c r="F10" s="277">
        <v>120435278.6838128</v>
      </c>
      <c r="G10" s="278">
        <v>119560808.95264277</v>
      </c>
    </row>
    <row r="11" spans="1:8" ht="15">
      <c r="A11" s="128"/>
      <c r="B11" s="32" t="s">
        <v>229</v>
      </c>
      <c r="C11" s="371"/>
      <c r="D11" s="371"/>
      <c r="E11" s="371"/>
      <c r="F11" s="371"/>
      <c r="G11" s="372"/>
    </row>
    <row r="12" spans="1:8" ht="15" customHeight="1">
      <c r="A12" s="129">
        <v>4</v>
      </c>
      <c r="B12" s="267" t="s">
        <v>675</v>
      </c>
      <c r="C12" s="409">
        <v>839340641.78493786</v>
      </c>
      <c r="D12" s="277">
        <v>843787738.55376565</v>
      </c>
      <c r="E12" s="277">
        <v>754969831.32566333</v>
      </c>
      <c r="F12" s="277">
        <v>752416810.82645738</v>
      </c>
      <c r="G12" s="278">
        <v>765580935.25938439</v>
      </c>
    </row>
    <row r="13" spans="1:8" ht="15">
      <c r="A13" s="128"/>
      <c r="B13" s="32" t="s">
        <v>131</v>
      </c>
      <c r="C13" s="371"/>
      <c r="D13" s="371"/>
      <c r="E13" s="371"/>
      <c r="F13" s="371"/>
      <c r="G13" s="372"/>
    </row>
    <row r="14" spans="1:8" s="3" customFormat="1" ht="15">
      <c r="A14" s="129"/>
      <c r="B14" s="33" t="s">
        <v>838</v>
      </c>
      <c r="C14" s="371"/>
      <c r="D14" s="371"/>
      <c r="E14" s="371"/>
      <c r="F14" s="371"/>
      <c r="G14" s="372"/>
    </row>
    <row r="15" spans="1:8" ht="15">
      <c r="A15" s="127">
        <v>5</v>
      </c>
      <c r="B15" s="31" t="str">
        <f>"ძირითადი პირველადი კაპიტალის კოეფიციენტი &gt;="&amp;'9.1. Capital Requirements'!$C$19*100&amp;"%"</f>
        <v>ძირითადი პირველადი კაპიტალის კოეფიციენტი &gt;=7.72104524522065%</v>
      </c>
      <c r="C15" s="504">
        <v>0.13013580780231929</v>
      </c>
      <c r="D15" s="505">
        <v>0.12852608467134047</v>
      </c>
      <c r="E15" s="505">
        <v>0.15410772286848215</v>
      </c>
      <c r="F15" s="505">
        <v>0.15014508299716409</v>
      </c>
      <c r="G15" s="506">
        <v>0.14630000000000001</v>
      </c>
    </row>
    <row r="16" spans="1:8" ht="15" customHeight="1">
      <c r="A16" s="127">
        <v>6</v>
      </c>
      <c r="B16" s="31" t="str">
        <f>"პირველადი კაპიტალის კოეფიციენტი &gt;="&amp;'9.1. Capital Requirements'!$C$20*100&amp;"%"</f>
        <v>პირველადი კაპიტალის კოეფიციენტი &gt;=9.46381059627765%</v>
      </c>
      <c r="C16" s="504">
        <v>0.13013580780231929</v>
      </c>
      <c r="D16" s="505">
        <v>0.12852608467134047</v>
      </c>
      <c r="E16" s="505">
        <v>0.15410772286848215</v>
      </c>
      <c r="F16" s="505">
        <v>0.15014508299716409</v>
      </c>
      <c r="G16" s="506">
        <v>0.14630000000000001</v>
      </c>
    </row>
    <row r="17" spans="1:7" ht="15">
      <c r="A17" s="127">
        <v>7</v>
      </c>
      <c r="B17" s="31" t="str">
        <f>"საზედამხედველო კაპიტალის კოეფიციენტი &gt;="&amp;'9.1. Capital Requirements'!$C$21*100&amp;"%"</f>
        <v>საზედამხედველო კაპიტალის კოეფიციენტი &gt;=13.3250807950369%</v>
      </c>
      <c r="C17" s="504">
        <v>0.14538172737781194</v>
      </c>
      <c r="D17" s="505">
        <v>0.14102608467134048</v>
      </c>
      <c r="E17" s="505">
        <v>0.16398358371832292</v>
      </c>
      <c r="F17" s="505">
        <v>0.16006457717435399</v>
      </c>
      <c r="G17" s="506">
        <v>0.15620000000000001</v>
      </c>
    </row>
    <row r="18" spans="1:7" ht="15">
      <c r="A18" s="128"/>
      <c r="B18" s="32" t="s">
        <v>11</v>
      </c>
      <c r="C18" s="371"/>
      <c r="D18" s="371"/>
      <c r="E18" s="371"/>
      <c r="F18" s="371"/>
      <c r="G18" s="372"/>
    </row>
    <row r="19" spans="1:7" ht="15" customHeight="1">
      <c r="A19" s="130">
        <v>8</v>
      </c>
      <c r="B19" s="34" t="s">
        <v>12</v>
      </c>
      <c r="C19" s="507">
        <v>0.19146718113957634</v>
      </c>
      <c r="D19" s="508">
        <v>0.18440000000000001</v>
      </c>
      <c r="E19" s="508">
        <v>0.18140000000000001</v>
      </c>
      <c r="F19" s="508">
        <v>0.17563300000000001</v>
      </c>
      <c r="G19" s="509">
        <v>0.18176700526307174</v>
      </c>
    </row>
    <row r="20" spans="1:7" ht="15">
      <c r="A20" s="130">
        <v>9</v>
      </c>
      <c r="B20" s="34" t="s">
        <v>13</v>
      </c>
      <c r="C20" s="507">
        <v>7.8100000000000003E-2</v>
      </c>
      <c r="D20" s="508">
        <v>7.6600000000000001E-2</v>
      </c>
      <c r="E20" s="508">
        <v>7.4999999999999997E-2</v>
      </c>
      <c r="F20" s="508">
        <v>7.2700000000000001E-2</v>
      </c>
      <c r="G20" s="509">
        <v>6.7166842982752439E-2</v>
      </c>
    </row>
    <row r="21" spans="1:7" ht="15">
      <c r="A21" s="130">
        <v>10</v>
      </c>
      <c r="B21" s="34" t="s">
        <v>14</v>
      </c>
      <c r="C21" s="507">
        <v>4.5499999999999999E-2</v>
      </c>
      <c r="D21" s="508">
        <v>3.7699999999999997E-2</v>
      </c>
      <c r="E21" s="508">
        <v>3.1800000000000002E-2</v>
      </c>
      <c r="F21" s="508">
        <v>2.5999999999999999E-2</v>
      </c>
      <c r="G21" s="509">
        <v>4.2518302272538597E-2</v>
      </c>
    </row>
    <row r="22" spans="1:7" ht="15">
      <c r="A22" s="130">
        <v>11</v>
      </c>
      <c r="B22" s="34" t="s">
        <v>267</v>
      </c>
      <c r="C22" s="507">
        <v>0.1133</v>
      </c>
      <c r="D22" s="508">
        <v>0.1077</v>
      </c>
      <c r="E22" s="508">
        <v>0.10639999999999999</v>
      </c>
      <c r="F22" s="508">
        <v>0.10306999999999999</v>
      </c>
      <c r="G22" s="509">
        <v>0.1146001622803193</v>
      </c>
    </row>
    <row r="23" spans="1:7" ht="15">
      <c r="A23" s="130">
        <v>12</v>
      </c>
      <c r="B23" s="34" t="s">
        <v>15</v>
      </c>
      <c r="C23" s="507">
        <v>1.8499999999999999E-2</v>
      </c>
      <c r="D23" s="508">
        <v>1.43E-2</v>
      </c>
      <c r="E23" s="508">
        <v>1.2E-2</v>
      </c>
      <c r="F23" s="508">
        <v>5.1999999999999998E-3</v>
      </c>
      <c r="G23" s="509">
        <v>2.411175455419029E-2</v>
      </c>
    </row>
    <row r="24" spans="1:7" ht="15">
      <c r="A24" s="130">
        <v>13</v>
      </c>
      <c r="B24" s="34" t="s">
        <v>16</v>
      </c>
      <c r="C24" s="507">
        <v>0.1152</v>
      </c>
      <c r="D24" s="508">
        <v>8.6999999999999994E-2</v>
      </c>
      <c r="E24" s="508">
        <v>7.0900000000000005E-2</v>
      </c>
      <c r="F24" s="508">
        <v>3.09E-2</v>
      </c>
      <c r="G24" s="509">
        <v>0.13047290647228812</v>
      </c>
    </row>
    <row r="25" spans="1:7" ht="15">
      <c r="A25" s="128"/>
      <c r="B25" s="32" t="s">
        <v>17</v>
      </c>
      <c r="C25" s="371"/>
      <c r="D25" s="371"/>
      <c r="E25" s="371"/>
      <c r="F25" s="371"/>
      <c r="G25" s="372"/>
    </row>
    <row r="26" spans="1:7" ht="15">
      <c r="A26" s="130">
        <v>14</v>
      </c>
      <c r="B26" s="34" t="s">
        <v>18</v>
      </c>
      <c r="C26" s="507">
        <v>1.15E-2</v>
      </c>
      <c r="D26" s="508">
        <v>1.3899999999999999E-2</v>
      </c>
      <c r="E26" s="508">
        <v>8.3000000000000001E-3</v>
      </c>
      <c r="F26" s="508">
        <v>8.5000000000000006E-3</v>
      </c>
      <c r="G26" s="509">
        <v>7.7390316006207662E-3</v>
      </c>
    </row>
    <row r="27" spans="1:7" ht="15" customHeight="1">
      <c r="A27" s="130">
        <v>15</v>
      </c>
      <c r="B27" s="34" t="s">
        <v>19</v>
      </c>
      <c r="C27" s="507">
        <v>2.76E-2</v>
      </c>
      <c r="D27" s="508">
        <v>2.7E-2</v>
      </c>
      <c r="E27" s="508">
        <v>2.4799999999999999E-2</v>
      </c>
      <c r="F27" s="508">
        <v>2.4989999999999998E-2</v>
      </c>
      <c r="G27" s="509">
        <v>2.3613885376010439E-2</v>
      </c>
    </row>
    <row r="28" spans="1:7" ht="15">
      <c r="A28" s="130">
        <v>16</v>
      </c>
      <c r="B28" s="34" t="s">
        <v>20</v>
      </c>
      <c r="C28" s="507">
        <v>0.1192</v>
      </c>
      <c r="D28" s="508">
        <v>0.1232</v>
      </c>
      <c r="E28" s="508">
        <v>0.12720000000000001</v>
      </c>
      <c r="F28" s="508">
        <v>0.1406</v>
      </c>
      <c r="G28" s="509">
        <v>0.16630911055464409</v>
      </c>
    </row>
    <row r="29" spans="1:7" ht="15" customHeight="1">
      <c r="A29" s="130">
        <v>17</v>
      </c>
      <c r="B29" s="34" t="s">
        <v>21</v>
      </c>
      <c r="C29" s="507">
        <v>0.17280000000000001</v>
      </c>
      <c r="D29" s="508">
        <v>0.1721</v>
      </c>
      <c r="E29" s="508">
        <v>0.18459999999999999</v>
      </c>
      <c r="F29" s="508">
        <v>0.22459999999999999</v>
      </c>
      <c r="G29" s="509">
        <v>0.2612488575449326</v>
      </c>
    </row>
    <row r="30" spans="1:7" ht="15">
      <c r="A30" s="130">
        <v>18</v>
      </c>
      <c r="B30" s="34" t="s">
        <v>22</v>
      </c>
      <c r="C30" s="507">
        <v>0.28570000000000001</v>
      </c>
      <c r="D30" s="508">
        <v>0.20899999999999999</v>
      </c>
      <c r="E30" s="508">
        <v>8.4099999999999994E-2</v>
      </c>
      <c r="F30" s="508">
        <v>1.5599999999999999E-2</v>
      </c>
      <c r="G30" s="509">
        <v>0.13727767843867711</v>
      </c>
    </row>
    <row r="31" spans="1:7" ht="15" customHeight="1">
      <c r="A31" s="128"/>
      <c r="B31" s="32" t="s">
        <v>23</v>
      </c>
      <c r="C31" s="371"/>
      <c r="D31" s="371"/>
      <c r="E31" s="371"/>
      <c r="F31" s="371"/>
      <c r="G31" s="372"/>
    </row>
    <row r="32" spans="1:7" ht="15" customHeight="1">
      <c r="A32" s="130">
        <v>19</v>
      </c>
      <c r="B32" s="34" t="s">
        <v>24</v>
      </c>
      <c r="C32" s="507">
        <v>8.6800000000000002E-2</v>
      </c>
      <c r="D32" s="507">
        <v>9.4E-2</v>
      </c>
      <c r="E32" s="507">
        <v>0.12039999999999999</v>
      </c>
      <c r="F32" s="507">
        <v>0.1236</v>
      </c>
      <c r="G32" s="510">
        <v>0.10557168410761898</v>
      </c>
    </row>
    <row r="33" spans="1:7" ht="15" customHeight="1">
      <c r="A33" s="130">
        <v>20</v>
      </c>
      <c r="B33" s="34" t="s">
        <v>25</v>
      </c>
      <c r="C33" s="507">
        <v>0.22109999999999999</v>
      </c>
      <c r="D33" s="507">
        <v>0.21279999999999999</v>
      </c>
      <c r="E33" s="507">
        <v>0.24010000000000001</v>
      </c>
      <c r="F33" s="507">
        <v>0.29049999999999998</v>
      </c>
      <c r="G33" s="510">
        <v>0.32114258170752791</v>
      </c>
    </row>
    <row r="34" spans="1:7" ht="15" customHeight="1">
      <c r="A34" s="130">
        <v>21</v>
      </c>
      <c r="B34" s="279" t="s">
        <v>26</v>
      </c>
      <c r="C34" s="507">
        <v>1.8599999999999998E-2</v>
      </c>
      <c r="D34" s="507">
        <v>1.6899999999999998E-2</v>
      </c>
      <c r="E34" s="507">
        <v>1.4840000000000001E-2</v>
      </c>
      <c r="F34" s="507">
        <v>1.66E-2</v>
      </c>
      <c r="G34" s="510">
        <v>0</v>
      </c>
    </row>
    <row r="35" spans="1:7" ht="15" customHeight="1">
      <c r="A35" s="374"/>
      <c r="B35" s="32" t="s">
        <v>837</v>
      </c>
      <c r="C35" s="371"/>
      <c r="D35" s="371"/>
      <c r="E35" s="371"/>
      <c r="F35" s="371"/>
      <c r="G35" s="372"/>
    </row>
    <row r="36" spans="1:7" ht="15" customHeight="1">
      <c r="A36" s="130">
        <v>22</v>
      </c>
      <c r="B36" s="365" t="s">
        <v>821</v>
      </c>
      <c r="C36" s="279">
        <v>73080490.686124027</v>
      </c>
      <c r="D36" s="279">
        <v>67153711.049118847</v>
      </c>
      <c r="E36" s="279">
        <v>97954558.144670069</v>
      </c>
      <c r="F36" s="279">
        <v>73122631.64138101</v>
      </c>
      <c r="G36" s="373">
        <v>58105306.747520998</v>
      </c>
    </row>
    <row r="37" spans="1:7" ht="15">
      <c r="A37" s="130">
        <v>23</v>
      </c>
      <c r="B37" s="34" t="s">
        <v>822</v>
      </c>
      <c r="C37" s="279">
        <v>15643774.411680583</v>
      </c>
      <c r="D37" s="280">
        <v>12956567.516308036</v>
      </c>
      <c r="E37" s="280">
        <v>31450214.893209595</v>
      </c>
      <c r="F37" s="280">
        <v>23035627.538151998</v>
      </c>
      <c r="G37" s="281">
        <v>17549863.575143501</v>
      </c>
    </row>
    <row r="38" spans="1:7" thickBot="1">
      <c r="A38" s="131">
        <v>24</v>
      </c>
      <c r="B38" s="282" t="s">
        <v>820</v>
      </c>
      <c r="C38" s="511">
        <v>4.6715382594342278</v>
      </c>
      <c r="D38" s="512">
        <v>5.1829862318545805</v>
      </c>
      <c r="E38" s="512">
        <v>3.1145910601017675</v>
      </c>
      <c r="F38" s="512">
        <v>3.1743277460218553</v>
      </c>
      <c r="G38" s="513">
        <v>3.3108694263479985</v>
      </c>
    </row>
    <row r="39" spans="1:7">
      <c r="A39" s="20"/>
    </row>
    <row r="40" spans="1:7" ht="39.75">
      <c r="B40" s="364" t="s">
        <v>839</v>
      </c>
    </row>
    <row r="41" spans="1:7" ht="65.25">
      <c r="B41" s="425" t="s">
        <v>836</v>
      </c>
      <c r="D41" s="394"/>
      <c r="E41" s="394"/>
      <c r="F41" s="394"/>
      <c r="G41" s="39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7" activePane="bottomRight" state="frozen"/>
      <selection pane="topRight" activeCell="B1" sqref="B1"/>
      <selection pane="bottomLeft" activeCell="A5" sqref="A5"/>
      <selection pane="bottomRight" activeCell="E41" sqref="E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231</v>
      </c>
      <c r="B1" s="394" t="str">
        <f>Info!C2</f>
        <v>სს" კრედო ბანკი"</v>
      </c>
    </row>
    <row r="2" spans="1:8" ht="15.75">
      <c r="A2" s="17" t="s">
        <v>232</v>
      </c>
      <c r="B2" s="16" t="s">
        <v>921</v>
      </c>
    </row>
    <row r="3" spans="1:8" ht="15.75">
      <c r="A3" s="17"/>
    </row>
    <row r="4" spans="1:8" ht="16.5" thickBot="1">
      <c r="A4" s="35" t="s">
        <v>654</v>
      </c>
      <c r="B4" s="76" t="s">
        <v>287</v>
      </c>
      <c r="C4" s="35"/>
      <c r="D4" s="36"/>
      <c r="E4" s="36"/>
      <c r="F4" s="37"/>
      <c r="G4" s="37"/>
      <c r="H4" s="38" t="s">
        <v>135</v>
      </c>
    </row>
    <row r="5" spans="1:8" ht="15.75">
      <c r="A5" s="39"/>
      <c r="B5" s="40"/>
      <c r="C5" s="552" t="s">
        <v>237</v>
      </c>
      <c r="D5" s="553"/>
      <c r="E5" s="554"/>
      <c r="F5" s="552" t="s">
        <v>238</v>
      </c>
      <c r="G5" s="553"/>
      <c r="H5" s="555"/>
    </row>
    <row r="6" spans="1:8" ht="15.75">
      <c r="A6" s="41" t="s">
        <v>32</v>
      </c>
      <c r="B6" s="42" t="s">
        <v>195</v>
      </c>
      <c r="C6" s="43" t="s">
        <v>33</v>
      </c>
      <c r="D6" s="43" t="s">
        <v>136</v>
      </c>
      <c r="E6" s="43" t="s">
        <v>74</v>
      </c>
      <c r="F6" s="43" t="s">
        <v>33</v>
      </c>
      <c r="G6" s="43" t="s">
        <v>136</v>
      </c>
      <c r="H6" s="44" t="s">
        <v>74</v>
      </c>
    </row>
    <row r="7" spans="1:8" ht="15.75">
      <c r="A7" s="41">
        <v>1</v>
      </c>
      <c r="B7" s="45" t="s">
        <v>196</v>
      </c>
      <c r="C7" s="283">
        <v>10945989.010000002</v>
      </c>
      <c r="D7" s="283">
        <v>11543941.950000001</v>
      </c>
      <c r="E7" s="284">
        <f>C7+D7</f>
        <v>22489930.960000001</v>
      </c>
      <c r="F7" s="285">
        <v>11321551.029999999</v>
      </c>
      <c r="G7" s="286">
        <v>8073700.1600000001</v>
      </c>
      <c r="H7" s="287">
        <f>F7+G7</f>
        <v>19395251.189999998</v>
      </c>
    </row>
    <row r="8" spans="1:8" ht="15.75">
      <c r="A8" s="41">
        <v>2</v>
      </c>
      <c r="B8" s="45" t="s">
        <v>197</v>
      </c>
      <c r="C8" s="283">
        <v>21008779.189999998</v>
      </c>
      <c r="D8" s="283">
        <v>17145980.789999999</v>
      </c>
      <c r="E8" s="284">
        <f t="shared" ref="E8:E20" si="0">C8+D8</f>
        <v>38154759.979999997</v>
      </c>
      <c r="F8" s="285">
        <v>4153730.25</v>
      </c>
      <c r="G8" s="286">
        <v>19752304.780000001</v>
      </c>
      <c r="H8" s="287">
        <f t="shared" ref="H8:H40" si="1">F8+G8</f>
        <v>23906035.030000001</v>
      </c>
    </row>
    <row r="9" spans="1:8" ht="15.75">
      <c r="A9" s="41">
        <v>3</v>
      </c>
      <c r="B9" s="45" t="s">
        <v>198</v>
      </c>
      <c r="C9" s="283">
        <v>128551.71</v>
      </c>
      <c r="D9" s="283">
        <v>9513563.1099999994</v>
      </c>
      <c r="E9" s="284">
        <f t="shared" si="0"/>
        <v>9642114.8200000003</v>
      </c>
      <c r="F9" s="285">
        <v>14308649.300000001</v>
      </c>
      <c r="G9" s="286">
        <v>58322362.399999999</v>
      </c>
      <c r="H9" s="287">
        <f t="shared" si="1"/>
        <v>72631011.700000003</v>
      </c>
    </row>
    <row r="10" spans="1:8" ht="15.75">
      <c r="A10" s="41">
        <v>4</v>
      </c>
      <c r="B10" s="45" t="s">
        <v>227</v>
      </c>
      <c r="C10" s="283">
        <v>0</v>
      </c>
      <c r="D10" s="283">
        <v>0</v>
      </c>
      <c r="E10" s="284">
        <f t="shared" si="0"/>
        <v>0</v>
      </c>
      <c r="F10" s="285">
        <v>0</v>
      </c>
      <c r="G10" s="286">
        <v>0</v>
      </c>
      <c r="H10" s="287">
        <f t="shared" si="1"/>
        <v>0</v>
      </c>
    </row>
    <row r="11" spans="1:8" ht="15.75">
      <c r="A11" s="41">
        <v>5</v>
      </c>
      <c r="B11" s="45" t="s">
        <v>199</v>
      </c>
      <c r="C11" s="283">
        <v>0</v>
      </c>
      <c r="D11" s="283">
        <v>0</v>
      </c>
      <c r="E11" s="284">
        <f t="shared" si="0"/>
        <v>0</v>
      </c>
      <c r="F11" s="285">
        <v>0</v>
      </c>
      <c r="G11" s="286">
        <v>0</v>
      </c>
      <c r="H11" s="287">
        <f t="shared" si="1"/>
        <v>0</v>
      </c>
    </row>
    <row r="12" spans="1:8" ht="15.75">
      <c r="A12" s="41">
        <v>6.1</v>
      </c>
      <c r="B12" s="46" t="s">
        <v>200</v>
      </c>
      <c r="C12" s="283">
        <v>603579543.41000009</v>
      </c>
      <c r="D12" s="283">
        <v>81740637.474600002</v>
      </c>
      <c r="E12" s="284">
        <f t="shared" si="0"/>
        <v>685320180.88460004</v>
      </c>
      <c r="F12" s="285">
        <v>444367502.78999996</v>
      </c>
      <c r="G12" s="286">
        <v>88644802.388999999</v>
      </c>
      <c r="H12" s="287">
        <f t="shared" si="1"/>
        <v>533012305.17899996</v>
      </c>
    </row>
    <row r="13" spans="1:8" ht="15.75">
      <c r="A13" s="41">
        <v>6.2</v>
      </c>
      <c r="B13" s="46" t="s">
        <v>201</v>
      </c>
      <c r="C13" s="283">
        <v>-16020655.639599999</v>
      </c>
      <c r="D13" s="283">
        <v>-2939950.1326000001</v>
      </c>
      <c r="E13" s="284">
        <f t="shared" si="0"/>
        <v>-18960605.7722</v>
      </c>
      <c r="F13" s="285">
        <v>-9852410.5776000004</v>
      </c>
      <c r="G13" s="286">
        <v>-2734080.9008999998</v>
      </c>
      <c r="H13" s="287">
        <f t="shared" si="1"/>
        <v>-12586491.478500001</v>
      </c>
    </row>
    <row r="14" spans="1:8" ht="15.75">
      <c r="A14" s="41">
        <v>6</v>
      </c>
      <c r="B14" s="45" t="s">
        <v>202</v>
      </c>
      <c r="C14" s="284">
        <f>C12+C13</f>
        <v>587558887.77040005</v>
      </c>
      <c r="D14" s="284">
        <f>D12+D13</f>
        <v>78800687.342000008</v>
      </c>
      <c r="E14" s="284">
        <f t="shared" si="0"/>
        <v>666359575.11240005</v>
      </c>
      <c r="F14" s="284">
        <f>F12+F13</f>
        <v>434515092.21239996</v>
      </c>
      <c r="G14" s="284">
        <f>G12+G13</f>
        <v>85910721.488099992</v>
      </c>
      <c r="H14" s="287">
        <f t="shared" si="1"/>
        <v>520425813.70049995</v>
      </c>
    </row>
    <row r="15" spans="1:8" ht="15.75">
      <c r="A15" s="41">
        <v>7</v>
      </c>
      <c r="B15" s="45" t="s">
        <v>203</v>
      </c>
      <c r="C15" s="283">
        <v>10131560.07</v>
      </c>
      <c r="D15" s="283">
        <v>847767.28257799987</v>
      </c>
      <c r="E15" s="284">
        <f t="shared" si="0"/>
        <v>10979327.352577999</v>
      </c>
      <c r="F15" s="285">
        <v>7510953.7772602746</v>
      </c>
      <c r="G15" s="286">
        <v>1213715.5299999998</v>
      </c>
      <c r="H15" s="287">
        <f t="shared" si="1"/>
        <v>8724669.3072602749</v>
      </c>
    </row>
    <row r="16" spans="1:8" ht="15.75">
      <c r="A16" s="41">
        <v>8</v>
      </c>
      <c r="B16" s="45" t="s">
        <v>204</v>
      </c>
      <c r="C16" s="283">
        <v>337600</v>
      </c>
      <c r="D16" s="283" t="s">
        <v>922</v>
      </c>
      <c r="E16" s="284">
        <f>C16</f>
        <v>337600</v>
      </c>
      <c r="F16" s="285">
        <v>357866</v>
      </c>
      <c r="G16" s="286" t="s">
        <v>922</v>
      </c>
      <c r="H16" s="287">
        <f>F15</f>
        <v>7510953.7772602746</v>
      </c>
    </row>
    <row r="17" spans="1:8" ht="15.75">
      <c r="A17" s="41">
        <v>9</v>
      </c>
      <c r="B17" s="45" t="s">
        <v>205</v>
      </c>
      <c r="C17" s="283">
        <v>0</v>
      </c>
      <c r="D17" s="283">
        <v>0</v>
      </c>
      <c r="E17" s="284">
        <f t="shared" si="0"/>
        <v>0</v>
      </c>
      <c r="F17" s="285">
        <v>0</v>
      </c>
      <c r="G17" s="286">
        <v>0</v>
      </c>
      <c r="H17" s="287">
        <f t="shared" si="1"/>
        <v>0</v>
      </c>
    </row>
    <row r="18" spans="1:8" ht="15.75">
      <c r="A18" s="41">
        <v>10</v>
      </c>
      <c r="B18" s="45" t="s">
        <v>206</v>
      </c>
      <c r="C18" s="283">
        <v>15980451.48</v>
      </c>
      <c r="D18" s="283" t="s">
        <v>922</v>
      </c>
      <c r="E18" s="284">
        <f>C18</f>
        <v>15980451.48</v>
      </c>
      <c r="F18" s="285">
        <v>11169781.729999997</v>
      </c>
      <c r="G18" s="286" t="s">
        <v>922</v>
      </c>
      <c r="H18" s="287">
        <f>F18</f>
        <v>11169781.729999997</v>
      </c>
    </row>
    <row r="19" spans="1:8" ht="15.75">
      <c r="A19" s="41">
        <v>11</v>
      </c>
      <c r="B19" s="45" t="s">
        <v>207</v>
      </c>
      <c r="C19" s="283">
        <v>14922660.680000002</v>
      </c>
      <c r="D19" s="283">
        <v>20297010.670000006</v>
      </c>
      <c r="E19" s="284">
        <f t="shared" si="0"/>
        <v>35219671.350000009</v>
      </c>
      <c r="F19" s="285">
        <v>24158542.640000001</v>
      </c>
      <c r="G19" s="286">
        <v>6196012.9500000002</v>
      </c>
      <c r="H19" s="287">
        <f t="shared" si="1"/>
        <v>30354555.59</v>
      </c>
    </row>
    <row r="20" spans="1:8" ht="15.75">
      <c r="A20" s="41">
        <v>12</v>
      </c>
      <c r="B20" s="47" t="s">
        <v>208</v>
      </c>
      <c r="C20" s="284">
        <f>SUM(C7:C11)+SUM(C14:C19)</f>
        <v>661014479.91040003</v>
      </c>
      <c r="D20" s="284">
        <f>SUM(D7:D11)+SUM(D14:D19)</f>
        <v>138148951.14457801</v>
      </c>
      <c r="E20" s="284">
        <f t="shared" si="0"/>
        <v>799163431.05497801</v>
      </c>
      <c r="F20" s="284">
        <f>SUM(F7:F11)+SUM(F14:F19)</f>
        <v>507496166.93966025</v>
      </c>
      <c r="G20" s="284">
        <f>SUM(G7:G11)+SUM(G14:G19)</f>
        <v>179468817.30809999</v>
      </c>
      <c r="H20" s="287">
        <f t="shared" si="1"/>
        <v>686964984.2477603</v>
      </c>
    </row>
    <row r="21" spans="1:8" ht="15.75">
      <c r="A21" s="41"/>
      <c r="B21" s="42" t="s">
        <v>225</v>
      </c>
      <c r="C21" s="288"/>
      <c r="D21" s="288"/>
      <c r="E21" s="288"/>
      <c r="F21" s="289"/>
      <c r="G21" s="290"/>
      <c r="H21" s="291"/>
    </row>
    <row r="22" spans="1:8" ht="15.75">
      <c r="A22" s="41">
        <v>13</v>
      </c>
      <c r="B22" s="45" t="s">
        <v>209</v>
      </c>
      <c r="C22" s="283">
        <v>20500000</v>
      </c>
      <c r="D22" s="283">
        <v>921030</v>
      </c>
      <c r="E22" s="284">
        <f>C22+D22</f>
        <v>21421030</v>
      </c>
      <c r="F22" s="285">
        <v>53000000</v>
      </c>
      <c r="G22" s="286">
        <v>1552200</v>
      </c>
      <c r="H22" s="287">
        <f t="shared" si="1"/>
        <v>54552200</v>
      </c>
    </row>
    <row r="23" spans="1:8" ht="15.75">
      <c r="A23" s="41">
        <v>14</v>
      </c>
      <c r="B23" s="45" t="s">
        <v>210</v>
      </c>
      <c r="C23" s="283">
        <v>12623931.029999379</v>
      </c>
      <c r="D23" s="283">
        <v>2275341.0800161213</v>
      </c>
      <c r="E23" s="284">
        <f t="shared" ref="E23:E40" si="2">C23+D23</f>
        <v>14899272.1100155</v>
      </c>
      <c r="F23" s="285">
        <v>0</v>
      </c>
      <c r="G23" s="286">
        <v>0</v>
      </c>
      <c r="H23" s="287">
        <f t="shared" si="1"/>
        <v>0</v>
      </c>
    </row>
    <row r="24" spans="1:8" ht="15.75">
      <c r="A24" s="41">
        <v>15</v>
      </c>
      <c r="B24" s="45" t="s">
        <v>211</v>
      </c>
      <c r="C24" s="283">
        <v>0</v>
      </c>
      <c r="D24" s="283">
        <v>0</v>
      </c>
      <c r="E24" s="284">
        <f t="shared" si="2"/>
        <v>0</v>
      </c>
      <c r="F24" s="285">
        <v>0</v>
      </c>
      <c r="G24" s="286">
        <v>0</v>
      </c>
      <c r="H24" s="287">
        <f t="shared" si="1"/>
        <v>0</v>
      </c>
    </row>
    <row r="25" spans="1:8" ht="15.75">
      <c r="A25" s="41">
        <v>16</v>
      </c>
      <c r="B25" s="45" t="s">
        <v>212</v>
      </c>
      <c r="C25" s="283">
        <v>5751143.6200000001</v>
      </c>
      <c r="D25" s="283">
        <v>5939527.9441</v>
      </c>
      <c r="E25" s="284">
        <f t="shared" si="2"/>
        <v>11690671.564100001</v>
      </c>
      <c r="F25" s="285">
        <v>0</v>
      </c>
      <c r="G25" s="286">
        <v>0</v>
      </c>
      <c r="H25" s="287">
        <f t="shared" si="1"/>
        <v>0</v>
      </c>
    </row>
    <row r="26" spans="1:8" ht="15.75">
      <c r="A26" s="41">
        <v>17</v>
      </c>
      <c r="B26" s="45" t="s">
        <v>213</v>
      </c>
      <c r="C26" s="288"/>
      <c r="D26" s="288"/>
      <c r="E26" s="284">
        <f t="shared" si="2"/>
        <v>0</v>
      </c>
      <c r="F26" s="289"/>
      <c r="G26" s="290"/>
      <c r="H26" s="287">
        <f t="shared" si="1"/>
        <v>0</v>
      </c>
    </row>
    <row r="27" spans="1:8" ht="15.75">
      <c r="A27" s="41">
        <v>18</v>
      </c>
      <c r="B27" s="45" t="s">
        <v>214</v>
      </c>
      <c r="C27" s="283">
        <v>432977571.89499998</v>
      </c>
      <c r="D27" s="283">
        <v>137826818.16335258</v>
      </c>
      <c r="E27" s="284">
        <f t="shared" si="2"/>
        <v>570804390.05835259</v>
      </c>
      <c r="F27" s="285">
        <v>282937407.12</v>
      </c>
      <c r="G27" s="286">
        <v>175859547.26236373</v>
      </c>
      <c r="H27" s="287">
        <f t="shared" si="1"/>
        <v>458796954.38236374</v>
      </c>
    </row>
    <row r="28" spans="1:8" ht="15.75">
      <c r="A28" s="41">
        <v>19</v>
      </c>
      <c r="B28" s="45" t="s">
        <v>215</v>
      </c>
      <c r="C28" s="283">
        <v>11553229.169999998</v>
      </c>
      <c r="D28" s="283">
        <v>1711434.31</v>
      </c>
      <c r="E28" s="284">
        <f t="shared" si="2"/>
        <v>13264663.479999999</v>
      </c>
      <c r="F28" s="285">
        <v>7096634.6999999993</v>
      </c>
      <c r="G28" s="286">
        <v>2494781.12</v>
      </c>
      <c r="H28" s="287">
        <f t="shared" si="1"/>
        <v>9591415.8200000003</v>
      </c>
    </row>
    <row r="29" spans="1:8" ht="15.75">
      <c r="A29" s="41">
        <v>20</v>
      </c>
      <c r="B29" s="45" t="s">
        <v>137</v>
      </c>
      <c r="C29" s="283">
        <v>34422563.109999999</v>
      </c>
      <c r="D29" s="283">
        <v>2114201.4300000002</v>
      </c>
      <c r="E29" s="284">
        <f t="shared" si="2"/>
        <v>36536764.539999999</v>
      </c>
      <c r="F29" s="285">
        <v>36350352.969999999</v>
      </c>
      <c r="G29" s="286">
        <v>3407561.29</v>
      </c>
      <c r="H29" s="287">
        <f t="shared" si="1"/>
        <v>39757914.259999998</v>
      </c>
    </row>
    <row r="30" spans="1:8" ht="15.75">
      <c r="A30" s="41">
        <v>21</v>
      </c>
      <c r="B30" s="45" t="s">
        <v>216</v>
      </c>
      <c r="C30" s="283">
        <v>13119900</v>
      </c>
      <c r="D30" s="283">
        <v>0</v>
      </c>
      <c r="E30" s="284">
        <f t="shared" si="2"/>
        <v>13119900</v>
      </c>
      <c r="F30" s="285">
        <v>8119900.0000000009</v>
      </c>
      <c r="G30" s="286">
        <v>0</v>
      </c>
      <c r="H30" s="287">
        <f t="shared" si="1"/>
        <v>8119900.0000000009</v>
      </c>
    </row>
    <row r="31" spans="1:8" ht="15.75">
      <c r="A31" s="41">
        <v>22</v>
      </c>
      <c r="B31" s="47" t="s">
        <v>217</v>
      </c>
      <c r="C31" s="284">
        <f>SUM(C22:C30)</f>
        <v>530948338.82499939</v>
      </c>
      <c r="D31" s="284">
        <f>SUM(D22:D30)</f>
        <v>150788352.92746872</v>
      </c>
      <c r="E31" s="284">
        <f>C31+D31</f>
        <v>681736691.75246811</v>
      </c>
      <c r="F31" s="284">
        <f>SUM(F22:F30)</f>
        <v>387504294.78999996</v>
      </c>
      <c r="G31" s="284">
        <f>SUM(G22:G30)</f>
        <v>183314089.67236373</v>
      </c>
      <c r="H31" s="287">
        <f t="shared" si="1"/>
        <v>570818384.46236372</v>
      </c>
    </row>
    <row r="32" spans="1:8" ht="15.75">
      <c r="A32" s="41"/>
      <c r="B32" s="42" t="s">
        <v>226</v>
      </c>
      <c r="C32" s="288"/>
      <c r="D32" s="288"/>
      <c r="E32" s="283"/>
      <c r="F32" s="289"/>
      <c r="G32" s="290"/>
      <c r="H32" s="291"/>
    </row>
    <row r="33" spans="1:8" ht="15.75">
      <c r="A33" s="41">
        <v>23</v>
      </c>
      <c r="B33" s="45" t="s">
        <v>218</v>
      </c>
      <c r="C33" s="283">
        <v>4400000</v>
      </c>
      <c r="D33" s="288"/>
      <c r="E33" s="284">
        <f t="shared" si="2"/>
        <v>4400000</v>
      </c>
      <c r="F33" s="285">
        <v>4400000</v>
      </c>
      <c r="G33" s="290"/>
      <c r="H33" s="287">
        <f t="shared" si="1"/>
        <v>4400000</v>
      </c>
    </row>
    <row r="34" spans="1:8" ht="15.75">
      <c r="A34" s="41">
        <v>24</v>
      </c>
      <c r="B34" s="45" t="s">
        <v>219</v>
      </c>
      <c r="C34" s="283">
        <v>0</v>
      </c>
      <c r="D34" s="288"/>
      <c r="E34" s="284">
        <f t="shared" si="2"/>
        <v>0</v>
      </c>
      <c r="F34" s="285">
        <v>0</v>
      </c>
      <c r="G34" s="290"/>
      <c r="H34" s="287">
        <f t="shared" si="1"/>
        <v>0</v>
      </c>
    </row>
    <row r="35" spans="1:8" ht="15.75">
      <c r="A35" s="41">
        <v>25</v>
      </c>
      <c r="B35" s="46" t="s">
        <v>220</v>
      </c>
      <c r="C35" s="283">
        <v>0</v>
      </c>
      <c r="D35" s="288"/>
      <c r="E35" s="284">
        <f t="shared" si="2"/>
        <v>0</v>
      </c>
      <c r="F35" s="285">
        <v>0</v>
      </c>
      <c r="G35" s="290"/>
      <c r="H35" s="287">
        <f t="shared" si="1"/>
        <v>0</v>
      </c>
    </row>
    <row r="36" spans="1:8" ht="15.75">
      <c r="A36" s="41">
        <v>26</v>
      </c>
      <c r="B36" s="45" t="s">
        <v>221</v>
      </c>
      <c r="C36" s="283">
        <v>0</v>
      </c>
      <c r="D36" s="288"/>
      <c r="E36" s="284">
        <f t="shared" si="2"/>
        <v>0</v>
      </c>
      <c r="F36" s="285">
        <v>0</v>
      </c>
      <c r="G36" s="290"/>
      <c r="H36" s="287">
        <f t="shared" si="1"/>
        <v>0</v>
      </c>
    </row>
    <row r="37" spans="1:8" ht="15.75">
      <c r="A37" s="41">
        <v>27</v>
      </c>
      <c r="B37" s="45" t="s">
        <v>222</v>
      </c>
      <c r="C37" s="283">
        <v>0</v>
      </c>
      <c r="D37" s="288"/>
      <c r="E37" s="284">
        <f t="shared" si="2"/>
        <v>0</v>
      </c>
      <c r="F37" s="285">
        <v>0</v>
      </c>
      <c r="G37" s="290"/>
      <c r="H37" s="287">
        <f t="shared" si="1"/>
        <v>0</v>
      </c>
    </row>
    <row r="38" spans="1:8" ht="15.75">
      <c r="A38" s="41">
        <v>28</v>
      </c>
      <c r="B38" s="45" t="s">
        <v>223</v>
      </c>
      <c r="C38" s="283">
        <v>112630279.91</v>
      </c>
      <c r="D38" s="288"/>
      <c r="E38" s="284">
        <f t="shared" si="2"/>
        <v>112630279.91</v>
      </c>
      <c r="F38" s="285">
        <v>111350140.55999991</v>
      </c>
      <c r="G38" s="290"/>
      <c r="H38" s="287">
        <f t="shared" si="1"/>
        <v>111350140.55999991</v>
      </c>
    </row>
    <row r="39" spans="1:8" ht="15.75">
      <c r="A39" s="41">
        <v>29</v>
      </c>
      <c r="B39" s="45" t="s">
        <v>239</v>
      </c>
      <c r="C39" s="283">
        <v>396459</v>
      </c>
      <c r="D39" s="288"/>
      <c r="E39" s="284">
        <f t="shared" si="2"/>
        <v>396459</v>
      </c>
      <c r="F39" s="285">
        <v>396459</v>
      </c>
      <c r="G39" s="290"/>
      <c r="H39" s="287">
        <f t="shared" si="1"/>
        <v>396459</v>
      </c>
    </row>
    <row r="40" spans="1:8" ht="15.75">
      <c r="A40" s="41">
        <v>30</v>
      </c>
      <c r="B40" s="47" t="s">
        <v>224</v>
      </c>
      <c r="C40" s="283">
        <v>117426738.91</v>
      </c>
      <c r="D40" s="288"/>
      <c r="E40" s="284">
        <f t="shared" si="2"/>
        <v>117426738.91</v>
      </c>
      <c r="F40" s="285">
        <v>116146599.55999991</v>
      </c>
      <c r="G40" s="290"/>
      <c r="H40" s="287">
        <f t="shared" si="1"/>
        <v>116146599.55999991</v>
      </c>
    </row>
    <row r="41" spans="1:8" ht="16.5" thickBot="1">
      <c r="A41" s="48">
        <v>31</v>
      </c>
      <c r="B41" s="49" t="s">
        <v>240</v>
      </c>
      <c r="C41" s="292">
        <f>C31+C40</f>
        <v>648375077.73499942</v>
      </c>
      <c r="D41" s="292">
        <f>D31+D40</f>
        <v>150788352.92746872</v>
      </c>
      <c r="E41" s="292">
        <f>C41+D41</f>
        <v>799163430.66246819</v>
      </c>
      <c r="F41" s="292">
        <f>F31+F40</f>
        <v>503650894.3499999</v>
      </c>
      <c r="G41" s="292">
        <f>G31+G40</f>
        <v>183314089.67236373</v>
      </c>
      <c r="H41" s="293">
        <f>F41+G41</f>
        <v>686964984.02236366</v>
      </c>
    </row>
    <row r="43" spans="1:8">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6:E17 E18 E20 E14 H16 H18 E31 E41" formula="1"/>
    <ignoredError sqref="C20:D20 F20:G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4" activePane="bottomRight" state="frozen"/>
      <selection pane="topRight" activeCell="B1" sqref="B1"/>
      <selection pane="bottomLeft" activeCell="A6" sqref="A6"/>
      <selection pane="bottomRight" activeCell="E67" sqref="E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231</v>
      </c>
      <c r="B1" s="16" t="str">
        <f>Info!C2</f>
        <v>სს" კრედო ბანკი"</v>
      </c>
      <c r="C1" s="16"/>
    </row>
    <row r="2" spans="1:8" ht="15.75">
      <c r="A2" s="17" t="s">
        <v>232</v>
      </c>
      <c r="B2" s="16" t="s">
        <v>921</v>
      </c>
      <c r="C2" s="29"/>
      <c r="D2" s="18"/>
      <c r="E2" s="18"/>
      <c r="F2" s="18"/>
      <c r="G2" s="18"/>
      <c r="H2" s="18"/>
    </row>
    <row r="3" spans="1:8" ht="15.75">
      <c r="A3" s="17"/>
      <c r="B3" s="16"/>
      <c r="C3" s="29"/>
      <c r="D3" s="18"/>
      <c r="E3" s="18"/>
      <c r="F3" s="18"/>
      <c r="G3" s="18"/>
      <c r="H3" s="18"/>
    </row>
    <row r="4" spans="1:8" ht="16.5" thickBot="1">
      <c r="A4" s="51" t="s">
        <v>655</v>
      </c>
      <c r="B4" s="30" t="s">
        <v>265</v>
      </c>
      <c r="C4" s="37"/>
      <c r="D4" s="37"/>
      <c r="E4" s="37"/>
      <c r="F4" s="51"/>
      <c r="G4" s="51"/>
      <c r="H4" s="52" t="s">
        <v>135</v>
      </c>
    </row>
    <row r="5" spans="1:8" ht="15.75">
      <c r="A5" s="132"/>
      <c r="B5" s="133"/>
      <c r="C5" s="552" t="s">
        <v>237</v>
      </c>
      <c r="D5" s="553"/>
      <c r="E5" s="554"/>
      <c r="F5" s="552" t="s">
        <v>238</v>
      </c>
      <c r="G5" s="553"/>
      <c r="H5" s="555"/>
    </row>
    <row r="6" spans="1:8">
      <c r="A6" s="134" t="s">
        <v>32</v>
      </c>
      <c r="B6" s="53"/>
      <c r="C6" s="54" t="s">
        <v>33</v>
      </c>
      <c r="D6" s="54" t="s">
        <v>138</v>
      </c>
      <c r="E6" s="54" t="s">
        <v>74</v>
      </c>
      <c r="F6" s="54" t="s">
        <v>33</v>
      </c>
      <c r="G6" s="54" t="s">
        <v>138</v>
      </c>
      <c r="H6" s="135" t="s">
        <v>74</v>
      </c>
    </row>
    <row r="7" spans="1:8">
      <c r="A7" s="136"/>
      <c r="B7" s="56" t="s">
        <v>134</v>
      </c>
      <c r="C7" s="57"/>
      <c r="D7" s="57"/>
      <c r="E7" s="57"/>
      <c r="F7" s="57"/>
      <c r="G7" s="57"/>
      <c r="H7" s="137"/>
    </row>
    <row r="8" spans="1:8" ht="15.75">
      <c r="A8" s="136">
        <v>1</v>
      </c>
      <c r="B8" s="58" t="s">
        <v>139</v>
      </c>
      <c r="C8" s="294">
        <v>1917438.87</v>
      </c>
      <c r="D8" s="294">
        <v>507491.61</v>
      </c>
      <c r="E8" s="284">
        <f>C8+D8</f>
        <v>2424930.48</v>
      </c>
      <c r="F8" s="294">
        <v>1530816.84</v>
      </c>
      <c r="G8" s="294">
        <v>670569.67000000004</v>
      </c>
      <c r="H8" s="295">
        <f>F8+G8</f>
        <v>2201386.5100000002</v>
      </c>
    </row>
    <row r="9" spans="1:8" ht="15.75">
      <c r="A9" s="136">
        <v>2</v>
      </c>
      <c r="B9" s="58" t="s">
        <v>140</v>
      </c>
      <c r="C9" s="296">
        <f>SUM(C10:C18)</f>
        <v>119476869.41</v>
      </c>
      <c r="D9" s="296">
        <f>SUM(D10:D18)</f>
        <v>10359805.120000001</v>
      </c>
      <c r="E9" s="284">
        <f t="shared" ref="E9:E67" si="0">C9+D9</f>
        <v>129836674.53</v>
      </c>
      <c r="F9" s="296">
        <f>SUM(F10:F18)</f>
        <v>86810291.620000005</v>
      </c>
      <c r="G9" s="296">
        <f>SUM(G10:G18)</f>
        <v>19242588.57</v>
      </c>
      <c r="H9" s="295">
        <f t="shared" ref="H9:H67" si="1">F9+G9</f>
        <v>106052880.19</v>
      </c>
    </row>
    <row r="10" spans="1:8" ht="15.75">
      <c r="A10" s="136">
        <v>2.1</v>
      </c>
      <c r="B10" s="59" t="s">
        <v>141</v>
      </c>
      <c r="C10" s="294">
        <v>0</v>
      </c>
      <c r="D10" s="294">
        <v>0</v>
      </c>
      <c r="E10" s="284">
        <f t="shared" si="0"/>
        <v>0</v>
      </c>
      <c r="F10" s="294">
        <v>0</v>
      </c>
      <c r="G10" s="294">
        <v>0</v>
      </c>
      <c r="H10" s="295">
        <f t="shared" si="1"/>
        <v>0</v>
      </c>
    </row>
    <row r="11" spans="1:8" ht="15.75">
      <c r="A11" s="136">
        <v>2.2000000000000002</v>
      </c>
      <c r="B11" s="59" t="s">
        <v>142</v>
      </c>
      <c r="C11" s="294">
        <v>235215.27</v>
      </c>
      <c r="D11" s="294">
        <v>892393.31</v>
      </c>
      <c r="E11" s="284">
        <f t="shared" si="0"/>
        <v>1127608.58</v>
      </c>
      <c r="F11" s="294">
        <v>65574.62</v>
      </c>
      <c r="G11" s="294">
        <v>300934.86</v>
      </c>
      <c r="H11" s="295">
        <f t="shared" si="1"/>
        <v>366509.48</v>
      </c>
    </row>
    <row r="12" spans="1:8" ht="15.75">
      <c r="A12" s="136">
        <v>2.2999999999999998</v>
      </c>
      <c r="B12" s="59" t="s">
        <v>143</v>
      </c>
      <c r="C12" s="294">
        <v>0</v>
      </c>
      <c r="D12" s="294">
        <v>0</v>
      </c>
      <c r="E12" s="284">
        <f t="shared" si="0"/>
        <v>0</v>
      </c>
      <c r="F12" s="294">
        <v>0</v>
      </c>
      <c r="G12" s="294">
        <v>0</v>
      </c>
      <c r="H12" s="295">
        <f t="shared" si="1"/>
        <v>0</v>
      </c>
    </row>
    <row r="13" spans="1:8" ht="15.75">
      <c r="A13" s="136">
        <v>2.4</v>
      </c>
      <c r="B13" s="59" t="s">
        <v>144</v>
      </c>
      <c r="C13" s="294">
        <v>0</v>
      </c>
      <c r="D13" s="294">
        <v>0</v>
      </c>
      <c r="E13" s="284">
        <f t="shared" si="0"/>
        <v>0</v>
      </c>
      <c r="F13" s="294">
        <v>0</v>
      </c>
      <c r="G13" s="294">
        <v>0</v>
      </c>
      <c r="H13" s="295">
        <f t="shared" si="1"/>
        <v>0</v>
      </c>
    </row>
    <row r="14" spans="1:8" ht="15.75">
      <c r="A14" s="136">
        <v>2.5</v>
      </c>
      <c r="B14" s="59" t="s">
        <v>145</v>
      </c>
      <c r="C14" s="294">
        <v>10739.3</v>
      </c>
      <c r="D14" s="294">
        <v>86169.58</v>
      </c>
      <c r="E14" s="284">
        <f t="shared" si="0"/>
        <v>96908.88</v>
      </c>
      <c r="F14" s="294">
        <v>1011.09</v>
      </c>
      <c r="G14" s="294">
        <v>16149.08</v>
      </c>
      <c r="H14" s="295">
        <f t="shared" si="1"/>
        <v>17160.169999999998</v>
      </c>
    </row>
    <row r="15" spans="1:8" ht="15.75">
      <c r="A15" s="136">
        <v>2.6</v>
      </c>
      <c r="B15" s="59" t="s">
        <v>146</v>
      </c>
      <c r="C15" s="294">
        <v>29881.279999999999</v>
      </c>
      <c r="D15" s="294">
        <v>69977.119999999995</v>
      </c>
      <c r="E15" s="284">
        <f t="shared" si="0"/>
        <v>99858.4</v>
      </c>
      <c r="F15" s="294">
        <v>16551.599999999999</v>
      </c>
      <c r="G15" s="294">
        <v>23734.560000000001</v>
      </c>
      <c r="H15" s="295">
        <f t="shared" si="1"/>
        <v>40286.160000000003</v>
      </c>
    </row>
    <row r="16" spans="1:8" ht="15.75">
      <c r="A16" s="136">
        <v>2.7</v>
      </c>
      <c r="B16" s="59" t="s">
        <v>147</v>
      </c>
      <c r="C16" s="294">
        <v>26717.599999999999</v>
      </c>
      <c r="D16" s="294">
        <v>276883.06</v>
      </c>
      <c r="E16" s="284">
        <f t="shared" si="0"/>
        <v>303600.65999999997</v>
      </c>
      <c r="F16" s="294">
        <v>16744.09</v>
      </c>
      <c r="G16" s="294">
        <v>66392.84</v>
      </c>
      <c r="H16" s="295">
        <f t="shared" si="1"/>
        <v>83136.929999999993</v>
      </c>
    </row>
    <row r="17" spans="1:8" ht="15.75">
      <c r="A17" s="136">
        <v>2.8</v>
      </c>
      <c r="B17" s="59" t="s">
        <v>148</v>
      </c>
      <c r="C17" s="294">
        <v>119145411.25</v>
      </c>
      <c r="D17" s="294">
        <v>8883623.3200000003</v>
      </c>
      <c r="E17" s="284">
        <f t="shared" si="0"/>
        <v>128029034.56999999</v>
      </c>
      <c r="F17" s="294">
        <v>86699119.549999997</v>
      </c>
      <c r="G17" s="294">
        <v>18798007.190000001</v>
      </c>
      <c r="H17" s="295">
        <f t="shared" si="1"/>
        <v>105497126.73999999</v>
      </c>
    </row>
    <row r="18" spans="1:8" ht="15.75">
      <c r="A18" s="136">
        <v>2.9</v>
      </c>
      <c r="B18" s="59" t="s">
        <v>149</v>
      </c>
      <c r="C18" s="294">
        <v>28904.71</v>
      </c>
      <c r="D18" s="294">
        <v>150758.73000000001</v>
      </c>
      <c r="E18" s="284">
        <f t="shared" si="0"/>
        <v>179663.44</v>
      </c>
      <c r="F18" s="294">
        <v>11290.67</v>
      </c>
      <c r="G18" s="294">
        <v>37370.04</v>
      </c>
      <c r="H18" s="295">
        <f t="shared" si="1"/>
        <v>48660.71</v>
      </c>
    </row>
    <row r="19" spans="1:8" ht="15.75">
      <c r="A19" s="136">
        <v>3</v>
      </c>
      <c r="B19" s="58" t="s">
        <v>150</v>
      </c>
      <c r="C19" s="294">
        <v>6075553.6500000004</v>
      </c>
      <c r="D19" s="294">
        <v>736374.27</v>
      </c>
      <c r="E19" s="284">
        <f t="shared" si="0"/>
        <v>6811927.9199999999</v>
      </c>
      <c r="F19" s="294">
        <v>3392524.11</v>
      </c>
      <c r="G19" s="294">
        <v>1159133.81</v>
      </c>
      <c r="H19" s="295">
        <f t="shared" si="1"/>
        <v>4551657.92</v>
      </c>
    </row>
    <row r="20" spans="1:8" ht="15.75">
      <c r="A20" s="136">
        <v>4</v>
      </c>
      <c r="B20" s="58" t="s">
        <v>151</v>
      </c>
      <c r="C20" s="294">
        <v>0</v>
      </c>
      <c r="D20" s="294">
        <v>0</v>
      </c>
      <c r="E20" s="284">
        <f t="shared" si="0"/>
        <v>0</v>
      </c>
      <c r="F20" s="294">
        <v>0</v>
      </c>
      <c r="G20" s="294">
        <v>0</v>
      </c>
      <c r="H20" s="295">
        <f t="shared" si="1"/>
        <v>0</v>
      </c>
    </row>
    <row r="21" spans="1:8" ht="15.75">
      <c r="A21" s="136">
        <v>5</v>
      </c>
      <c r="B21" s="58" t="s">
        <v>152</v>
      </c>
      <c r="C21" s="294">
        <v>0</v>
      </c>
      <c r="D21" s="294">
        <v>0</v>
      </c>
      <c r="E21" s="284">
        <f t="shared" si="0"/>
        <v>0</v>
      </c>
      <c r="F21" s="294">
        <v>0</v>
      </c>
      <c r="G21" s="294">
        <v>0</v>
      </c>
      <c r="H21" s="295">
        <f>F21+G21</f>
        <v>0</v>
      </c>
    </row>
    <row r="22" spans="1:8" ht="15.75">
      <c r="A22" s="136">
        <v>6</v>
      </c>
      <c r="B22" s="60" t="s">
        <v>153</v>
      </c>
      <c r="C22" s="296">
        <f>C8+C9+C19+C20+C21</f>
        <v>127469861.93000001</v>
      </c>
      <c r="D22" s="296">
        <f>D8+D9+D19+D20+D21</f>
        <v>11603671</v>
      </c>
      <c r="E22" s="284">
        <f>C22+D22</f>
        <v>139073532.93000001</v>
      </c>
      <c r="F22" s="296">
        <f>F8+F9+F19+F20+F21</f>
        <v>91733632.570000008</v>
      </c>
      <c r="G22" s="296">
        <f>G8+G9+G19+G20+G21</f>
        <v>21072292.050000001</v>
      </c>
      <c r="H22" s="295">
        <f>F22+G22</f>
        <v>112805924.62</v>
      </c>
    </row>
    <row r="23" spans="1:8" ht="15.75">
      <c r="A23" s="136"/>
      <c r="B23" s="56" t="s">
        <v>132</v>
      </c>
      <c r="C23" s="294"/>
      <c r="D23" s="294"/>
      <c r="E23" s="283"/>
      <c r="F23" s="294"/>
      <c r="G23" s="294"/>
      <c r="H23" s="297"/>
    </row>
    <row r="24" spans="1:8" ht="15.75">
      <c r="A24" s="136">
        <v>7</v>
      </c>
      <c r="B24" s="58" t="s">
        <v>154</v>
      </c>
      <c r="C24" s="294">
        <v>0</v>
      </c>
      <c r="D24" s="294">
        <v>0</v>
      </c>
      <c r="E24" s="284">
        <f t="shared" si="0"/>
        <v>0</v>
      </c>
      <c r="F24" s="294">
        <v>0</v>
      </c>
      <c r="G24" s="294">
        <v>0</v>
      </c>
      <c r="H24" s="295">
        <f t="shared" si="1"/>
        <v>0</v>
      </c>
    </row>
    <row r="25" spans="1:8" ht="15.75">
      <c r="A25" s="136">
        <v>8</v>
      </c>
      <c r="B25" s="58" t="s">
        <v>155</v>
      </c>
      <c r="C25" s="294">
        <v>111523.41</v>
      </c>
      <c r="D25" s="294">
        <v>24256.45</v>
      </c>
      <c r="E25" s="284">
        <f t="shared" si="0"/>
        <v>135779.86000000002</v>
      </c>
      <c r="F25" s="294">
        <v>0</v>
      </c>
      <c r="G25" s="294">
        <v>0</v>
      </c>
      <c r="H25" s="295">
        <f t="shared" si="1"/>
        <v>0</v>
      </c>
    </row>
    <row r="26" spans="1:8" ht="15.75">
      <c r="A26" s="136">
        <v>9</v>
      </c>
      <c r="B26" s="58" t="s">
        <v>156</v>
      </c>
      <c r="C26" s="294">
        <v>3379526.0100000002</v>
      </c>
      <c r="D26" s="294">
        <v>50502.62</v>
      </c>
      <c r="E26" s="284">
        <f t="shared" si="0"/>
        <v>3430028.6300000004</v>
      </c>
      <c r="F26" s="294">
        <v>612545.19999999995</v>
      </c>
      <c r="G26" s="294">
        <v>4305.47</v>
      </c>
      <c r="H26" s="295">
        <f t="shared" si="1"/>
        <v>616850.66999999993</v>
      </c>
    </row>
    <row r="27" spans="1:8" ht="15.75">
      <c r="A27" s="136">
        <v>10</v>
      </c>
      <c r="B27" s="58" t="s">
        <v>157</v>
      </c>
      <c r="C27" s="294">
        <v>0</v>
      </c>
      <c r="D27" s="294">
        <v>0</v>
      </c>
      <c r="E27" s="284">
        <f t="shared" si="0"/>
        <v>0</v>
      </c>
      <c r="F27" s="294">
        <v>39884.83</v>
      </c>
      <c r="G27" s="294">
        <v>0</v>
      </c>
      <c r="H27" s="295">
        <f t="shared" si="1"/>
        <v>39884.83</v>
      </c>
    </row>
    <row r="28" spans="1:8" ht="15.75">
      <c r="A28" s="136">
        <v>11</v>
      </c>
      <c r="B28" s="58" t="s">
        <v>158</v>
      </c>
      <c r="C28" s="294">
        <v>44668232.920000002</v>
      </c>
      <c r="D28" s="294">
        <v>8527094.3200000003</v>
      </c>
      <c r="E28" s="284">
        <f t="shared" si="0"/>
        <v>53195327.240000002</v>
      </c>
      <c r="F28" s="294">
        <v>27768428.960000001</v>
      </c>
      <c r="G28" s="294">
        <v>13259066.489999998</v>
      </c>
      <c r="H28" s="295">
        <f t="shared" si="1"/>
        <v>41027495.450000003</v>
      </c>
    </row>
    <row r="29" spans="1:8" ht="15.75">
      <c r="A29" s="136">
        <v>12</v>
      </c>
      <c r="B29" s="58" t="s">
        <v>159</v>
      </c>
      <c r="C29" s="294">
        <v>0</v>
      </c>
      <c r="D29" s="294">
        <v>0</v>
      </c>
      <c r="E29" s="284">
        <f t="shared" si="0"/>
        <v>0</v>
      </c>
      <c r="F29" s="294">
        <v>0</v>
      </c>
      <c r="G29" s="294">
        <v>0</v>
      </c>
      <c r="H29" s="295">
        <f t="shared" si="1"/>
        <v>0</v>
      </c>
    </row>
    <row r="30" spans="1:8" ht="15.75">
      <c r="A30" s="136">
        <v>13</v>
      </c>
      <c r="B30" s="61" t="s">
        <v>160</v>
      </c>
      <c r="C30" s="296">
        <f>SUM(C24:C29)</f>
        <v>48159282.340000004</v>
      </c>
      <c r="D30" s="296">
        <f>SUM(D24:D29)</f>
        <v>8601853.3900000006</v>
      </c>
      <c r="E30" s="284">
        <f t="shared" si="0"/>
        <v>56761135.730000004</v>
      </c>
      <c r="F30" s="296">
        <f>SUM(F24:F29)</f>
        <v>28420858.990000002</v>
      </c>
      <c r="G30" s="296">
        <f>SUM(G24:G29)</f>
        <v>13263371.959999999</v>
      </c>
      <c r="H30" s="295">
        <f t="shared" si="1"/>
        <v>41684230.950000003</v>
      </c>
    </row>
    <row r="31" spans="1:8" ht="15.75">
      <c r="A31" s="136">
        <v>14</v>
      </c>
      <c r="B31" s="61" t="s">
        <v>161</v>
      </c>
      <c r="C31" s="296">
        <f>C22-C30</f>
        <v>79310579.590000004</v>
      </c>
      <c r="D31" s="296">
        <f>D22-D30</f>
        <v>3001817.6099999994</v>
      </c>
      <c r="E31" s="284">
        <f t="shared" si="0"/>
        <v>82312397.200000003</v>
      </c>
      <c r="F31" s="296">
        <f>F22-F30</f>
        <v>63312773.580000006</v>
      </c>
      <c r="G31" s="296">
        <f>G22-G30</f>
        <v>7808920.0900000017</v>
      </c>
      <c r="H31" s="295">
        <f t="shared" si="1"/>
        <v>71121693.670000002</v>
      </c>
    </row>
    <row r="32" spans="1:8">
      <c r="A32" s="136"/>
      <c r="B32" s="56"/>
      <c r="C32" s="298"/>
      <c r="D32" s="298"/>
      <c r="E32" s="298"/>
      <c r="F32" s="298"/>
      <c r="G32" s="298"/>
      <c r="H32" s="299"/>
    </row>
    <row r="33" spans="1:8" ht="15.75">
      <c r="A33" s="136"/>
      <c r="B33" s="56" t="s">
        <v>162</v>
      </c>
      <c r="C33" s="294"/>
      <c r="D33" s="294"/>
      <c r="E33" s="283"/>
      <c r="F33" s="294"/>
      <c r="G33" s="294"/>
      <c r="H33" s="297"/>
    </row>
    <row r="34" spans="1:8" ht="15.75">
      <c r="A34" s="136">
        <v>15</v>
      </c>
      <c r="B34" s="55" t="s">
        <v>133</v>
      </c>
      <c r="C34" s="300">
        <f>C35-C36</f>
        <v>33172914.189999998</v>
      </c>
      <c r="D34" s="300">
        <f>D35-D36</f>
        <v>318766.20000000065</v>
      </c>
      <c r="E34" s="284">
        <f t="shared" si="0"/>
        <v>33491680.389999997</v>
      </c>
      <c r="F34" s="300">
        <f>F35-F36</f>
        <v>28956060.619999994</v>
      </c>
      <c r="G34" s="300">
        <f>G35-G36</f>
        <v>2972250.2</v>
      </c>
      <c r="H34" s="295">
        <f t="shared" si="1"/>
        <v>31928310.819999993</v>
      </c>
    </row>
    <row r="35" spans="1:8" ht="15.75">
      <c r="A35" s="136">
        <v>15.1</v>
      </c>
      <c r="B35" s="59" t="s">
        <v>163</v>
      </c>
      <c r="C35" s="294">
        <v>38170780.68</v>
      </c>
      <c r="D35" s="294">
        <v>2445384.6000000006</v>
      </c>
      <c r="E35" s="284">
        <f t="shared" si="0"/>
        <v>40616165.280000001</v>
      </c>
      <c r="F35" s="294">
        <v>34004472.389999993</v>
      </c>
      <c r="G35" s="294">
        <v>4598656.54</v>
      </c>
      <c r="H35" s="295">
        <f t="shared" si="1"/>
        <v>38603128.929999992</v>
      </c>
    </row>
    <row r="36" spans="1:8" ht="15.75">
      <c r="A36" s="136">
        <v>15.2</v>
      </c>
      <c r="B36" s="59" t="s">
        <v>164</v>
      </c>
      <c r="C36" s="294">
        <v>4997866.49</v>
      </c>
      <c r="D36" s="294">
        <v>2126618.4</v>
      </c>
      <c r="E36" s="284">
        <f t="shared" si="0"/>
        <v>7124484.8900000006</v>
      </c>
      <c r="F36" s="294">
        <v>5048411.7700000005</v>
      </c>
      <c r="G36" s="294">
        <v>1626406.3399999999</v>
      </c>
      <c r="H36" s="295">
        <f t="shared" si="1"/>
        <v>6674818.1100000003</v>
      </c>
    </row>
    <row r="37" spans="1:8" ht="15.75">
      <c r="A37" s="136">
        <v>16</v>
      </c>
      <c r="B37" s="58" t="s">
        <v>165</v>
      </c>
      <c r="C37" s="294">
        <v>0</v>
      </c>
      <c r="D37" s="294">
        <v>0</v>
      </c>
      <c r="E37" s="284">
        <f t="shared" si="0"/>
        <v>0</v>
      </c>
      <c r="F37" s="294">
        <v>0</v>
      </c>
      <c r="G37" s="294">
        <v>0</v>
      </c>
      <c r="H37" s="295">
        <f t="shared" si="1"/>
        <v>0</v>
      </c>
    </row>
    <row r="38" spans="1:8" ht="15.75">
      <c r="A38" s="136">
        <v>17</v>
      </c>
      <c r="B38" s="58" t="s">
        <v>166</v>
      </c>
      <c r="C38" s="294">
        <v>0</v>
      </c>
      <c r="D38" s="294">
        <v>0</v>
      </c>
      <c r="E38" s="284">
        <f t="shared" si="0"/>
        <v>0</v>
      </c>
      <c r="F38" s="294">
        <v>0</v>
      </c>
      <c r="G38" s="294">
        <v>0</v>
      </c>
      <c r="H38" s="295">
        <f t="shared" si="1"/>
        <v>0</v>
      </c>
    </row>
    <row r="39" spans="1:8" ht="15.75">
      <c r="A39" s="136">
        <v>18</v>
      </c>
      <c r="B39" s="58" t="s">
        <v>167</v>
      </c>
      <c r="C39" s="294">
        <v>0</v>
      </c>
      <c r="D39" s="294">
        <v>0</v>
      </c>
      <c r="E39" s="284">
        <f t="shared" si="0"/>
        <v>0</v>
      </c>
      <c r="F39" s="294">
        <v>0</v>
      </c>
      <c r="G39" s="294">
        <v>0</v>
      </c>
      <c r="H39" s="295">
        <f t="shared" si="1"/>
        <v>0</v>
      </c>
    </row>
    <row r="40" spans="1:8" ht="15.75">
      <c r="A40" s="136">
        <v>19</v>
      </c>
      <c r="B40" s="58" t="s">
        <v>168</v>
      </c>
      <c r="C40" s="294">
        <v>1295267.7600000016</v>
      </c>
      <c r="D40" s="294"/>
      <c r="E40" s="284">
        <f t="shared" si="0"/>
        <v>1295267.7600000016</v>
      </c>
      <c r="F40" s="294">
        <v>-2686433.9499999997</v>
      </c>
      <c r="G40" s="294"/>
      <c r="H40" s="295">
        <f t="shared" si="1"/>
        <v>-2686433.9499999997</v>
      </c>
    </row>
    <row r="41" spans="1:8" ht="15.75">
      <c r="A41" s="136">
        <v>20</v>
      </c>
      <c r="B41" s="58" t="s">
        <v>169</v>
      </c>
      <c r="C41" s="294">
        <v>-1543878.8400000334</v>
      </c>
      <c r="D41" s="294"/>
      <c r="E41" s="284">
        <f t="shared" si="0"/>
        <v>-1543878.8400000334</v>
      </c>
      <c r="F41" s="294">
        <v>2113082.2099999189</v>
      </c>
      <c r="G41" s="294"/>
      <c r="H41" s="295">
        <f t="shared" si="1"/>
        <v>2113082.2099999189</v>
      </c>
    </row>
    <row r="42" spans="1:8" ht="15.75">
      <c r="A42" s="136">
        <v>21</v>
      </c>
      <c r="B42" s="58" t="s">
        <v>170</v>
      </c>
      <c r="C42" s="294">
        <v>44308.639999999992</v>
      </c>
      <c r="D42" s="294">
        <v>0</v>
      </c>
      <c r="E42" s="284">
        <f t="shared" si="0"/>
        <v>44308.639999999992</v>
      </c>
      <c r="F42" s="294">
        <v>-33695.040000000008</v>
      </c>
      <c r="G42" s="294">
        <v>0</v>
      </c>
      <c r="H42" s="295">
        <f t="shared" si="1"/>
        <v>-33695.040000000008</v>
      </c>
    </row>
    <row r="43" spans="1:8" ht="15.75">
      <c r="A43" s="136">
        <v>22</v>
      </c>
      <c r="B43" s="58" t="s">
        <v>171</v>
      </c>
      <c r="C43" s="294">
        <v>542514.62</v>
      </c>
      <c r="D43" s="294">
        <v>0</v>
      </c>
      <c r="E43" s="284">
        <f t="shared" si="0"/>
        <v>542514.62</v>
      </c>
      <c r="F43" s="294">
        <v>317830.09999999998</v>
      </c>
      <c r="G43" s="294">
        <v>0</v>
      </c>
      <c r="H43" s="295">
        <f t="shared" si="1"/>
        <v>317830.09999999998</v>
      </c>
    </row>
    <row r="44" spans="1:8" ht="15.75">
      <c r="A44" s="136">
        <v>23</v>
      </c>
      <c r="B44" s="58" t="s">
        <v>172</v>
      </c>
      <c r="C44" s="294">
        <v>988035.98</v>
      </c>
      <c r="D44" s="294">
        <v>0</v>
      </c>
      <c r="E44" s="284">
        <f t="shared" si="0"/>
        <v>988035.98</v>
      </c>
      <c r="F44" s="294">
        <v>1127233.7500000084</v>
      </c>
      <c r="G44" s="294">
        <v>0</v>
      </c>
      <c r="H44" s="295">
        <f t="shared" si="1"/>
        <v>1127233.7500000084</v>
      </c>
    </row>
    <row r="45" spans="1:8" ht="15.75">
      <c r="A45" s="136">
        <v>24</v>
      </c>
      <c r="B45" s="61" t="s">
        <v>173</v>
      </c>
      <c r="C45" s="296">
        <f>C34+C37+C38+C39+C40+C41+C42+C43+C44</f>
        <v>34499162.349999972</v>
      </c>
      <c r="D45" s="296">
        <f>D34+D37+D38+D39+D40+D41+D42+D43+D44</f>
        <v>318766.20000000065</v>
      </c>
      <c r="E45" s="284">
        <f t="shared" si="0"/>
        <v>34817928.549999975</v>
      </c>
      <c r="F45" s="296">
        <f>F34+F37+F38+F39+F40+F41+F42+F43+F44</f>
        <v>29794077.689999923</v>
      </c>
      <c r="G45" s="296">
        <f>G34+G37+G38+G39+G40+G41+G42+G43+G44</f>
        <v>2972250.2</v>
      </c>
      <c r="H45" s="295">
        <f t="shared" si="1"/>
        <v>32766327.889999922</v>
      </c>
    </row>
    <row r="46" spans="1:8">
      <c r="A46" s="136"/>
      <c r="B46" s="56" t="s">
        <v>174</v>
      </c>
      <c r="C46" s="294"/>
      <c r="D46" s="294"/>
      <c r="E46" s="294"/>
      <c r="F46" s="294"/>
      <c r="G46" s="294"/>
      <c r="H46" s="301"/>
    </row>
    <row r="47" spans="1:8" ht="15.75">
      <c r="A47" s="136">
        <v>25</v>
      </c>
      <c r="B47" s="58" t="s">
        <v>175</v>
      </c>
      <c r="C47" s="294">
        <v>6764071.3300000001</v>
      </c>
      <c r="D47" s="294">
        <v>0</v>
      </c>
      <c r="E47" s="284">
        <f t="shared" si="0"/>
        <v>6764071.3300000001</v>
      </c>
      <c r="F47" s="294">
        <v>5803105.8599999994</v>
      </c>
      <c r="G47" s="294">
        <v>0</v>
      </c>
      <c r="H47" s="295">
        <f t="shared" si="1"/>
        <v>5803105.8599999994</v>
      </c>
    </row>
    <row r="48" spans="1:8" ht="15.75">
      <c r="A48" s="136">
        <v>26</v>
      </c>
      <c r="B48" s="58" t="s">
        <v>176</v>
      </c>
      <c r="C48" s="294">
        <v>3825843.9099999997</v>
      </c>
      <c r="D48" s="294">
        <v>209079.69</v>
      </c>
      <c r="E48" s="284">
        <f t="shared" si="0"/>
        <v>4034923.5999999996</v>
      </c>
      <c r="F48" s="294">
        <v>3967711.5799999996</v>
      </c>
      <c r="G48" s="294">
        <v>224987.08</v>
      </c>
      <c r="H48" s="295">
        <f t="shared" si="1"/>
        <v>4192698.6599999997</v>
      </c>
    </row>
    <row r="49" spans="1:9" ht="15.75">
      <c r="A49" s="136">
        <v>27</v>
      </c>
      <c r="B49" s="58" t="s">
        <v>177</v>
      </c>
      <c r="C49" s="294">
        <v>60414437.789999992</v>
      </c>
      <c r="D49" s="294"/>
      <c r="E49" s="284">
        <f t="shared" si="0"/>
        <v>60414437.789999992</v>
      </c>
      <c r="F49" s="294">
        <v>52888865.089999996</v>
      </c>
      <c r="G49" s="294"/>
      <c r="H49" s="295">
        <f t="shared" si="1"/>
        <v>52888865.089999996</v>
      </c>
    </row>
    <row r="50" spans="1:9" ht="15.75">
      <c r="A50" s="136">
        <v>28</v>
      </c>
      <c r="B50" s="58" t="s">
        <v>315</v>
      </c>
      <c r="C50" s="294">
        <v>567928.5</v>
      </c>
      <c r="D50" s="294"/>
      <c r="E50" s="284">
        <f t="shared" si="0"/>
        <v>567928.5</v>
      </c>
      <c r="F50" s="294">
        <v>7719656.25</v>
      </c>
      <c r="G50" s="294"/>
      <c r="H50" s="295">
        <f t="shared" si="1"/>
        <v>7719656.25</v>
      </c>
    </row>
    <row r="51" spans="1:9" ht="15.75">
      <c r="A51" s="136">
        <v>29</v>
      </c>
      <c r="B51" s="58" t="s">
        <v>178</v>
      </c>
      <c r="C51" s="294">
        <v>3829429.7699999996</v>
      </c>
      <c r="D51" s="294"/>
      <c r="E51" s="284">
        <f t="shared" si="0"/>
        <v>3829429.7699999996</v>
      </c>
      <c r="F51" s="294">
        <v>3345629.5900000003</v>
      </c>
      <c r="G51" s="294"/>
      <c r="H51" s="295">
        <f t="shared" si="1"/>
        <v>3345629.5900000003</v>
      </c>
    </row>
    <row r="52" spans="1:9" ht="15.75">
      <c r="A52" s="136">
        <v>30</v>
      </c>
      <c r="B52" s="58" t="s">
        <v>179</v>
      </c>
      <c r="C52" s="294">
        <v>9856536.6700000055</v>
      </c>
      <c r="D52" s="294">
        <v>64819.96</v>
      </c>
      <c r="E52" s="284">
        <f t="shared" si="0"/>
        <v>9921356.6300000064</v>
      </c>
      <c r="F52" s="294">
        <v>1453810.4400000065</v>
      </c>
      <c r="G52" s="294">
        <v>17701.07</v>
      </c>
      <c r="H52" s="295">
        <f t="shared" si="1"/>
        <v>1471511.5100000065</v>
      </c>
    </row>
    <row r="53" spans="1:9" ht="15.75">
      <c r="A53" s="136">
        <v>31</v>
      </c>
      <c r="B53" s="61" t="s">
        <v>180</v>
      </c>
      <c r="C53" s="296">
        <f>C47+C48+C49+C50+C51+C52</f>
        <v>85258247.969999984</v>
      </c>
      <c r="D53" s="296">
        <f>D47+D48+D49+D50+D51+D52</f>
        <v>273899.65000000002</v>
      </c>
      <c r="E53" s="284">
        <f t="shared" si="0"/>
        <v>85532147.61999999</v>
      </c>
      <c r="F53" s="296">
        <f>F47+F48+F49+F50+F51+F52</f>
        <v>75178778.810000017</v>
      </c>
      <c r="G53" s="296">
        <f>G47+G48+G49+G50+G51+G52</f>
        <v>242688.15</v>
      </c>
      <c r="H53" s="295">
        <f t="shared" si="1"/>
        <v>75421466.960000023</v>
      </c>
    </row>
    <row r="54" spans="1:9" ht="15.75">
      <c r="A54" s="136">
        <v>32</v>
      </c>
      <c r="B54" s="61" t="s">
        <v>181</v>
      </c>
      <c r="C54" s="296">
        <f>C45-C53</f>
        <v>-50759085.620000012</v>
      </c>
      <c r="D54" s="296">
        <f>D45-D53</f>
        <v>44866.550000000629</v>
      </c>
      <c r="E54" s="284">
        <f t="shared" si="0"/>
        <v>-50714219.070000015</v>
      </c>
      <c r="F54" s="296">
        <f>F45-F53</f>
        <v>-45384701.120000094</v>
      </c>
      <c r="G54" s="296">
        <f>G45-G53</f>
        <v>2729562.0500000003</v>
      </c>
      <c r="H54" s="295">
        <f t="shared" si="1"/>
        <v>-42655139.070000097</v>
      </c>
    </row>
    <row r="55" spans="1:9">
      <c r="A55" s="136"/>
      <c r="B55" s="56"/>
      <c r="C55" s="298"/>
      <c r="D55" s="298"/>
      <c r="E55" s="298"/>
      <c r="F55" s="298"/>
      <c r="G55" s="298"/>
      <c r="H55" s="299"/>
    </row>
    <row r="56" spans="1:9" ht="15.75">
      <c r="A56" s="136">
        <v>33</v>
      </c>
      <c r="B56" s="61" t="s">
        <v>182</v>
      </c>
      <c r="C56" s="296">
        <f>C31+C54</f>
        <v>28551493.969999991</v>
      </c>
      <c r="D56" s="296">
        <f>D31+D54</f>
        <v>3046684.16</v>
      </c>
      <c r="E56" s="284">
        <f t="shared" si="0"/>
        <v>31598178.129999992</v>
      </c>
      <c r="F56" s="296">
        <f>F31+F54</f>
        <v>17928072.459999911</v>
      </c>
      <c r="G56" s="296">
        <f>G31+G54</f>
        <v>10538482.140000002</v>
      </c>
      <c r="H56" s="295">
        <f t="shared" si="1"/>
        <v>28466554.599999912</v>
      </c>
    </row>
    <row r="57" spans="1:9">
      <c r="A57" s="136"/>
      <c r="B57" s="56"/>
      <c r="C57" s="298"/>
      <c r="D57" s="298"/>
      <c r="E57" s="298"/>
      <c r="F57" s="298"/>
      <c r="G57" s="298"/>
      <c r="H57" s="299"/>
    </row>
    <row r="58" spans="1:9" ht="15.75">
      <c r="A58" s="136">
        <v>34</v>
      </c>
      <c r="B58" s="58" t="s">
        <v>183</v>
      </c>
      <c r="C58" s="294">
        <v>13017518.249999994</v>
      </c>
      <c r="D58" s="294"/>
      <c r="E58" s="284">
        <f t="shared" si="0"/>
        <v>13017518.249999994</v>
      </c>
      <c r="F58" s="294">
        <v>11690002.290000003</v>
      </c>
      <c r="G58" s="294"/>
      <c r="H58" s="295">
        <f t="shared" si="1"/>
        <v>11690002.290000003</v>
      </c>
    </row>
    <row r="59" spans="1:9" s="216" customFormat="1" ht="15.75">
      <c r="A59" s="136">
        <v>35</v>
      </c>
      <c r="B59" s="55" t="s">
        <v>184</v>
      </c>
      <c r="C59" s="302"/>
      <c r="D59" s="302"/>
      <c r="E59" s="303">
        <f t="shared" si="0"/>
        <v>0</v>
      </c>
      <c r="F59" s="304"/>
      <c r="G59" s="304"/>
      <c r="H59" s="305">
        <f t="shared" si="1"/>
        <v>0</v>
      </c>
      <c r="I59" s="215"/>
    </row>
    <row r="60" spans="1:9" ht="15.75">
      <c r="A60" s="136">
        <v>36</v>
      </c>
      <c r="B60" s="58" t="s">
        <v>185</v>
      </c>
      <c r="C60" s="294">
        <v>858480.28</v>
      </c>
      <c r="D60" s="294"/>
      <c r="E60" s="284">
        <f t="shared" si="0"/>
        <v>858480.28</v>
      </c>
      <c r="F60" s="294">
        <v>418013.28</v>
      </c>
      <c r="G60" s="294"/>
      <c r="H60" s="295">
        <f t="shared" si="1"/>
        <v>418013.28</v>
      </c>
    </row>
    <row r="61" spans="1:9" ht="15.75">
      <c r="A61" s="136">
        <v>37</v>
      </c>
      <c r="B61" s="61" t="s">
        <v>186</v>
      </c>
      <c r="C61" s="296">
        <f>C58+C59+C60</f>
        <v>13875998.529999994</v>
      </c>
      <c r="D61" s="296">
        <f>D58+D59+D60</f>
        <v>0</v>
      </c>
      <c r="E61" s="284">
        <f t="shared" si="0"/>
        <v>13875998.529999994</v>
      </c>
      <c r="F61" s="296">
        <f>F58+F59+F60</f>
        <v>12108015.570000002</v>
      </c>
      <c r="G61" s="296">
        <f>G58+G59+G60</f>
        <v>0</v>
      </c>
      <c r="H61" s="295">
        <f t="shared" si="1"/>
        <v>12108015.570000002</v>
      </c>
    </row>
    <row r="62" spans="1:9">
      <c r="A62" s="136"/>
      <c r="B62" s="62"/>
      <c r="C62" s="294"/>
      <c r="D62" s="294"/>
      <c r="E62" s="294"/>
      <c r="F62" s="294"/>
      <c r="G62" s="294"/>
      <c r="H62" s="301"/>
    </row>
    <row r="63" spans="1:9" ht="15.75">
      <c r="A63" s="136">
        <v>38</v>
      </c>
      <c r="B63" s="63" t="s">
        <v>316</v>
      </c>
      <c r="C63" s="296">
        <f>C56-C61</f>
        <v>14675495.439999998</v>
      </c>
      <c r="D63" s="296">
        <f>D56-D61</f>
        <v>3046684.16</v>
      </c>
      <c r="E63" s="284">
        <f t="shared" si="0"/>
        <v>17722179.599999998</v>
      </c>
      <c r="F63" s="296">
        <f>F56-F61</f>
        <v>5820056.8899999093</v>
      </c>
      <c r="G63" s="296">
        <f>G56-G61</f>
        <v>10538482.140000002</v>
      </c>
      <c r="H63" s="295">
        <f t="shared" si="1"/>
        <v>16358539.029999912</v>
      </c>
    </row>
    <row r="64" spans="1:9" ht="15.75">
      <c r="A64" s="134">
        <v>39</v>
      </c>
      <c r="B64" s="58" t="s">
        <v>187</v>
      </c>
      <c r="C64" s="306">
        <v>4200610.3099999996</v>
      </c>
      <c r="D64" s="306"/>
      <c r="E64" s="284">
        <f t="shared" si="0"/>
        <v>4200610.3099999996</v>
      </c>
      <c r="F64" s="306">
        <v>1328836.21</v>
      </c>
      <c r="G64" s="306"/>
      <c r="H64" s="295">
        <f t="shared" si="1"/>
        <v>1328836.21</v>
      </c>
    </row>
    <row r="65" spans="1:8" ht="15.75">
      <c r="A65" s="136">
        <v>40</v>
      </c>
      <c r="B65" s="61" t="s">
        <v>188</v>
      </c>
      <c r="C65" s="296">
        <f>C63-C64</f>
        <v>10474885.129999999</v>
      </c>
      <c r="D65" s="296">
        <f>D63-D64</f>
        <v>3046684.16</v>
      </c>
      <c r="E65" s="284">
        <f t="shared" si="0"/>
        <v>13521569.289999999</v>
      </c>
      <c r="F65" s="296">
        <f>F63-F64</f>
        <v>4491220.6799999094</v>
      </c>
      <c r="G65" s="296">
        <f>G63-G64</f>
        <v>10538482.140000002</v>
      </c>
      <c r="H65" s="295">
        <f t="shared" si="1"/>
        <v>15029702.819999911</v>
      </c>
    </row>
    <row r="66" spans="1:8" ht="15.75">
      <c r="A66" s="134">
        <v>41</v>
      </c>
      <c r="B66" s="58" t="s">
        <v>189</v>
      </c>
      <c r="C66" s="306">
        <v>-51930</v>
      </c>
      <c r="D66" s="306"/>
      <c r="E66" s="284">
        <f t="shared" si="0"/>
        <v>-51930</v>
      </c>
      <c r="F66" s="306">
        <v>-65772.69</v>
      </c>
      <c r="G66" s="306"/>
      <c r="H66" s="295">
        <f t="shared" si="1"/>
        <v>-65772.69</v>
      </c>
    </row>
    <row r="67" spans="1:8" ht="16.5" thickBot="1">
      <c r="A67" s="138">
        <v>42</v>
      </c>
      <c r="B67" s="139" t="s">
        <v>190</v>
      </c>
      <c r="C67" s="307">
        <f>C65+C66</f>
        <v>10422955.129999999</v>
      </c>
      <c r="D67" s="307">
        <f>D65+D66</f>
        <v>3046684.16</v>
      </c>
      <c r="E67" s="292">
        <f t="shared" si="0"/>
        <v>13469639.289999999</v>
      </c>
      <c r="F67" s="307">
        <f>F65+F66</f>
        <v>4425447.989999909</v>
      </c>
      <c r="G67" s="307">
        <f>G65+G66</f>
        <v>10538482.140000002</v>
      </c>
      <c r="H67" s="308">
        <f t="shared" si="1"/>
        <v>14963930.129999911</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56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2" zoomScaleNormal="100" workbookViewId="0">
      <selection activeCell="F41" sqref="F41:G44"/>
    </sheetView>
  </sheetViews>
  <sheetFormatPr defaultRowHeight="15"/>
  <cols>
    <col min="1" max="1" width="9.5703125" bestFit="1" customWidth="1"/>
    <col min="2" max="2" width="72.28515625" customWidth="1"/>
    <col min="3" max="8" width="12.7109375" customWidth="1"/>
  </cols>
  <sheetData>
    <row r="1" spans="1:8">
      <c r="A1" s="2" t="s">
        <v>231</v>
      </c>
      <c r="B1" t="str">
        <f>Info!C2</f>
        <v>სს" კრედო ბანკი"</v>
      </c>
    </row>
    <row r="2" spans="1:8">
      <c r="A2" s="2" t="s">
        <v>232</v>
      </c>
      <c r="B2" s="16" t="s">
        <v>921</v>
      </c>
    </row>
    <row r="3" spans="1:8">
      <c r="A3" s="2"/>
    </row>
    <row r="4" spans="1:8" ht="16.5" thickBot="1">
      <c r="A4" s="2" t="s">
        <v>656</v>
      </c>
      <c r="B4" s="2"/>
      <c r="C4" s="227"/>
      <c r="D4" s="227"/>
      <c r="E4" s="227"/>
      <c r="F4" s="228"/>
      <c r="G4" s="228"/>
      <c r="H4" s="229" t="s">
        <v>135</v>
      </c>
    </row>
    <row r="5" spans="1:8" ht="15.75">
      <c r="A5" s="556" t="s">
        <v>32</v>
      </c>
      <c r="B5" s="558" t="s">
        <v>288</v>
      </c>
      <c r="C5" s="560" t="s">
        <v>237</v>
      </c>
      <c r="D5" s="560"/>
      <c r="E5" s="560"/>
      <c r="F5" s="560" t="s">
        <v>238</v>
      </c>
      <c r="G5" s="560"/>
      <c r="H5" s="561"/>
    </row>
    <row r="6" spans="1:8">
      <c r="A6" s="557"/>
      <c r="B6" s="559"/>
      <c r="C6" s="43" t="s">
        <v>33</v>
      </c>
      <c r="D6" s="43" t="s">
        <v>136</v>
      </c>
      <c r="E6" s="43" t="s">
        <v>74</v>
      </c>
      <c r="F6" s="43" t="s">
        <v>33</v>
      </c>
      <c r="G6" s="43" t="s">
        <v>136</v>
      </c>
      <c r="H6" s="44" t="s">
        <v>74</v>
      </c>
    </row>
    <row r="7" spans="1:8" s="3" customFormat="1" ht="15.75">
      <c r="A7" s="230">
        <v>1</v>
      </c>
      <c r="B7" s="231" t="s">
        <v>795</v>
      </c>
      <c r="C7" s="286"/>
      <c r="D7" s="286"/>
      <c r="E7" s="309">
        <f>C7+D7</f>
        <v>0</v>
      </c>
      <c r="F7" s="286"/>
      <c r="G7" s="286"/>
      <c r="H7" s="287">
        <f t="shared" ref="H7:H53" si="0">F7+G7</f>
        <v>0</v>
      </c>
    </row>
    <row r="8" spans="1:8" s="3" customFormat="1" ht="15.75">
      <c r="A8" s="230">
        <v>1.1000000000000001</v>
      </c>
      <c r="B8" s="232" t="s">
        <v>320</v>
      </c>
      <c r="C8" s="286"/>
      <c r="D8" s="286"/>
      <c r="E8" s="309">
        <f t="shared" ref="E8:E53" si="1">C8+D8</f>
        <v>0</v>
      </c>
      <c r="F8" s="286"/>
      <c r="G8" s="286"/>
      <c r="H8" s="287">
        <f t="shared" si="0"/>
        <v>0</v>
      </c>
    </row>
    <row r="9" spans="1:8" s="3" customFormat="1" ht="15.75">
      <c r="A9" s="230">
        <v>1.2</v>
      </c>
      <c r="B9" s="232" t="s">
        <v>321</v>
      </c>
      <c r="C9" s="286"/>
      <c r="D9" s="286"/>
      <c r="E9" s="309">
        <f t="shared" si="1"/>
        <v>0</v>
      </c>
      <c r="F9" s="286"/>
      <c r="G9" s="286"/>
      <c r="H9" s="287">
        <f t="shared" si="0"/>
        <v>0</v>
      </c>
    </row>
    <row r="10" spans="1:8" s="3" customFormat="1" ht="15.75">
      <c r="A10" s="230">
        <v>1.3</v>
      </c>
      <c r="B10" s="232" t="s">
        <v>322</v>
      </c>
      <c r="C10" s="286">
        <v>21291632.669999998</v>
      </c>
      <c r="D10" s="286">
        <v>3446069.55</v>
      </c>
      <c r="E10" s="309">
        <f t="shared" si="1"/>
        <v>24737702.219999999</v>
      </c>
      <c r="F10" s="286">
        <v>34912089.640000001</v>
      </c>
      <c r="G10" s="286"/>
      <c r="H10" s="287">
        <f t="shared" si="0"/>
        <v>34912089.640000001</v>
      </c>
    </row>
    <row r="11" spans="1:8" s="3" customFormat="1" ht="15.75">
      <c r="A11" s="230">
        <v>1.4</v>
      </c>
      <c r="B11" s="232" t="s">
        <v>323</v>
      </c>
      <c r="C11" s="286"/>
      <c r="D11" s="286"/>
      <c r="E11" s="309">
        <f t="shared" si="1"/>
        <v>0</v>
      </c>
      <c r="F11" s="286"/>
      <c r="G11" s="286"/>
      <c r="H11" s="287">
        <f t="shared" si="0"/>
        <v>0</v>
      </c>
    </row>
    <row r="12" spans="1:8" s="3" customFormat="1" ht="29.25" customHeight="1">
      <c r="A12" s="230">
        <v>2</v>
      </c>
      <c r="B12" s="231" t="s">
        <v>324</v>
      </c>
      <c r="C12" s="286"/>
      <c r="D12" s="286"/>
      <c r="E12" s="309">
        <f t="shared" si="1"/>
        <v>0</v>
      </c>
      <c r="F12" s="286"/>
      <c r="G12" s="286"/>
      <c r="H12" s="287">
        <f t="shared" si="0"/>
        <v>0</v>
      </c>
    </row>
    <row r="13" spans="1:8" s="3" customFormat="1" ht="25.5">
      <c r="A13" s="230">
        <v>3</v>
      </c>
      <c r="B13" s="231" t="s">
        <v>325</v>
      </c>
      <c r="C13" s="286"/>
      <c r="D13" s="286"/>
      <c r="E13" s="309">
        <f t="shared" si="1"/>
        <v>0</v>
      </c>
      <c r="F13" s="286"/>
      <c r="G13" s="286"/>
      <c r="H13" s="287">
        <f t="shared" si="0"/>
        <v>0</v>
      </c>
    </row>
    <row r="14" spans="1:8" s="3" customFormat="1" ht="15.75">
      <c r="A14" s="230">
        <v>3.1</v>
      </c>
      <c r="B14" s="232" t="s">
        <v>326</v>
      </c>
      <c r="C14" s="286"/>
      <c r="D14" s="286"/>
      <c r="E14" s="309">
        <f t="shared" si="1"/>
        <v>0</v>
      </c>
      <c r="F14" s="286"/>
      <c r="G14" s="286"/>
      <c r="H14" s="287">
        <f t="shared" si="0"/>
        <v>0</v>
      </c>
    </row>
    <row r="15" spans="1:8" s="3" customFormat="1" ht="15.75">
      <c r="A15" s="230">
        <v>3.2</v>
      </c>
      <c r="B15" s="232" t="s">
        <v>327</v>
      </c>
      <c r="C15" s="286"/>
      <c r="D15" s="286"/>
      <c r="E15" s="309">
        <f t="shared" si="1"/>
        <v>0</v>
      </c>
      <c r="F15" s="286"/>
      <c r="G15" s="286"/>
      <c r="H15" s="287">
        <f t="shared" si="0"/>
        <v>0</v>
      </c>
    </row>
    <row r="16" spans="1:8" s="3" customFormat="1" ht="15.75">
      <c r="A16" s="230">
        <v>4</v>
      </c>
      <c r="B16" s="231" t="s">
        <v>328</v>
      </c>
      <c r="C16" s="286"/>
      <c r="D16" s="286"/>
      <c r="E16" s="309">
        <f t="shared" si="1"/>
        <v>0</v>
      </c>
      <c r="F16" s="286"/>
      <c r="G16" s="286"/>
      <c r="H16" s="287">
        <f t="shared" si="0"/>
        <v>0</v>
      </c>
    </row>
    <row r="17" spans="1:8" s="3" customFormat="1" ht="15.75">
      <c r="A17" s="230">
        <v>4.0999999999999996</v>
      </c>
      <c r="B17" s="232" t="s">
        <v>329</v>
      </c>
      <c r="C17" s="286">
        <v>12374120.59</v>
      </c>
      <c r="D17" s="286"/>
      <c r="E17" s="309">
        <f t="shared" si="1"/>
        <v>12374120.59</v>
      </c>
      <c r="F17" s="286">
        <v>32780459.32</v>
      </c>
      <c r="G17" s="286"/>
      <c r="H17" s="287">
        <f t="shared" si="0"/>
        <v>32780459.32</v>
      </c>
    </row>
    <row r="18" spans="1:8" s="3" customFormat="1" ht="15.75">
      <c r="A18" s="230">
        <v>4.2</v>
      </c>
      <c r="B18" s="232" t="s">
        <v>330</v>
      </c>
      <c r="C18" s="286"/>
      <c r="D18" s="286"/>
      <c r="E18" s="309">
        <f t="shared" si="1"/>
        <v>0</v>
      </c>
      <c r="F18" s="286"/>
      <c r="G18" s="286"/>
      <c r="H18" s="287">
        <f t="shared" si="0"/>
        <v>0</v>
      </c>
    </row>
    <row r="19" spans="1:8" s="3" customFormat="1" ht="25.5">
      <c r="A19" s="230">
        <v>5</v>
      </c>
      <c r="B19" s="231" t="s">
        <v>331</v>
      </c>
      <c r="C19" s="514">
        <f>C21+C22+C28</f>
        <v>326122754.56</v>
      </c>
      <c r="D19" s="286"/>
      <c r="E19" s="309">
        <f t="shared" si="1"/>
        <v>326122754.56</v>
      </c>
      <c r="F19" s="514">
        <f>F21+F22+F28</f>
        <v>345193536.94999999</v>
      </c>
      <c r="G19" s="286"/>
      <c r="H19" s="287">
        <f t="shared" si="0"/>
        <v>345193536.94999999</v>
      </c>
    </row>
    <row r="20" spans="1:8" s="3" customFormat="1" ht="15.75">
      <c r="A20" s="230">
        <v>5.0999999999999996</v>
      </c>
      <c r="B20" s="232" t="s">
        <v>332</v>
      </c>
      <c r="C20" s="286"/>
      <c r="D20" s="286"/>
      <c r="E20" s="309">
        <f t="shared" si="1"/>
        <v>0</v>
      </c>
      <c r="F20" s="286"/>
      <c r="G20" s="286"/>
      <c r="H20" s="287">
        <f t="shared" si="0"/>
        <v>0</v>
      </c>
    </row>
    <row r="21" spans="1:8" s="3" customFormat="1" ht="15.75">
      <c r="A21" s="230">
        <v>5.2</v>
      </c>
      <c r="B21" s="232" t="s">
        <v>333</v>
      </c>
      <c r="C21" s="286">
        <v>123299.01</v>
      </c>
      <c r="D21" s="286"/>
      <c r="E21" s="309">
        <f t="shared" si="1"/>
        <v>123299.01</v>
      </c>
      <c r="F21" s="286">
        <v>32073.05</v>
      </c>
      <c r="G21" s="286"/>
      <c r="H21" s="287">
        <f t="shared" si="0"/>
        <v>32073.05</v>
      </c>
    </row>
    <row r="22" spans="1:8" s="3" customFormat="1" ht="15.75">
      <c r="A22" s="230">
        <v>5.3</v>
      </c>
      <c r="B22" s="232" t="s">
        <v>334</v>
      </c>
      <c r="C22" s="514">
        <f>SUM(C23:C27)</f>
        <v>321627737.63999999</v>
      </c>
      <c r="D22" s="286"/>
      <c r="E22" s="309">
        <f t="shared" si="1"/>
        <v>321627737.63999999</v>
      </c>
      <c r="F22" s="514">
        <f>SUM(F23:F27)</f>
        <v>342034055.22999996</v>
      </c>
      <c r="G22" s="286"/>
      <c r="H22" s="287">
        <f t="shared" si="0"/>
        <v>342034055.22999996</v>
      </c>
    </row>
    <row r="23" spans="1:8" s="3" customFormat="1" ht="15.75">
      <c r="A23" s="230" t="s">
        <v>335</v>
      </c>
      <c r="B23" s="233" t="s">
        <v>336</v>
      </c>
      <c r="C23" s="286">
        <v>242733630.91</v>
      </c>
      <c r="D23" s="286"/>
      <c r="E23" s="309">
        <f t="shared" si="1"/>
        <v>242733630.91</v>
      </c>
      <c r="F23" s="286">
        <v>264768935.66</v>
      </c>
      <c r="G23" s="286"/>
      <c r="H23" s="287">
        <f t="shared" si="0"/>
        <v>264768935.66</v>
      </c>
    </row>
    <row r="24" spans="1:8" s="3" customFormat="1" ht="15.75">
      <c r="A24" s="230" t="s">
        <v>337</v>
      </c>
      <c r="B24" s="233" t="s">
        <v>338</v>
      </c>
      <c r="C24" s="286">
        <v>44388683.979999997</v>
      </c>
      <c r="D24" s="286"/>
      <c r="E24" s="309">
        <f t="shared" si="1"/>
        <v>44388683.979999997</v>
      </c>
      <c r="F24" s="286">
        <v>33332048.859999999</v>
      </c>
      <c r="G24" s="286"/>
      <c r="H24" s="287">
        <f t="shared" si="0"/>
        <v>33332048.859999999</v>
      </c>
    </row>
    <row r="25" spans="1:8" s="3" customFormat="1" ht="15.75">
      <c r="A25" s="230" t="s">
        <v>339</v>
      </c>
      <c r="B25" s="234" t="s">
        <v>340</v>
      </c>
      <c r="C25" s="286">
        <v>0</v>
      </c>
      <c r="D25" s="286"/>
      <c r="E25" s="309">
        <f t="shared" si="1"/>
        <v>0</v>
      </c>
      <c r="F25" s="286"/>
      <c r="G25" s="286"/>
      <c r="H25" s="287">
        <f t="shared" si="0"/>
        <v>0</v>
      </c>
    </row>
    <row r="26" spans="1:8" s="3" customFormat="1" ht="15.75">
      <c r="A26" s="230" t="s">
        <v>341</v>
      </c>
      <c r="B26" s="233" t="s">
        <v>342</v>
      </c>
      <c r="C26" s="286">
        <v>34497392.950000003</v>
      </c>
      <c r="D26" s="286"/>
      <c r="E26" s="309">
        <f t="shared" si="1"/>
        <v>34497392.950000003</v>
      </c>
      <c r="F26" s="286">
        <v>43933070.710000001</v>
      </c>
      <c r="G26" s="286"/>
      <c r="H26" s="287">
        <f t="shared" si="0"/>
        <v>43933070.710000001</v>
      </c>
    </row>
    <row r="27" spans="1:8" s="3" customFormat="1" ht="15.75">
      <c r="A27" s="230" t="s">
        <v>343</v>
      </c>
      <c r="B27" s="233" t="s">
        <v>344</v>
      </c>
      <c r="C27" s="286">
        <v>8029.8</v>
      </c>
      <c r="D27" s="286"/>
      <c r="E27" s="309">
        <f t="shared" si="1"/>
        <v>8029.8</v>
      </c>
      <c r="F27" s="286"/>
      <c r="G27" s="286"/>
      <c r="H27" s="287">
        <f t="shared" si="0"/>
        <v>0</v>
      </c>
    </row>
    <row r="28" spans="1:8" s="3" customFormat="1" ht="15.75">
      <c r="A28" s="230">
        <v>5.4</v>
      </c>
      <c r="B28" s="232" t="s">
        <v>345</v>
      </c>
      <c r="C28" s="286">
        <v>4371717.91</v>
      </c>
      <c r="D28" s="286"/>
      <c r="E28" s="309">
        <f t="shared" si="1"/>
        <v>4371717.91</v>
      </c>
      <c r="F28" s="286">
        <v>3127408.67</v>
      </c>
      <c r="G28" s="286"/>
      <c r="H28" s="287">
        <f t="shared" si="0"/>
        <v>3127408.67</v>
      </c>
    </row>
    <row r="29" spans="1:8" s="3" customFormat="1" ht="15.75">
      <c r="A29" s="230">
        <v>5.5</v>
      </c>
      <c r="B29" s="232" t="s">
        <v>346</v>
      </c>
      <c r="C29" s="286"/>
      <c r="D29" s="286"/>
      <c r="E29" s="309">
        <f t="shared" si="1"/>
        <v>0</v>
      </c>
      <c r="F29" s="286"/>
      <c r="G29" s="286"/>
      <c r="H29" s="287">
        <f t="shared" si="0"/>
        <v>0</v>
      </c>
    </row>
    <row r="30" spans="1:8" s="3" customFormat="1" ht="15.75">
      <c r="A30" s="230">
        <v>5.6</v>
      </c>
      <c r="B30" s="232" t="s">
        <v>347</v>
      </c>
      <c r="C30" s="286"/>
      <c r="D30" s="286"/>
      <c r="E30" s="309">
        <f t="shared" si="1"/>
        <v>0</v>
      </c>
      <c r="F30" s="286"/>
      <c r="G30" s="286"/>
      <c r="H30" s="287">
        <f t="shared" si="0"/>
        <v>0</v>
      </c>
    </row>
    <row r="31" spans="1:8" s="3" customFormat="1" ht="15.75">
      <c r="A31" s="230">
        <v>5.7</v>
      </c>
      <c r="B31" s="232" t="s">
        <v>348</v>
      </c>
      <c r="C31" s="286"/>
      <c r="D31" s="286"/>
      <c r="E31" s="309">
        <f t="shared" si="1"/>
        <v>0</v>
      </c>
      <c r="F31" s="286"/>
      <c r="G31" s="286"/>
      <c r="H31" s="287">
        <f t="shared" si="0"/>
        <v>0</v>
      </c>
    </row>
    <row r="32" spans="1:8" s="3" customFormat="1" ht="15.75">
      <c r="A32" s="230">
        <v>6</v>
      </c>
      <c r="B32" s="231" t="s">
        <v>349</v>
      </c>
      <c r="C32" s="286"/>
      <c r="D32" s="286"/>
      <c r="E32" s="309">
        <f t="shared" si="1"/>
        <v>0</v>
      </c>
      <c r="F32" s="286"/>
      <c r="G32" s="286"/>
      <c r="H32" s="287">
        <f t="shared" si="0"/>
        <v>0</v>
      </c>
    </row>
    <row r="33" spans="1:8" s="3" customFormat="1" ht="25.5">
      <c r="A33" s="230">
        <v>6.1</v>
      </c>
      <c r="B33" s="232" t="s">
        <v>796</v>
      </c>
      <c r="C33" s="286">
        <v>0</v>
      </c>
      <c r="D33" s="286">
        <v>14136253.99</v>
      </c>
      <c r="E33" s="309">
        <f t="shared" si="1"/>
        <v>14136253.99</v>
      </c>
      <c r="F33" s="286"/>
      <c r="G33" s="286">
        <v>12961000</v>
      </c>
      <c r="H33" s="287">
        <f t="shared" si="0"/>
        <v>12961000</v>
      </c>
    </row>
    <row r="34" spans="1:8" s="3" customFormat="1" ht="25.5">
      <c r="A34" s="230">
        <v>6.2</v>
      </c>
      <c r="B34" s="232" t="s">
        <v>350</v>
      </c>
      <c r="C34" s="286">
        <v>13527500</v>
      </c>
      <c r="D34" s="286">
        <v>753995.14</v>
      </c>
      <c r="E34" s="309">
        <f t="shared" si="1"/>
        <v>14281495.140000001</v>
      </c>
      <c r="F34" s="286">
        <v>13527500</v>
      </c>
      <c r="G34" s="286"/>
      <c r="H34" s="287">
        <f t="shared" si="0"/>
        <v>13527500</v>
      </c>
    </row>
    <row r="35" spans="1:8" s="3" customFormat="1" ht="25.5">
      <c r="A35" s="230">
        <v>6.3</v>
      </c>
      <c r="B35" s="232" t="s">
        <v>351</v>
      </c>
      <c r="C35" s="286"/>
      <c r="D35" s="286"/>
      <c r="E35" s="309">
        <f t="shared" si="1"/>
        <v>0</v>
      </c>
      <c r="F35" s="286"/>
      <c r="G35" s="286"/>
      <c r="H35" s="287">
        <f t="shared" si="0"/>
        <v>0</v>
      </c>
    </row>
    <row r="36" spans="1:8" s="3" customFormat="1" ht="15.75">
      <c r="A36" s="230">
        <v>6.4</v>
      </c>
      <c r="B36" s="232" t="s">
        <v>352</v>
      </c>
      <c r="C36" s="286"/>
      <c r="D36" s="286"/>
      <c r="E36" s="309">
        <f t="shared" si="1"/>
        <v>0</v>
      </c>
      <c r="F36" s="286"/>
      <c r="G36" s="286"/>
      <c r="H36" s="287">
        <f t="shared" si="0"/>
        <v>0</v>
      </c>
    </row>
    <row r="37" spans="1:8" s="3" customFormat="1" ht="15.75">
      <c r="A37" s="230">
        <v>6.5</v>
      </c>
      <c r="B37" s="232" t="s">
        <v>353</v>
      </c>
      <c r="C37" s="286"/>
      <c r="D37" s="286"/>
      <c r="E37" s="309">
        <f t="shared" si="1"/>
        <v>0</v>
      </c>
      <c r="F37" s="286"/>
      <c r="G37" s="286"/>
      <c r="H37" s="287">
        <f t="shared" si="0"/>
        <v>0</v>
      </c>
    </row>
    <row r="38" spans="1:8" s="3" customFormat="1" ht="25.5">
      <c r="A38" s="230">
        <v>6.6</v>
      </c>
      <c r="B38" s="232" t="s">
        <v>354</v>
      </c>
      <c r="C38" s="286"/>
      <c r="D38" s="286"/>
      <c r="E38" s="309">
        <f t="shared" si="1"/>
        <v>0</v>
      </c>
      <c r="F38" s="286"/>
      <c r="G38" s="286"/>
      <c r="H38" s="287">
        <f t="shared" si="0"/>
        <v>0</v>
      </c>
    </row>
    <row r="39" spans="1:8" s="3" customFormat="1" ht="25.5">
      <c r="A39" s="230">
        <v>6.7</v>
      </c>
      <c r="B39" s="232" t="s">
        <v>355</v>
      </c>
      <c r="C39" s="286"/>
      <c r="D39" s="286"/>
      <c r="E39" s="309">
        <f t="shared" si="1"/>
        <v>0</v>
      </c>
      <c r="F39" s="286"/>
      <c r="G39" s="286"/>
      <c r="H39" s="287">
        <f t="shared" si="0"/>
        <v>0</v>
      </c>
    </row>
    <row r="40" spans="1:8" s="3" customFormat="1" ht="15.75">
      <c r="A40" s="230">
        <v>7</v>
      </c>
      <c r="B40" s="231" t="s">
        <v>356</v>
      </c>
      <c r="C40" s="286"/>
      <c r="D40" s="286"/>
      <c r="E40" s="309">
        <f t="shared" si="1"/>
        <v>0</v>
      </c>
      <c r="F40" s="286"/>
      <c r="G40" s="286"/>
      <c r="H40" s="287">
        <f t="shared" si="0"/>
        <v>0</v>
      </c>
    </row>
    <row r="41" spans="1:8" s="3" customFormat="1" ht="25.5">
      <c r="A41" s="230">
        <v>7.1</v>
      </c>
      <c r="B41" s="232" t="s">
        <v>357</v>
      </c>
      <c r="C41" s="286">
        <v>2924392</v>
      </c>
      <c r="D41" s="286">
        <v>569234</v>
      </c>
      <c r="E41" s="309">
        <f t="shared" si="1"/>
        <v>3493626</v>
      </c>
      <c r="F41" s="286">
        <v>1014081.8799999994</v>
      </c>
      <c r="G41" s="286">
        <v>1161041.2992879997</v>
      </c>
      <c r="H41" s="287">
        <f t="shared" si="0"/>
        <v>2175123.1792879989</v>
      </c>
    </row>
    <row r="42" spans="1:8" s="3" customFormat="1" ht="25.5">
      <c r="A42" s="230">
        <v>7.2</v>
      </c>
      <c r="B42" s="232" t="s">
        <v>358</v>
      </c>
      <c r="C42" s="286">
        <v>1089574</v>
      </c>
      <c r="D42" s="286">
        <v>164493</v>
      </c>
      <c r="E42" s="309">
        <f t="shared" si="1"/>
        <v>1254067</v>
      </c>
      <c r="F42" s="286">
        <v>449391.32999999996</v>
      </c>
      <c r="G42" s="286">
        <v>342720.23154200008</v>
      </c>
      <c r="H42" s="287">
        <f t="shared" si="0"/>
        <v>792111.56154200004</v>
      </c>
    </row>
    <row r="43" spans="1:8" s="3" customFormat="1" ht="25.5">
      <c r="A43" s="230">
        <v>7.3</v>
      </c>
      <c r="B43" s="232" t="s">
        <v>359</v>
      </c>
      <c r="C43" s="286">
        <v>12572316.449999999</v>
      </c>
      <c r="D43" s="286">
        <v>15681928.84</v>
      </c>
      <c r="E43" s="309">
        <f t="shared" si="1"/>
        <v>28254245.289999999</v>
      </c>
      <c r="F43" s="286">
        <v>6232784.3200000003</v>
      </c>
      <c r="G43" s="286">
        <v>14817728.810000001</v>
      </c>
      <c r="H43" s="287">
        <f t="shared" si="0"/>
        <v>21050513.130000003</v>
      </c>
    </row>
    <row r="44" spans="1:8" s="3" customFormat="1" ht="25.5">
      <c r="A44" s="230">
        <v>7.4</v>
      </c>
      <c r="B44" s="232" t="s">
        <v>360</v>
      </c>
      <c r="C44" s="286">
        <v>7869877.7599999998</v>
      </c>
      <c r="D44" s="286">
        <v>7219909.5800000001</v>
      </c>
      <c r="E44" s="309">
        <f t="shared" si="1"/>
        <v>15089787.34</v>
      </c>
      <c r="F44" s="286">
        <v>3735229</v>
      </c>
      <c r="G44" s="286">
        <v>6733959</v>
      </c>
      <c r="H44" s="287">
        <f t="shared" si="0"/>
        <v>10469188</v>
      </c>
    </row>
    <row r="45" spans="1:8" s="3" customFormat="1" ht="15.75">
      <c r="A45" s="230">
        <v>8</v>
      </c>
      <c r="B45" s="231" t="s">
        <v>361</v>
      </c>
      <c r="C45" s="286"/>
      <c r="D45" s="286"/>
      <c r="E45" s="309">
        <f t="shared" si="1"/>
        <v>0</v>
      </c>
      <c r="F45" s="286"/>
      <c r="G45" s="286"/>
      <c r="H45" s="287">
        <f t="shared" si="0"/>
        <v>0</v>
      </c>
    </row>
    <row r="46" spans="1:8" s="3" customFormat="1" ht="15.75">
      <c r="A46" s="230">
        <v>8.1</v>
      </c>
      <c r="B46" s="232" t="s">
        <v>362</v>
      </c>
      <c r="C46" s="286"/>
      <c r="D46" s="286"/>
      <c r="E46" s="309">
        <f t="shared" si="1"/>
        <v>0</v>
      </c>
      <c r="F46" s="286"/>
      <c r="G46" s="286"/>
      <c r="H46" s="287">
        <f t="shared" si="0"/>
        <v>0</v>
      </c>
    </row>
    <row r="47" spans="1:8" s="3" customFormat="1" ht="15.75">
      <c r="A47" s="230">
        <v>8.1999999999999993</v>
      </c>
      <c r="B47" s="232" t="s">
        <v>363</v>
      </c>
      <c r="C47" s="286"/>
      <c r="D47" s="286"/>
      <c r="E47" s="309">
        <f t="shared" si="1"/>
        <v>0</v>
      </c>
      <c r="F47" s="286"/>
      <c r="G47" s="286"/>
      <c r="H47" s="287">
        <f t="shared" si="0"/>
        <v>0</v>
      </c>
    </row>
    <row r="48" spans="1:8" s="3" customFormat="1" ht="15.75">
      <c r="A48" s="230">
        <v>8.3000000000000007</v>
      </c>
      <c r="B48" s="232" t="s">
        <v>364</v>
      </c>
      <c r="C48" s="286"/>
      <c r="D48" s="286"/>
      <c r="E48" s="309">
        <f t="shared" si="1"/>
        <v>0</v>
      </c>
      <c r="F48" s="286"/>
      <c r="G48" s="286"/>
      <c r="H48" s="287">
        <f t="shared" si="0"/>
        <v>0</v>
      </c>
    </row>
    <row r="49" spans="1:8" s="3" customFormat="1" ht="15.75">
      <c r="A49" s="230">
        <v>8.4</v>
      </c>
      <c r="B49" s="232" t="s">
        <v>365</v>
      </c>
      <c r="C49" s="286"/>
      <c r="D49" s="286"/>
      <c r="E49" s="309">
        <f t="shared" si="1"/>
        <v>0</v>
      </c>
      <c r="F49" s="286"/>
      <c r="G49" s="286"/>
      <c r="H49" s="287">
        <f t="shared" si="0"/>
        <v>0</v>
      </c>
    </row>
    <row r="50" spans="1:8" s="3" customFormat="1" ht="15.75">
      <c r="A50" s="230">
        <v>8.5</v>
      </c>
      <c r="B50" s="232" t="s">
        <v>366</v>
      </c>
      <c r="C50" s="286"/>
      <c r="D50" s="286"/>
      <c r="E50" s="309">
        <f t="shared" si="1"/>
        <v>0</v>
      </c>
      <c r="F50" s="286"/>
      <c r="G50" s="286"/>
      <c r="H50" s="287">
        <f t="shared" si="0"/>
        <v>0</v>
      </c>
    </row>
    <row r="51" spans="1:8" s="3" customFormat="1" ht="15.75">
      <c r="A51" s="230">
        <v>8.6</v>
      </c>
      <c r="B51" s="232" t="s">
        <v>367</v>
      </c>
      <c r="C51" s="286"/>
      <c r="D51" s="286"/>
      <c r="E51" s="309">
        <f t="shared" si="1"/>
        <v>0</v>
      </c>
      <c r="F51" s="286"/>
      <c r="G51" s="286"/>
      <c r="H51" s="287">
        <f t="shared" si="0"/>
        <v>0</v>
      </c>
    </row>
    <row r="52" spans="1:8" s="3" customFormat="1" ht="15.75">
      <c r="A52" s="230">
        <v>8.6999999999999993</v>
      </c>
      <c r="B52" s="232" t="s">
        <v>368</v>
      </c>
      <c r="C52" s="286"/>
      <c r="D52" s="286"/>
      <c r="E52" s="309">
        <f t="shared" si="1"/>
        <v>0</v>
      </c>
      <c r="F52" s="286"/>
      <c r="G52" s="286"/>
      <c r="H52" s="287">
        <f t="shared" si="0"/>
        <v>0</v>
      </c>
    </row>
    <row r="53" spans="1:8" s="3" customFormat="1" ht="26.25" thickBot="1">
      <c r="A53" s="235">
        <v>9</v>
      </c>
      <c r="B53" s="236" t="s">
        <v>369</v>
      </c>
      <c r="C53" s="310"/>
      <c r="D53" s="310"/>
      <c r="E53" s="311">
        <f t="shared" si="1"/>
        <v>0</v>
      </c>
      <c r="F53" s="310"/>
      <c r="G53" s="310"/>
      <c r="H53" s="293">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C22 F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231</v>
      </c>
      <c r="B1" s="16" t="str">
        <f>Info!C2</f>
        <v>სს" კრედო ბანკი"</v>
      </c>
      <c r="C1" s="16"/>
      <c r="D1" s="394"/>
    </row>
    <row r="2" spans="1:8" ht="15">
      <c r="A2" s="17" t="s">
        <v>232</v>
      </c>
      <c r="B2" s="16" t="s">
        <v>921</v>
      </c>
      <c r="C2" s="29"/>
      <c r="D2" s="18"/>
      <c r="E2" s="12"/>
      <c r="F2" s="12"/>
      <c r="G2" s="12"/>
      <c r="H2" s="12"/>
    </row>
    <row r="3" spans="1:8" ht="15">
      <c r="A3" s="17"/>
      <c r="B3" s="16"/>
      <c r="C3" s="29"/>
      <c r="D3" s="18"/>
      <c r="E3" s="12"/>
      <c r="F3" s="12"/>
      <c r="G3" s="12"/>
      <c r="H3" s="12"/>
    </row>
    <row r="4" spans="1:8" ht="15" customHeight="1" thickBot="1">
      <c r="A4" s="224" t="s">
        <v>657</v>
      </c>
      <c r="B4" s="225" t="s">
        <v>230</v>
      </c>
      <c r="C4" s="224"/>
      <c r="D4" s="226" t="s">
        <v>135</v>
      </c>
    </row>
    <row r="5" spans="1:8" ht="15" customHeight="1">
      <c r="A5" s="220" t="s">
        <v>32</v>
      </c>
      <c r="B5" s="221"/>
      <c r="C5" s="222" t="s">
        <v>5</v>
      </c>
      <c r="D5" s="223" t="s">
        <v>6</v>
      </c>
    </row>
    <row r="6" spans="1:8" ht="15" customHeight="1">
      <c r="A6" s="442">
        <v>1</v>
      </c>
      <c r="B6" s="443" t="s">
        <v>235</v>
      </c>
      <c r="C6" s="444">
        <f>C7+C9+C10</f>
        <v>623721593.68764389</v>
      </c>
      <c r="D6" s="445">
        <f>D7+D9+D10</f>
        <v>625066252.29049587</v>
      </c>
    </row>
    <row r="7" spans="1:8" ht="15" customHeight="1">
      <c r="A7" s="442">
        <v>1.1000000000000001</v>
      </c>
      <c r="B7" s="446" t="s">
        <v>27</v>
      </c>
      <c r="C7" s="447">
        <v>618538808.35464394</v>
      </c>
      <c r="D7" s="448">
        <v>619201503.20449591</v>
      </c>
    </row>
    <row r="8" spans="1:8" ht="25.5">
      <c r="A8" s="442" t="s">
        <v>295</v>
      </c>
      <c r="B8" s="449" t="s">
        <v>651</v>
      </c>
      <c r="C8" s="447">
        <v>577574.98</v>
      </c>
      <c r="D8" s="448">
        <v>577574.98</v>
      </c>
    </row>
    <row r="9" spans="1:8" ht="15" customHeight="1">
      <c r="A9" s="442">
        <v>1.2</v>
      </c>
      <c r="B9" s="446" t="s">
        <v>28</v>
      </c>
      <c r="C9" s="447">
        <v>3710655.3330000001</v>
      </c>
      <c r="D9" s="448">
        <v>4034179.0860000001</v>
      </c>
    </row>
    <row r="10" spans="1:8" ht="15" customHeight="1">
      <c r="A10" s="442">
        <v>1.3</v>
      </c>
      <c r="B10" s="451" t="s">
        <v>83</v>
      </c>
      <c r="C10" s="450">
        <v>1472130</v>
      </c>
      <c r="D10" s="448">
        <v>1830570.0000000002</v>
      </c>
    </row>
    <row r="11" spans="1:8" ht="15" customHeight="1">
      <c r="A11" s="442">
        <v>2</v>
      </c>
      <c r="B11" s="443" t="s">
        <v>236</v>
      </c>
      <c r="C11" s="447">
        <v>3682803.3035440911</v>
      </c>
      <c r="D11" s="448">
        <v>7888638.9500549221</v>
      </c>
    </row>
    <row r="12" spans="1:8" ht="15" customHeight="1">
      <c r="A12" s="462">
        <v>3</v>
      </c>
      <c r="B12" s="463" t="s">
        <v>234</v>
      </c>
      <c r="C12" s="450">
        <v>211936244.79374996</v>
      </c>
      <c r="D12" s="464">
        <v>210832847.31321493</v>
      </c>
    </row>
    <row r="13" spans="1:8" ht="15" customHeight="1" thickBot="1">
      <c r="A13" s="141">
        <v>4</v>
      </c>
      <c r="B13" s="142" t="s">
        <v>296</v>
      </c>
      <c r="C13" s="312">
        <f>C6+C11+C12</f>
        <v>839340641.78493786</v>
      </c>
      <c r="D13" s="312">
        <f>D6+D11+D12</f>
        <v>843787738.55376565</v>
      </c>
    </row>
    <row r="14" spans="1:8">
      <c r="B14" s="23"/>
    </row>
    <row r="15" spans="1:8">
      <c r="B15" s="110"/>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1"/>
  <sheetViews>
    <sheetView zoomScaleNormal="100" workbookViewId="0">
      <pane xSplit="1" ySplit="4" topLeftCell="B22" activePane="bottomRight" state="frozen"/>
      <selection pane="topRight" activeCell="B1" sqref="B1"/>
      <selection pane="bottomLeft" activeCell="A4" sqref="A4"/>
      <selection pane="bottomRight" activeCell="C26" sqref="C26:C31"/>
    </sheetView>
  </sheetViews>
  <sheetFormatPr defaultRowHeight="15"/>
  <cols>
    <col min="1" max="1" width="9.5703125" style="2" bestFit="1" customWidth="1"/>
    <col min="2" max="2" width="90.42578125" style="2" bestFit="1" customWidth="1"/>
    <col min="3" max="3" width="9.140625" style="2"/>
  </cols>
  <sheetData>
    <row r="1" spans="1:3">
      <c r="A1" s="2" t="s">
        <v>231</v>
      </c>
      <c r="B1" s="394" t="str">
        <f>Info!C2</f>
        <v>სს" კრედო ბანკი"</v>
      </c>
    </row>
    <row r="2" spans="1:3">
      <c r="A2" s="2" t="s">
        <v>232</v>
      </c>
      <c r="B2" s="16" t="s">
        <v>921</v>
      </c>
    </row>
    <row r="4" spans="1:3" ht="16.5" customHeight="1" thickBot="1">
      <c r="A4" s="260" t="s">
        <v>658</v>
      </c>
      <c r="B4" s="65" t="s">
        <v>191</v>
      </c>
      <c r="C4" s="14"/>
    </row>
    <row r="5" spans="1:3" ht="15.75">
      <c r="A5" s="11"/>
      <c r="B5" s="562" t="s">
        <v>192</v>
      </c>
      <c r="C5" s="563"/>
    </row>
    <row r="6" spans="1:3">
      <c r="A6" s="15">
        <v>1</v>
      </c>
      <c r="B6" s="67" t="s">
        <v>923</v>
      </c>
      <c r="C6" s="68"/>
    </row>
    <row r="7" spans="1:3">
      <c r="A7" s="15">
        <v>2</v>
      </c>
      <c r="B7" s="67" t="s">
        <v>924</v>
      </c>
      <c r="C7" s="68"/>
    </row>
    <row r="8" spans="1:3">
      <c r="A8" s="15">
        <v>3</v>
      </c>
      <c r="B8" s="67" t="s">
        <v>925</v>
      </c>
      <c r="C8" s="68"/>
    </row>
    <row r="9" spans="1:3">
      <c r="A9" s="15">
        <v>4</v>
      </c>
      <c r="B9" s="67" t="s">
        <v>926</v>
      </c>
      <c r="C9" s="68"/>
    </row>
    <row r="10" spans="1:3">
      <c r="A10" s="15">
        <v>5</v>
      </c>
      <c r="B10" s="67" t="s">
        <v>927</v>
      </c>
      <c r="C10" s="68"/>
    </row>
    <row r="11" spans="1:3">
      <c r="A11" s="15"/>
      <c r="B11" s="564"/>
      <c r="C11" s="565"/>
    </row>
    <row r="12" spans="1:3" ht="15.75">
      <c r="A12" s="15"/>
      <c r="B12" s="566" t="s">
        <v>193</v>
      </c>
      <c r="C12" s="567"/>
    </row>
    <row r="13" spans="1:3" ht="15.75">
      <c r="A13" s="15">
        <v>1</v>
      </c>
      <c r="B13" s="27" t="s">
        <v>919</v>
      </c>
      <c r="C13" s="66"/>
    </row>
    <row r="14" spans="1:3" ht="15.75">
      <c r="A14" s="15">
        <v>2</v>
      </c>
      <c r="B14" s="27" t="s">
        <v>928</v>
      </c>
      <c r="C14" s="66"/>
    </row>
    <row r="15" spans="1:3" ht="15.75">
      <c r="A15" s="15">
        <v>3</v>
      </c>
      <c r="B15" s="27" t="s">
        <v>929</v>
      </c>
      <c r="C15" s="66"/>
    </row>
    <row r="16" spans="1:3" ht="15.75" customHeight="1">
      <c r="A16" s="15"/>
      <c r="B16" s="27"/>
      <c r="C16" s="28"/>
    </row>
    <row r="17" spans="1:3" ht="30" customHeight="1">
      <c r="A17" s="15"/>
      <c r="B17" s="568" t="s">
        <v>194</v>
      </c>
      <c r="C17" s="569"/>
    </row>
    <row r="18" spans="1:3">
      <c r="A18" s="15">
        <v>1</v>
      </c>
      <c r="B18" s="67" t="s">
        <v>930</v>
      </c>
      <c r="C18" s="517">
        <v>0.60199999999999998</v>
      </c>
    </row>
    <row r="19" spans="1:3">
      <c r="A19" s="515">
        <v>2</v>
      </c>
      <c r="B19" s="516" t="s">
        <v>931</v>
      </c>
      <c r="C19" s="517">
        <v>9.9000000000000005E-2</v>
      </c>
    </row>
    <row r="20" spans="1:3">
      <c r="A20" s="15">
        <v>3</v>
      </c>
      <c r="B20" s="516" t="s">
        <v>932</v>
      </c>
      <c r="C20" s="517">
        <v>9.9000000000000005E-2</v>
      </c>
    </row>
    <row r="21" spans="1:3">
      <c r="A21" s="515">
        <v>4</v>
      </c>
      <c r="B21" s="516" t="s">
        <v>933</v>
      </c>
      <c r="C21" s="517">
        <v>9.3399999999999997E-2</v>
      </c>
    </row>
    <row r="22" spans="1:3" ht="27">
      <c r="A22" s="15">
        <v>5</v>
      </c>
      <c r="B22" s="516" t="s">
        <v>934</v>
      </c>
      <c r="C22" s="517">
        <v>8.7900000000000006E-2</v>
      </c>
    </row>
    <row r="23" spans="1:3" ht="27">
      <c r="A23" s="515">
        <v>6</v>
      </c>
      <c r="B23" s="516" t="s">
        <v>935</v>
      </c>
      <c r="C23" s="517">
        <v>1.8700000000000001E-2</v>
      </c>
    </row>
    <row r="24" spans="1:3" ht="15.75" customHeight="1">
      <c r="A24" s="15"/>
      <c r="B24" s="67"/>
      <c r="C24" s="68"/>
    </row>
    <row r="25" spans="1:3" ht="29.25" customHeight="1">
      <c r="A25" s="15"/>
      <c r="B25" s="568" t="s">
        <v>317</v>
      </c>
      <c r="C25" s="569"/>
    </row>
    <row r="26" spans="1:3">
      <c r="A26" s="15">
        <v>1</v>
      </c>
      <c r="B26" s="67" t="s">
        <v>936</v>
      </c>
      <c r="C26" s="517">
        <v>7.3800000000000004E-2</v>
      </c>
    </row>
    <row r="27" spans="1:3">
      <c r="A27" s="518">
        <v>2</v>
      </c>
      <c r="B27" s="519" t="s">
        <v>937</v>
      </c>
      <c r="C27" s="517">
        <v>7.3800000000000004E-2</v>
      </c>
    </row>
    <row r="28" spans="1:3">
      <c r="A28" s="15">
        <v>3</v>
      </c>
      <c r="B28" s="519" t="s">
        <v>938</v>
      </c>
      <c r="C28" s="517">
        <v>7.3800000000000004E-2</v>
      </c>
    </row>
    <row r="29" spans="1:3">
      <c r="A29" s="518">
        <v>4</v>
      </c>
      <c r="B29" s="519" t="s">
        <v>939</v>
      </c>
      <c r="C29" s="517">
        <v>7.6499999999999999E-2</v>
      </c>
    </row>
    <row r="30" spans="1:3">
      <c r="A30" s="15">
        <v>5</v>
      </c>
      <c r="B30" s="519" t="s">
        <v>940</v>
      </c>
      <c r="C30" s="520">
        <v>0.14080000000000001</v>
      </c>
    </row>
    <row r="31" spans="1:3" ht="15.75" thickBot="1">
      <c r="A31" s="518">
        <v>6</v>
      </c>
      <c r="B31" s="69" t="s">
        <v>941</v>
      </c>
      <c r="C31" s="521">
        <v>8.4500000000000006E-2</v>
      </c>
    </row>
  </sheetData>
  <mergeCells count="5">
    <mergeCell ref="B5:C5"/>
    <mergeCell ref="B11:C11"/>
    <mergeCell ref="B12:C12"/>
    <mergeCell ref="B25:C25"/>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9"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231</v>
      </c>
      <c r="B1" s="16" t="str">
        <f>Info!C2</f>
        <v>სს" კრედო ბანკი"</v>
      </c>
    </row>
    <row r="2" spans="1:7" s="21" customFormat="1" ht="15.75" customHeight="1">
      <c r="A2" s="21" t="s">
        <v>232</v>
      </c>
      <c r="B2" s="16" t="s">
        <v>921</v>
      </c>
    </row>
    <row r="3" spans="1:7" s="21" customFormat="1" ht="15.75" customHeight="1"/>
    <row r="4" spans="1:7" s="21" customFormat="1" ht="15.75" customHeight="1" thickBot="1">
      <c r="A4" s="261" t="s">
        <v>659</v>
      </c>
      <c r="B4" s="262" t="s">
        <v>306</v>
      </c>
      <c r="C4" s="199"/>
      <c r="D4" s="199"/>
      <c r="E4" s="200" t="s">
        <v>135</v>
      </c>
    </row>
    <row r="5" spans="1:7" s="125" customFormat="1" ht="17.45" customHeight="1">
      <c r="A5" s="411"/>
      <c r="B5" s="412"/>
      <c r="C5" s="198" t="s">
        <v>0</v>
      </c>
      <c r="D5" s="198" t="s">
        <v>1</v>
      </c>
      <c r="E5" s="413" t="s">
        <v>2</v>
      </c>
    </row>
    <row r="6" spans="1:7" s="165" customFormat="1" ht="14.45" customHeight="1">
      <c r="A6" s="414"/>
      <c r="B6" s="570" t="s">
        <v>274</v>
      </c>
      <c r="C6" s="570" t="s">
        <v>273</v>
      </c>
      <c r="D6" s="571" t="s">
        <v>272</v>
      </c>
      <c r="E6" s="572"/>
      <c r="G6"/>
    </row>
    <row r="7" spans="1:7" s="165" customFormat="1" ht="99.6" customHeight="1">
      <c r="A7" s="414"/>
      <c r="B7" s="570"/>
      <c r="C7" s="570"/>
      <c r="D7" s="407" t="s">
        <v>271</v>
      </c>
      <c r="E7" s="408" t="s">
        <v>834</v>
      </c>
      <c r="G7"/>
    </row>
    <row r="8" spans="1:7">
      <c r="A8" s="415">
        <v>1</v>
      </c>
      <c r="B8" s="416" t="s">
        <v>196</v>
      </c>
      <c r="C8" s="417">
        <v>22489930.960000001</v>
      </c>
      <c r="D8" s="417"/>
      <c r="E8" s="418">
        <f>C8-D8</f>
        <v>22489930.960000001</v>
      </c>
    </row>
    <row r="9" spans="1:7">
      <c r="A9" s="415">
        <v>2</v>
      </c>
      <c r="B9" s="416" t="s">
        <v>197</v>
      </c>
      <c r="C9" s="417">
        <v>38154759.979999997</v>
      </c>
      <c r="D9" s="417"/>
      <c r="E9" s="418">
        <f t="shared" ref="E9:E20" si="0">C9-D9</f>
        <v>38154759.979999997</v>
      </c>
    </row>
    <row r="10" spans="1:7">
      <c r="A10" s="415">
        <v>3</v>
      </c>
      <c r="B10" s="416" t="s">
        <v>270</v>
      </c>
      <c r="C10" s="417">
        <v>9642114.8200000003</v>
      </c>
      <c r="D10" s="417"/>
      <c r="E10" s="418">
        <f t="shared" si="0"/>
        <v>9642114.8200000003</v>
      </c>
    </row>
    <row r="11" spans="1:7" ht="25.5">
      <c r="A11" s="415">
        <v>4</v>
      </c>
      <c r="B11" s="416" t="s">
        <v>227</v>
      </c>
      <c r="C11" s="417">
        <v>0</v>
      </c>
      <c r="D11" s="417"/>
      <c r="E11" s="418">
        <f t="shared" si="0"/>
        <v>0</v>
      </c>
    </row>
    <row r="12" spans="1:7">
      <c r="A12" s="415">
        <v>5</v>
      </c>
      <c r="B12" s="416" t="s">
        <v>199</v>
      </c>
      <c r="C12" s="417">
        <v>0</v>
      </c>
      <c r="D12" s="417"/>
      <c r="E12" s="418">
        <f t="shared" si="0"/>
        <v>0</v>
      </c>
    </row>
    <row r="13" spans="1:7">
      <c r="A13" s="415">
        <v>6.1</v>
      </c>
      <c r="B13" s="416" t="s">
        <v>200</v>
      </c>
      <c r="C13" s="419">
        <v>685320180.88460004</v>
      </c>
      <c r="D13" s="417"/>
      <c r="E13" s="418">
        <f t="shared" si="0"/>
        <v>685320180.88460004</v>
      </c>
    </row>
    <row r="14" spans="1:7">
      <c r="A14" s="415">
        <v>6.2</v>
      </c>
      <c r="B14" s="420" t="s">
        <v>201</v>
      </c>
      <c r="C14" s="522">
        <v>-18960605.7722</v>
      </c>
      <c r="D14" s="417"/>
      <c r="E14" s="523">
        <f t="shared" si="0"/>
        <v>-18960605.7722</v>
      </c>
    </row>
    <row r="15" spans="1:7">
      <c r="A15" s="415">
        <v>6</v>
      </c>
      <c r="B15" s="416" t="s">
        <v>269</v>
      </c>
      <c r="C15" s="417">
        <v>666359575.11240005</v>
      </c>
      <c r="D15" s="417"/>
      <c r="E15" s="418">
        <f t="shared" si="0"/>
        <v>666359575.11240005</v>
      </c>
    </row>
    <row r="16" spans="1:7" ht="25.5">
      <c r="A16" s="415">
        <v>7</v>
      </c>
      <c r="B16" s="416" t="s">
        <v>203</v>
      </c>
      <c r="C16" s="417">
        <v>10979327.352577999</v>
      </c>
      <c r="D16" s="417"/>
      <c r="E16" s="418">
        <f t="shared" si="0"/>
        <v>10979327.352577999</v>
      </c>
    </row>
    <row r="17" spans="1:7">
      <c r="A17" s="415">
        <v>8</v>
      </c>
      <c r="B17" s="416" t="s">
        <v>204</v>
      </c>
      <c r="C17" s="417">
        <v>337600</v>
      </c>
      <c r="D17" s="417"/>
      <c r="E17" s="418">
        <f t="shared" si="0"/>
        <v>337600</v>
      </c>
      <c r="F17" s="6"/>
      <c r="G17" s="6"/>
    </row>
    <row r="18" spans="1:7">
      <c r="A18" s="415">
        <v>9</v>
      </c>
      <c r="B18" s="416" t="s">
        <v>205</v>
      </c>
      <c r="C18" s="417">
        <v>0</v>
      </c>
      <c r="D18" s="417"/>
      <c r="E18" s="418">
        <f t="shared" si="0"/>
        <v>0</v>
      </c>
      <c r="G18" s="6"/>
    </row>
    <row r="19" spans="1:7" ht="25.5">
      <c r="A19" s="415">
        <v>10</v>
      </c>
      <c r="B19" s="416" t="s">
        <v>206</v>
      </c>
      <c r="C19" s="417">
        <v>15980451.48</v>
      </c>
      <c r="D19" s="417">
        <v>7802007.4700000007</v>
      </c>
      <c r="E19" s="418">
        <f t="shared" si="0"/>
        <v>8178444.0099999998</v>
      </c>
      <c r="G19" s="6"/>
    </row>
    <row r="20" spans="1:7">
      <c r="A20" s="415">
        <v>11</v>
      </c>
      <c r="B20" s="416" t="s">
        <v>207</v>
      </c>
      <c r="C20" s="417">
        <v>35219671.350000009</v>
      </c>
      <c r="D20" s="417"/>
      <c r="E20" s="418">
        <f t="shared" si="0"/>
        <v>35219671.350000009</v>
      </c>
    </row>
    <row r="21" spans="1:7" ht="51.75" thickBot="1">
      <c r="A21" s="421"/>
      <c r="B21" s="422" t="s">
        <v>797</v>
      </c>
      <c r="C21" s="363">
        <f>SUM(C8:C12, C15:C20)</f>
        <v>799163431.05497813</v>
      </c>
      <c r="D21" s="363">
        <f>SUM(D8:D12, D15:D20)</f>
        <v>7802007.4700000007</v>
      </c>
      <c r="E21" s="423">
        <f>SUM(E8:E12, E15:E20)</f>
        <v>791361423.5849781</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231</v>
      </c>
      <c r="B1" s="16" t="str">
        <f>Info!C2</f>
        <v>სს" კრედო ბანკი"</v>
      </c>
    </row>
    <row r="2" spans="1:6" s="21" customFormat="1" ht="15.75" customHeight="1">
      <c r="A2" s="21" t="s">
        <v>232</v>
      </c>
      <c r="B2" s="16" t="s">
        <v>921</v>
      </c>
      <c r="C2"/>
      <c r="D2"/>
      <c r="E2"/>
      <c r="F2"/>
    </row>
    <row r="3" spans="1:6" s="21" customFormat="1" ht="15.75" customHeight="1">
      <c r="C3"/>
      <c r="D3"/>
      <c r="E3"/>
      <c r="F3"/>
    </row>
    <row r="4" spans="1:6" s="21" customFormat="1" ht="26.25" thickBot="1">
      <c r="A4" s="21" t="s">
        <v>660</v>
      </c>
      <c r="B4" s="206" t="s">
        <v>310</v>
      </c>
      <c r="C4" s="200" t="s">
        <v>135</v>
      </c>
      <c r="D4"/>
      <c r="E4"/>
      <c r="F4"/>
    </row>
    <row r="5" spans="1:6" ht="26.25">
      <c r="A5" s="201">
        <v>1</v>
      </c>
      <c r="B5" s="202" t="s">
        <v>696</v>
      </c>
      <c r="C5" s="313">
        <f>'7. LI1'!E21</f>
        <v>791361423.5849781</v>
      </c>
    </row>
    <row r="6" spans="1:6" s="191" customFormat="1">
      <c r="A6" s="124">
        <v>2.1</v>
      </c>
      <c r="B6" s="208" t="s">
        <v>311</v>
      </c>
      <c r="C6" s="314">
        <v>24737702.219999999</v>
      </c>
    </row>
    <row r="7" spans="1:6" s="4" customFormat="1" ht="25.5" outlineLevel="1">
      <c r="A7" s="207">
        <v>2.2000000000000002</v>
      </c>
      <c r="B7" s="203" t="s">
        <v>312</v>
      </c>
      <c r="C7" s="315">
        <v>13383000</v>
      </c>
    </row>
    <row r="8" spans="1:6" s="4" customFormat="1" ht="26.25">
      <c r="A8" s="207">
        <v>3</v>
      </c>
      <c r="B8" s="204" t="s">
        <v>697</v>
      </c>
      <c r="C8" s="316">
        <f>SUM(C5:C7)</f>
        <v>829482125.80497813</v>
      </c>
    </row>
    <row r="9" spans="1:6" s="191" customFormat="1">
      <c r="A9" s="124">
        <v>4</v>
      </c>
      <c r="B9" s="211" t="s">
        <v>307</v>
      </c>
      <c r="C9" s="314">
        <v>13075563.661599999</v>
      </c>
    </row>
    <row r="10" spans="1:6" s="4" customFormat="1" ht="25.5" outlineLevel="1">
      <c r="A10" s="207">
        <v>5.0999999999999996</v>
      </c>
      <c r="B10" s="203" t="s">
        <v>318</v>
      </c>
      <c r="C10" s="315">
        <v>-19790162</v>
      </c>
    </row>
    <row r="11" spans="1:6" s="4" customFormat="1" ht="25.5" outlineLevel="1">
      <c r="A11" s="207">
        <v>5.2</v>
      </c>
      <c r="B11" s="203" t="s">
        <v>319</v>
      </c>
      <c r="C11" s="315">
        <v>-11910870</v>
      </c>
    </row>
    <row r="12" spans="1:6" s="4" customFormat="1">
      <c r="A12" s="207">
        <v>6</v>
      </c>
      <c r="B12" s="209" t="s">
        <v>308</v>
      </c>
      <c r="C12" s="424"/>
    </row>
    <row r="13" spans="1:6" s="4" customFormat="1" ht="15.75" thickBot="1">
      <c r="A13" s="210">
        <v>7</v>
      </c>
      <c r="B13" s="205" t="s">
        <v>309</v>
      </c>
      <c r="C13" s="317">
        <f>SUM(C8:C12)</f>
        <v>810856657.46657813</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Eis3ETqJfYZQWr9t0zOIREBzWgRh8EJk0GaJfNfDKOY=</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btVgnLgyylUip9u6uMOHgqjr8T+4kzFidI5e+RMDRMU=</DigestValue>
    </Reference>
  </SignedInfo>
  <SignatureValue>TGd6MjKXaJ1j/9XLm9fEsJ4DIe3tFvGqRjAKQXSRaiJruVtCMbVMeGHjtQT9UbeydzNyzGiQWOjM
RytGbrYyC2vA9JQWg95jFyANWAP8ZPpd4r7kfOlD7F+yYtNiokPBQGWE566xoyUupnidd8ByL8so
MopSwtaIvDj1aySukoVJepFXMnUglBb/UPT9OcgWfp8kGdGCOmZZSUHjCk5zIvntkktD+Zj+j9tS
je/ct6kb0AW9hYBodVdqCWlK8IuXMJXyFLd9ofEH7Y7Sj4h55B7fDz6d9NZvY/PwrRAJyfa3VmHg
mxtVX8tO1Yx67OfjXvNF5I8/WSNZVayMqX08Mg==</SignatureValue>
  <KeyInfo>
    <X509Data>
      <X509Certificate>MIIGRDCCBSygAwIBAgIKJM6XmAACAAAgZTANBgkqhkiG9w0BAQsFADBKMRIwEAYKCZImiZPyLGQBGRYCZ2UxEzARBgoJkiaJk/IsZAEZFgNuYmcxHzAdBgNVBAMTFk5CRyBDbGFzcyAyIElOVCBTdWIgQ0EwHhcNMTcwNDEwMTExNzQxWhcNMTkwNDEwMTExNzQxWjBCMRcwFQYDVQQKEw5KU0MgQ3JlZG8gQmFuazEnMCUGA1UEAxMeQkNEIC0gS29uc3RhbnRpbmUgR2hhbWJhc2hpZHplMIIBIjANBgkqhkiG9w0BAQEFAAOCAQ8AMIIBCgKCAQEA3MD2pLPW/aC7YD4SeksZw0ThEfO5ivBP/AWRLg6s3YAxOoVmTLYh+KZjkZ3gZYpvZFGnVNtu/GrFTjbU36moCLArmZWy/p3yK6mSZFBTL4HWYh4GkI+BEOzAQ1SkTjwdQkZOXkK8HtOptUhLTcxK++rY5ZrwV56He+fmyEe2wvqEVIJJbXOlIEY79drgnFrwbISzR0/p2jBAidvKG9UYJP+yXDqru1uxls8Hm1VwcdazCMRKWoiBFPdDmwHwtTP07QmY6Pg0obxKMMGuNvHWrpnRdHWle+TnSfs3zMvGrap0kL5foNbscyhMK916oKWAon6SSkgoRQruzf1lBBdpPQIDAQABo4IDMjCCAy4wPAYJKwYBBAGCNxUHBC8wLQYlKwYBBAGCNxUI5rJgg431RIaBmQmDuKFKg76EcQSDxJEzhIOIXQIBZAIBHTAdBgNVHSUEFjAUBggrBgEFBQcDAgYIKwYBBQUHAwQwCwYDVR0PBAQDAgeAMCcGCSsGAQQBgjcVCgQaMBgwCgYIKwYBBQUHAwIwCgYIKwYBBQUHAwQwHQYDVR0OBBYEFNpZtXkKIEVVl/AtIrkbEIlw8Zs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5bKhkmQx5vD7v9s9lAGlhgz0Igvti2gzGeU/jlBRZ8LZgFfcU8F2vc4b9qxld9UaYliitvv2fRCm6AjR0GI67bs/0QxiHRFcAl5xjh2VTXZKylcEJPhiW3JZTVcNBOAvpH/Ei21fvZ6lqF7dZhMheOacR776SwuCWlxGOwMhMLYCBjkcf5MKA49RsfrbTdInuyLKd80evx4QNFjfuRPHmjuOBYwiuxNVx+dIiMDcyIlbAFiFOBxFJzLZoQlIHjmFb0bOPA93XZ9HrwEx1s3dEYkg9rsOa6giOslw+F6qiiCIVNjwWZdRtj0WuOjGnl9eyjJjehHSSlPB6iZNhy4vd</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AQFd9yeRItACRLeax27LaMlXC0GZlLdvnIrBl4m3hrs=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96gyNe0PinE4qFiznh/fihIPhK3ag3I28kDxbw7dJEQ=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JnfXrnTjBfQgwtNDGCMfBRMsBCcke3MnjTcOdx4xgKo=</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p/xcwpeKT7A+NmkUIepE6hd12/flLzPDWw/ePdWXweM=</DigestValue>
      </Reference>
      <Reference URI="/xl/styles.xml?ContentType=application/vnd.openxmlformats-officedocument.spreadsheetml.styles+xml">
        <DigestMethod Algorithm="http://www.w3.org/2001/04/xmlenc#sha256"/>
        <DigestValue>u+jukKXHlzOLbEAAw+ppv6ohcDj8iqpMi+5L0R/vYrc=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Kdc+GWY2pEN7ynZ0ENrRujqG2VOeickSL7WBYcQIaso=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FEgr/ZPXENU4cOsvwUrnUnEc/A3AqFs1gqZzPIq4zkU=</DigestValue>
      </Reference>
      <Reference URI="/xl/worksheets/sheet10.xml?ContentType=application/vnd.openxmlformats-officedocument.spreadsheetml.worksheet+xml">
        <DigestMethod Algorithm="http://www.w3.org/2001/04/xmlenc#sha256"/>
        <DigestValue>nfbl9Oz6JBILJ5dCWfmS/luVUTealt7AzrMWb8R+Qsk=</DigestValue>
      </Reference>
      <Reference URI="/xl/worksheets/sheet11.xml?ContentType=application/vnd.openxmlformats-officedocument.spreadsheetml.worksheet+xml">
        <DigestMethod Algorithm="http://www.w3.org/2001/04/xmlenc#sha256"/>
        <DigestValue>INUvsyxNsiIOOsdsyT/5DpBGPQQGxRR/q7mbBixo2wA=</DigestValue>
      </Reference>
      <Reference URI="/xl/worksheets/sheet12.xml?ContentType=application/vnd.openxmlformats-officedocument.spreadsheetml.worksheet+xml">
        <DigestMethod Algorithm="http://www.w3.org/2001/04/xmlenc#sha256"/>
        <DigestValue>Rn9zuggt6uSjzbsLwcnVYQDvKdGrk5RqSeeJFqDhh2I=</DigestValue>
      </Reference>
      <Reference URI="/xl/worksheets/sheet13.xml?ContentType=application/vnd.openxmlformats-officedocument.spreadsheetml.worksheet+xml">
        <DigestMethod Algorithm="http://www.w3.org/2001/04/xmlenc#sha256"/>
        <DigestValue>f47gLajnOrW4EAhYz+2BJJO7cfYuhOscIXGSTPAsebs=</DigestValue>
      </Reference>
      <Reference URI="/xl/worksheets/sheet14.xml?ContentType=application/vnd.openxmlformats-officedocument.spreadsheetml.worksheet+xml">
        <DigestMethod Algorithm="http://www.w3.org/2001/04/xmlenc#sha256"/>
        <DigestValue>kw1l41UdRZmAlqkb1BD74F2v68aTYR3FGlpepL09vPU=</DigestValue>
      </Reference>
      <Reference URI="/xl/worksheets/sheet15.xml?ContentType=application/vnd.openxmlformats-officedocument.spreadsheetml.worksheet+xml">
        <DigestMethod Algorithm="http://www.w3.org/2001/04/xmlenc#sha256"/>
        <DigestValue>WJacKVr1DppSGDnN4mXWsW/shOzGVEICQOkGEg7Z75E=</DigestValue>
      </Reference>
      <Reference URI="/xl/worksheets/sheet16.xml?ContentType=application/vnd.openxmlformats-officedocument.spreadsheetml.worksheet+xml">
        <DigestMethod Algorithm="http://www.w3.org/2001/04/xmlenc#sha256"/>
        <DigestValue>/Ub/Li3QUJBEEUlkj0yLN7DKT72bVlPj4E/jrBpEtp0=</DigestValue>
      </Reference>
      <Reference URI="/xl/worksheets/sheet17.xml?ContentType=application/vnd.openxmlformats-officedocument.spreadsheetml.worksheet+xml">
        <DigestMethod Algorithm="http://www.w3.org/2001/04/xmlenc#sha256"/>
        <DigestValue>rH2uMqcwhX1WkNc5S1s138UQGSpMolEN0ZQJezAAhCg=</DigestValue>
      </Reference>
      <Reference URI="/xl/worksheets/sheet18.xml?ContentType=application/vnd.openxmlformats-officedocument.spreadsheetml.worksheet+xml">
        <DigestMethod Algorithm="http://www.w3.org/2001/04/xmlenc#sha256"/>
        <DigestValue>MN5ylgFooXPwPE7NbhA/MQAw+xHxO1ChjYMLPYty6iI=</DigestValue>
      </Reference>
      <Reference URI="/xl/worksheets/sheet19.xml?ContentType=application/vnd.openxmlformats-officedocument.spreadsheetml.worksheet+xml">
        <DigestMethod Algorithm="http://www.w3.org/2001/04/xmlenc#sha256"/>
        <DigestValue>J2UMKWOmfwybiFRSdllW5yRTb8X4xf+9Vp8hrAfmkMw=</DigestValue>
      </Reference>
      <Reference URI="/xl/worksheets/sheet2.xml?ContentType=application/vnd.openxmlformats-officedocument.spreadsheetml.worksheet+xml">
        <DigestMethod Algorithm="http://www.w3.org/2001/04/xmlenc#sha256"/>
        <DigestValue>e33XXHh4OP8r+fkC6+LL+h2snQWvPU5S2El+Fc1FsKU=</DigestValue>
      </Reference>
      <Reference URI="/xl/worksheets/sheet3.xml?ContentType=application/vnd.openxmlformats-officedocument.spreadsheetml.worksheet+xml">
        <DigestMethod Algorithm="http://www.w3.org/2001/04/xmlenc#sha256"/>
        <DigestValue>UTUFW7opvGD8QFL7rUaJRKkzxMb+8XohHiVrKt8TLMs=</DigestValue>
      </Reference>
      <Reference URI="/xl/worksheets/sheet4.xml?ContentType=application/vnd.openxmlformats-officedocument.spreadsheetml.worksheet+xml">
        <DigestMethod Algorithm="http://www.w3.org/2001/04/xmlenc#sha256"/>
        <DigestValue>IDE/zd7NiYDZuSkF41UogX74T8GBjrzCRWHjOz6C9Mw=</DigestValue>
      </Reference>
      <Reference URI="/xl/worksheets/sheet5.xml?ContentType=application/vnd.openxmlformats-officedocument.spreadsheetml.worksheet+xml">
        <DigestMethod Algorithm="http://www.w3.org/2001/04/xmlenc#sha256"/>
        <DigestValue>gtATcTho4ti7jGIp42fzvZr+/jKvLZucys2LZhr060M=</DigestValue>
      </Reference>
      <Reference URI="/xl/worksheets/sheet6.xml?ContentType=application/vnd.openxmlformats-officedocument.spreadsheetml.worksheet+xml">
        <DigestMethod Algorithm="http://www.w3.org/2001/04/xmlenc#sha256"/>
        <DigestValue>Xbi5SqdOLyYzG4nJMQU73s4k3f3Q1pZPI8E/XvxScHA=</DigestValue>
      </Reference>
      <Reference URI="/xl/worksheets/sheet7.xml?ContentType=application/vnd.openxmlformats-officedocument.spreadsheetml.worksheet+xml">
        <DigestMethod Algorithm="http://www.w3.org/2001/04/xmlenc#sha256"/>
        <DigestValue>1VxZTcMRR/+xnznn1YTfL+i0zMFo+qrg0d3CGnExtB0=</DigestValue>
      </Reference>
      <Reference URI="/xl/worksheets/sheet8.xml?ContentType=application/vnd.openxmlformats-officedocument.spreadsheetml.worksheet+xml">
        <DigestMethod Algorithm="http://www.w3.org/2001/04/xmlenc#sha256"/>
        <DigestValue>PJoZQsIzq//MR20pefdTB/xI0tLXrQ7+DOGmX4lv250=</DigestValue>
      </Reference>
      <Reference URI="/xl/worksheets/sheet9.xml?ContentType=application/vnd.openxmlformats-officedocument.spreadsheetml.worksheet+xml">
        <DigestMethod Algorithm="http://www.w3.org/2001/04/xmlenc#sha256"/>
        <DigestValue>5X948XYwtqmOzz8/nKblPonteC9R3dVFli/mj0SIlMk=</DigestValue>
      </Reference>
    </Manifest>
    <SignatureProperties>
      <SignatureProperty Id="idSignatureTime" Target="#idPackageSignature">
        <mdssi:SignatureTime xmlns:mdssi="http://schemas.openxmlformats.org/package/2006/digital-signature">
          <mdssi:Format>YYYY-MM-DDThh:mm:ssTZD</mdssi:Format>
          <mdssi:Value>2019-01-22T09:31:17Z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2019-01-22T09:31:17Z</xd:SigningTime>
          <xd:SigningCertificate>
            <xd:Cert>
              <xd:CertDigest>
                <DigestMethod Algorithm="http://www.w3.org/2001/04/xmlenc#sha256"/>
                <DigestValue>bHS+dxkcutcev0yKFy84F5Lu+9nPJXtzo4YRscVRF4E=</DigestValue>
              </xd:CertDigest>
              <xd:IssuerSerial>
                <X509IssuerName>CN=NBG Class 2 INT Sub CA, DC=nbg, DC=ge</X509IssuerName>
                <X509SerialNumber>173816146143396172406885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ySMIdsov7HBhqfeUy2VUE4BkK2qyqSAXyP4I2Eq8SP4=</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S6Gg7Z7q5KS3ZfTI6fd+ayo3Rziy95XqAht/UMa8038=</DigestValue>
    </Reference>
  </SignedInfo>
  <SignatureValue>0Ft+1si23C7+Y3CskKaPqIVnV5Y7TAWUHkGm0dSoOpR3XRCYm1sydtUxbrvlr1sNnqrC2fMypDEU
NN098kP2+tU7VTDdWokbqdPjazazZkFLMVhPEpWPpbp3j+xrjUbChDXKXD8VSf1TC+Nq6RSZ9Yow
ckCOttt7ulgVdNqVil1pUJrrur7bzTLiIjZZEs1seieD2T8+uSbZvRMY86md7NCGy34AFq+q8suX
5ViGocA5GOyTabDbh4gr6zQ6UIHxmjX9Di2yeA/qS8Cax9zseerrA/Ri3PV1tK/cLtwYx54jTVcj
cOPbBdR//bJ+dG13MNtvws8OdA2zTc3fDXDidw==</SignatureValue>
  <KeyInfo>
    <X509Data>
      <X509Certificate>MIIGPjCCBSagAwIBAgIKSlkfjgACAAAg+zANBgkqhkiG9w0BAQsFADBKMRIwEAYKCZImiZPyLGQBGRYCZ2UxEzARBgoJkiaJk/IsZAEZFgNuYmcxHzAdBgNVBAMTFk5CRyBDbGFzcyAyIElOVCBTdWIgQ0EwHhcNMTcwNjA2MTExODI1WhcNMTkwNjA2MTExODI1WjA8MRcwFQYDVQQKEw5KU0MgQ3JlZG8gQmFuazEhMB8GA1UEAxMYQkNEIC0gRXJla2xlIFphdGlhc2h2aWxpMIIBIjANBgkqhkiG9w0BAQEFAAOCAQ8AMIIBCgKCAQEA2NHWT7y/GeGPa7dD4tYNsKsojpMYOE8NZ5Out3bky/4gTh+WpGJ+BEUdtbxbfnzc4swzChJ0OKnDdUWhb4vYl6wzphwpPOBzT9FWArKkiPdJjV5trPy+ZeqzuQ8hg/JqwudTKRdcv4jnROrCaFx5cg2TMFDv0k32IBIbaJxN9Dl9nseyilC4aGwKPd308hgqH2vXCWhs1yDhQmxabw3pXulhSNrJtzXVCfZ8KLDbEF7QNoGDQUxWCVDVNo/KbxcTv9rVNLKT+RN76DqCVYEch5xe+R+6wbgBzmGVAxZKbiqNsc7NkDN7eaR5R3p9dVGk4DeRjas/JinI3h+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ZY7ULXDGhS5UljRomMUQNpPUnSXeZkbOpkk+CjJuPmtA5QZ7n1ap6VFdLCDGbHVRYXdkhen8odaa/TuRz2NcpBN19ct+J6Cdpho6qfHgsqpzMbW3aIctUNUtUnn0lVrX2240NyePReep4/zaqRM7JOjm3yaXWkZzt++5QrKKGAU0BZxIug7KX38BxZ52bQ2AU7bFtDM0Ut8d/8CMs8c07m6fnPpa/Lu6faM9tHUTCkqO3R5YuYkqX0gi3+Y7nmUSL0L2YarBd/SXS8YsXaxe6Far0WasQVCD9f+nouZ3cugktgmfjobR8rxjNtjOprrXk+ExeZaPxTbJOoY2f0TU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AQFd9yeRItACRLeax27LaMlXC0GZlLdvnIrBl4m3hrs=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96gyNe0PinE4qFiznh/fihIPhK3ag3I28kDxbw7dJEQ=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JnfXrnTjBfQgwtNDGCMfBRMsBCcke3MnjTcOdx4xgKo=</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p/xcwpeKT7A+NmkUIepE6hd12/flLzPDWw/ePdWXweM=</DigestValue>
      </Reference>
      <Reference URI="/xl/styles.xml?ContentType=application/vnd.openxmlformats-officedocument.spreadsheetml.styles+xml">
        <DigestMethod Algorithm="http://www.w3.org/2001/04/xmlenc#sha256"/>
        <DigestValue>u+jukKXHlzOLbEAAw+ppv6ohcDj8iqpMi+5L0R/vYrc=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Kdc+GWY2pEN7ynZ0ENrRujqG2VOeickSL7WBYcQIaso=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FEgr/ZPXENU4cOsvwUrnUnEc/A3AqFs1gqZzPIq4zkU=</DigestValue>
      </Reference>
      <Reference URI="/xl/worksheets/sheet10.xml?ContentType=application/vnd.openxmlformats-officedocument.spreadsheetml.worksheet+xml">
        <DigestMethod Algorithm="http://www.w3.org/2001/04/xmlenc#sha256"/>
        <DigestValue>nfbl9Oz6JBILJ5dCWfmS/luVUTealt7AzrMWb8R+Qsk=</DigestValue>
      </Reference>
      <Reference URI="/xl/worksheets/sheet11.xml?ContentType=application/vnd.openxmlformats-officedocument.spreadsheetml.worksheet+xml">
        <DigestMethod Algorithm="http://www.w3.org/2001/04/xmlenc#sha256"/>
        <DigestValue>INUvsyxNsiIOOsdsyT/5DpBGPQQGxRR/q7mbBixo2wA=</DigestValue>
      </Reference>
      <Reference URI="/xl/worksheets/sheet12.xml?ContentType=application/vnd.openxmlformats-officedocument.spreadsheetml.worksheet+xml">
        <DigestMethod Algorithm="http://www.w3.org/2001/04/xmlenc#sha256"/>
        <DigestValue>Rn9zuggt6uSjzbsLwcnVYQDvKdGrk5RqSeeJFqDhh2I=</DigestValue>
      </Reference>
      <Reference URI="/xl/worksheets/sheet13.xml?ContentType=application/vnd.openxmlformats-officedocument.spreadsheetml.worksheet+xml">
        <DigestMethod Algorithm="http://www.w3.org/2001/04/xmlenc#sha256"/>
        <DigestValue>f47gLajnOrW4EAhYz+2BJJO7cfYuhOscIXGSTPAsebs=</DigestValue>
      </Reference>
      <Reference URI="/xl/worksheets/sheet14.xml?ContentType=application/vnd.openxmlformats-officedocument.spreadsheetml.worksheet+xml">
        <DigestMethod Algorithm="http://www.w3.org/2001/04/xmlenc#sha256"/>
        <DigestValue>kw1l41UdRZmAlqkb1BD74F2v68aTYR3FGlpepL09vPU=</DigestValue>
      </Reference>
      <Reference URI="/xl/worksheets/sheet15.xml?ContentType=application/vnd.openxmlformats-officedocument.spreadsheetml.worksheet+xml">
        <DigestMethod Algorithm="http://www.w3.org/2001/04/xmlenc#sha256"/>
        <DigestValue>WJacKVr1DppSGDnN4mXWsW/shOzGVEICQOkGEg7Z75E=</DigestValue>
      </Reference>
      <Reference URI="/xl/worksheets/sheet16.xml?ContentType=application/vnd.openxmlformats-officedocument.spreadsheetml.worksheet+xml">
        <DigestMethod Algorithm="http://www.w3.org/2001/04/xmlenc#sha256"/>
        <DigestValue>/Ub/Li3QUJBEEUlkj0yLN7DKT72bVlPj4E/jrBpEtp0=</DigestValue>
      </Reference>
      <Reference URI="/xl/worksheets/sheet17.xml?ContentType=application/vnd.openxmlformats-officedocument.spreadsheetml.worksheet+xml">
        <DigestMethod Algorithm="http://www.w3.org/2001/04/xmlenc#sha256"/>
        <DigestValue>rH2uMqcwhX1WkNc5S1s138UQGSpMolEN0ZQJezAAhCg=</DigestValue>
      </Reference>
      <Reference URI="/xl/worksheets/sheet18.xml?ContentType=application/vnd.openxmlformats-officedocument.spreadsheetml.worksheet+xml">
        <DigestMethod Algorithm="http://www.w3.org/2001/04/xmlenc#sha256"/>
        <DigestValue>MN5ylgFooXPwPE7NbhA/MQAw+xHxO1ChjYMLPYty6iI=</DigestValue>
      </Reference>
      <Reference URI="/xl/worksheets/sheet19.xml?ContentType=application/vnd.openxmlformats-officedocument.spreadsheetml.worksheet+xml">
        <DigestMethod Algorithm="http://www.w3.org/2001/04/xmlenc#sha256"/>
        <DigestValue>J2UMKWOmfwybiFRSdllW5yRTb8X4xf+9Vp8hrAfmkMw=</DigestValue>
      </Reference>
      <Reference URI="/xl/worksheets/sheet2.xml?ContentType=application/vnd.openxmlformats-officedocument.spreadsheetml.worksheet+xml">
        <DigestMethod Algorithm="http://www.w3.org/2001/04/xmlenc#sha256"/>
        <DigestValue>e33XXHh4OP8r+fkC6+LL+h2snQWvPU5S2El+Fc1FsKU=</DigestValue>
      </Reference>
      <Reference URI="/xl/worksheets/sheet3.xml?ContentType=application/vnd.openxmlformats-officedocument.spreadsheetml.worksheet+xml">
        <DigestMethod Algorithm="http://www.w3.org/2001/04/xmlenc#sha256"/>
        <DigestValue>UTUFW7opvGD8QFL7rUaJRKkzxMb+8XohHiVrKt8TLMs=</DigestValue>
      </Reference>
      <Reference URI="/xl/worksheets/sheet4.xml?ContentType=application/vnd.openxmlformats-officedocument.spreadsheetml.worksheet+xml">
        <DigestMethod Algorithm="http://www.w3.org/2001/04/xmlenc#sha256"/>
        <DigestValue>IDE/zd7NiYDZuSkF41UogX74T8GBjrzCRWHjOz6C9Mw=</DigestValue>
      </Reference>
      <Reference URI="/xl/worksheets/sheet5.xml?ContentType=application/vnd.openxmlformats-officedocument.spreadsheetml.worksheet+xml">
        <DigestMethod Algorithm="http://www.w3.org/2001/04/xmlenc#sha256"/>
        <DigestValue>gtATcTho4ti7jGIp42fzvZr+/jKvLZucys2LZhr060M=</DigestValue>
      </Reference>
      <Reference URI="/xl/worksheets/sheet6.xml?ContentType=application/vnd.openxmlformats-officedocument.spreadsheetml.worksheet+xml">
        <DigestMethod Algorithm="http://www.w3.org/2001/04/xmlenc#sha256"/>
        <DigestValue>Xbi5SqdOLyYzG4nJMQU73s4k3f3Q1pZPI8E/XvxScHA=</DigestValue>
      </Reference>
      <Reference URI="/xl/worksheets/sheet7.xml?ContentType=application/vnd.openxmlformats-officedocument.spreadsheetml.worksheet+xml">
        <DigestMethod Algorithm="http://www.w3.org/2001/04/xmlenc#sha256"/>
        <DigestValue>1VxZTcMRR/+xnznn1YTfL+i0zMFo+qrg0d3CGnExtB0=</DigestValue>
      </Reference>
      <Reference URI="/xl/worksheets/sheet8.xml?ContentType=application/vnd.openxmlformats-officedocument.spreadsheetml.worksheet+xml">
        <DigestMethod Algorithm="http://www.w3.org/2001/04/xmlenc#sha256"/>
        <DigestValue>PJoZQsIzq//MR20pefdTB/xI0tLXrQ7+DOGmX4lv250=</DigestValue>
      </Reference>
      <Reference URI="/xl/worksheets/sheet9.xml?ContentType=application/vnd.openxmlformats-officedocument.spreadsheetml.worksheet+xml">
        <DigestMethod Algorithm="http://www.w3.org/2001/04/xmlenc#sha256"/>
        <DigestValue>5X948XYwtqmOzz8/nKblPonteC9R3dVFli/mj0SIlMk=</DigestValue>
      </Reference>
    </Manifest>
    <SignatureProperties>
      <SignatureProperty Id="idSignatureTime" Target="#idPackageSignature">
        <mdssi:SignatureTime xmlns:mdssi="http://schemas.openxmlformats.org/package/2006/digital-signature">
          <mdssi:Format>YYYY-MM-DDThh:mm:ssTZD</mdssi:Format>
          <mdssi:Value>2019-01-22T15:38:43Z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2019-01-22T15:38:43Z</xd:SigningTime>
          <xd:SigningCertificate>
            <xd:Cert>
              <xd:CertDigest>
                <DigestMethod Algorithm="http://www.w3.org/2001/04/xmlenc#sha256"/>
                <DigestValue>a3+rmecBE94VZNjLAPx/mk4G2GkFMzFCThVIF71rv7g=</DigestValue>
              </xd:CertDigest>
              <xd:IssuerSerial>
                <X509IssuerName>CN=NBG Class 2 INT Sub CA, DC=nbg, DC=ge</X509IssuerName>
                <X509SerialNumber>351099153709784354529531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2019-01-22T09:30:04Z</dcterms:modified>
</cp:coreProperties>
</file>