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7755" tabRatio="982"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state="hidden" r:id="rId11"/>
    <sheet name="10. CC2" sheetId="69" r:id="rId12"/>
    <sheet name="11. CRWA" sheetId="35" r:id="rId13"/>
    <sheet name="12. CRM" sheetId="64" r:id="rId14"/>
    <sheet name="13. CRME" sheetId="74" r:id="rId15"/>
    <sheet name="14. LCR" sheetId="36" r:id="rId16"/>
    <sheet name="15. CCR" sheetId="37" r:id="rId17"/>
    <sheet name="Instruction" sheetId="76" r:id="rId18"/>
    <sheet name="Sheet1" sheetId="78"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7"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H20" i="75" l="1"/>
  <c r="D19" i="36"/>
  <c r="C19" i="36"/>
  <c r="J14" i="36"/>
  <c r="I14" i="36"/>
  <c r="J10" i="36" l="1"/>
  <c r="I10" i="36"/>
  <c r="C14" i="69" l="1"/>
  <c r="C22" i="75" l="1"/>
  <c r="C19" i="75" s="1"/>
  <c r="F19" i="75" l="1"/>
  <c r="H19" i="75" s="1"/>
  <c r="F22" i="75"/>
  <c r="H59" i="53"/>
  <c r="H60" i="53"/>
  <c r="H58" i="53"/>
  <c r="H34" i="62"/>
  <c r="H35" i="62"/>
  <c r="H36" i="62"/>
  <c r="H37" i="62"/>
  <c r="H38" i="62"/>
  <c r="H39" i="62"/>
  <c r="H33" i="62"/>
  <c r="K23" i="36" l="1"/>
  <c r="H23" i="36"/>
  <c r="J21" i="36"/>
  <c r="I21" i="36"/>
  <c r="G21" i="36"/>
  <c r="F21" i="36"/>
  <c r="D21" i="36"/>
  <c r="C21" i="36"/>
  <c r="J16" i="36"/>
  <c r="I16" i="36"/>
  <c r="G16" i="36"/>
  <c r="F16" i="36"/>
  <c r="D16" i="36"/>
  <c r="C16" i="36"/>
  <c r="J24" i="36" l="1"/>
  <c r="J25" i="36" s="1"/>
  <c r="I24" i="36"/>
  <c r="I25" i="36" s="1"/>
  <c r="G24" i="36"/>
  <c r="G25" i="36" s="1"/>
  <c r="F24" i="36"/>
  <c r="K11" i="36"/>
  <c r="K12" i="36"/>
  <c r="K13" i="36"/>
  <c r="K14" i="36"/>
  <c r="K15" i="36"/>
  <c r="K16" i="36"/>
  <c r="K18" i="36"/>
  <c r="K19" i="36"/>
  <c r="K20" i="36"/>
  <c r="K21" i="36"/>
  <c r="K10" i="36"/>
  <c r="H11" i="36"/>
  <c r="H12" i="36"/>
  <c r="H13" i="36"/>
  <c r="H14" i="36"/>
  <c r="H15" i="36"/>
  <c r="H16" i="36"/>
  <c r="H18" i="36"/>
  <c r="H19" i="36"/>
  <c r="H20" i="36"/>
  <c r="H21" i="36"/>
  <c r="H10" i="36"/>
  <c r="E18" i="36"/>
  <c r="E19" i="36"/>
  <c r="E20" i="36"/>
  <c r="E21" i="36"/>
  <c r="E11" i="36"/>
  <c r="E12" i="36"/>
  <c r="E13" i="36"/>
  <c r="E14" i="36"/>
  <c r="E15" i="36"/>
  <c r="E16" i="36"/>
  <c r="E10" i="36"/>
  <c r="K8" i="36"/>
  <c r="H8" i="36"/>
  <c r="K24" i="36" l="1"/>
  <c r="K25" i="36" s="1"/>
  <c r="H24" i="36"/>
  <c r="H25" i="36" s="1"/>
  <c r="F25" i="36"/>
  <c r="H9" i="74"/>
  <c r="H10" i="74"/>
  <c r="H11" i="74"/>
  <c r="H12" i="74"/>
  <c r="H13" i="74"/>
  <c r="H14" i="74"/>
  <c r="H15" i="74"/>
  <c r="H16" i="74"/>
  <c r="H17" i="74"/>
  <c r="H18" i="74"/>
  <c r="H19" i="74"/>
  <c r="H20" i="74"/>
  <c r="H21" i="74"/>
  <c r="H8" i="74"/>
  <c r="C22" i="74"/>
  <c r="C36" i="69"/>
  <c r="D14" i="77"/>
  <c r="D10" i="77"/>
  <c r="E9" i="72"/>
  <c r="E10" i="72"/>
  <c r="E11" i="72"/>
  <c r="E12" i="72"/>
  <c r="E13" i="72"/>
  <c r="E14" i="72"/>
  <c r="E16" i="72"/>
  <c r="E17" i="72"/>
  <c r="E18" i="72"/>
  <c r="E19" i="72"/>
  <c r="E20" i="72"/>
  <c r="E8" i="72"/>
  <c r="C15" i="72"/>
  <c r="E15" i="72" s="1"/>
  <c r="D14" i="62" l="1"/>
  <c r="E18" i="62"/>
  <c r="E16" i="62"/>
  <c r="C14" i="62"/>
  <c r="H18" i="62" l="1"/>
  <c r="H16" i="62"/>
  <c r="G14" i="62"/>
  <c r="F14" i="62"/>
  <c r="D6" i="71" l="1"/>
  <c r="D13" i="71" s="1"/>
  <c r="C6" i="71"/>
  <c r="C13" i="71"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E20"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D54" i="53" l="1"/>
  <c r="C54" i="53"/>
  <c r="F54" i="53"/>
  <c r="G54" i="53"/>
  <c r="G30" i="53"/>
  <c r="F30" i="53"/>
  <c r="D30" i="53"/>
  <c r="C30" i="53"/>
  <c r="G9" i="53"/>
  <c r="G22" i="53" s="1"/>
  <c r="F9" i="53"/>
  <c r="F22" i="53" s="1"/>
  <c r="D9" i="53"/>
  <c r="D22" i="53" s="1"/>
  <c r="D31" i="53" s="1"/>
  <c r="C9" i="53"/>
  <c r="C22" i="53" s="1"/>
  <c r="D31" i="62"/>
  <c r="D41" i="62" s="1"/>
  <c r="C31" i="62"/>
  <c r="C41" i="62" s="1"/>
  <c r="C20" i="62"/>
  <c r="D56" i="53" l="1"/>
  <c r="D63" i="53" s="1"/>
  <c r="D65" i="53" s="1"/>
  <c r="D67" i="53" s="1"/>
  <c r="G31" i="53"/>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7" i="62"/>
  <c r="H19" i="62"/>
  <c r="H20" i="62"/>
  <c r="H22" i="62"/>
  <c r="H23" i="62"/>
  <c r="H24" i="62"/>
  <c r="H25" i="62"/>
  <c r="H26" i="62"/>
  <c r="H27" i="62"/>
  <c r="H28" i="62"/>
  <c r="H29" i="62"/>
  <c r="H30" i="62"/>
  <c r="H31"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7" i="62"/>
  <c r="E19" i="62"/>
  <c r="E20" i="62"/>
  <c r="E7" i="62"/>
  <c r="C44" i="69" l="1"/>
  <c r="C24" i="69"/>
</calcChain>
</file>

<file path=xl/sharedStrings.xml><?xml version="1.0" encoding="utf-8"?>
<sst xmlns="http://schemas.openxmlformats.org/spreadsheetml/2006/main" count="1231" uniqueCount="916">
  <si>
    <t>a</t>
  </si>
  <si>
    <t>b</t>
  </si>
  <si>
    <t>c</t>
  </si>
  <si>
    <t>d</t>
  </si>
  <si>
    <t>e</t>
  </si>
  <si>
    <t>T</t>
  </si>
  <si>
    <t>T-1</t>
  </si>
  <si>
    <t>T-2</t>
  </si>
  <si>
    <t>T-3</t>
  </si>
  <si>
    <t>T-4</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</si>
  <si>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</si>
  <si>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</si>
  <si>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</si>
  <si>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</si>
  <si>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</si>
  <si>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</si>
  <si>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</si>
  <si>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</si>
  <si>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</si>
  <si>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</si>
  <si>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</si>
  <si>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</si>
  <si>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</si>
  <si>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</si>
  <si>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</si>
  <si>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</si>
  <si>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</si>
  <si>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</si>
  <si>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</si>
  <si>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</si>
  <si>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</si>
  <si>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</si>
  <si>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</si>
  <si>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</si>
  <si>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</si>
  <si>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</si>
  <si>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</si>
  <si>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</si>
  <si>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</si>
  <si>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</si>
  <si>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</si>
  <si>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</si>
  <si>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</si>
  <si>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</si>
  <si>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</si>
  <si>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</si>
  <si>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</si>
  <si>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</si>
  <si>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</si>
  <si>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</si>
  <si>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</si>
  <si>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</si>
  <si>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</si>
  <si>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</si>
  <si>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</si>
  <si>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</si>
  <si>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</si>
  <si>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</si>
  <si>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</si>
  <si>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</si>
  <si>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</si>
  <si>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</si>
  <si>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</si>
  <si>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</si>
  <si>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</si>
  <si>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</si>
  <si>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</si>
  <si>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</si>
  <si>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</si>
  <si>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</si>
  <si>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</si>
  <si>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</si>
  <si>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</si>
  <si>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</si>
  <si>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</si>
  <si>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</si>
  <si>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</si>
  <si>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</si>
  <si>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</si>
  <si>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</si>
  <si>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</si>
  <si>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</si>
  <si>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</si>
  <si>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</si>
  <si>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</si>
  <si>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</si>
  <si>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</si>
  <si>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</si>
  <si>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</si>
  <si>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</si>
  <si>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</si>
  <si>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</si>
  <si>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</si>
  <si>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</si>
  <si>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</si>
  <si>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</si>
  <si>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</si>
  <si>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</si>
  <si>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</si>
  <si>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</si>
  <si>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</si>
  <si>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</si>
  <si>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</si>
  <si>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</si>
  <si>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</si>
  <si>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</si>
  <si>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</si>
  <si>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</si>
  <si>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</si>
  <si>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</si>
  <si>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</si>
  <si>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</si>
  <si>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</si>
  <si>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</si>
  <si>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</si>
  <si>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</si>
  <si>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</si>
  <si>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</si>
  <si>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</si>
  <si>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</si>
  <si>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</si>
  <si>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</si>
  <si>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</si>
  <si>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</si>
  <si>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</si>
  <si>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</si>
  <si>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</si>
  <si>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</si>
  <si>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</si>
  <si>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</si>
  <si>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</si>
  <si>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</si>
  <si>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</si>
  <si>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</si>
  <si>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</si>
  <si>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</si>
  <si>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</si>
  <si>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</si>
  <si>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</si>
  <si>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</si>
  <si>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</si>
  <si>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</si>
  <si>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</si>
  <si>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</si>
  <si>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</si>
  <si>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</si>
  <si>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</si>
  <si>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</si>
  <si>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</si>
  <si>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</si>
  <si>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</si>
  <si>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</si>
  <si>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</si>
  <si>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</si>
  <si>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</si>
  <si>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</si>
  <si>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</si>
  <si>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</si>
  <si>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</si>
  <si>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</si>
  <si>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</si>
  <si>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</si>
  <si>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</si>
  <si>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</si>
  <si>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</si>
  <si>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</si>
  <si>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</si>
  <si>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</si>
  <si>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</si>
  <si>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</si>
  <si>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</si>
  <si>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</si>
  <si>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</si>
  <si>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</si>
  <si>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</si>
  <si>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</si>
  <si>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</si>
  <si>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</si>
  <si>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</si>
  <si>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</si>
  <si>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</si>
  <si>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</si>
  <si>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</si>
  <si>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</si>
  <si>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</si>
  <si>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</si>
  <si>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</si>
  <si>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</si>
  <si>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</si>
  <si>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</si>
  <si>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</si>
  <si>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</si>
  <si>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</si>
  <si>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</si>
  <si>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</si>
  <si>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</si>
  <si>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</si>
  <si>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</si>
  <si>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</si>
  <si>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</si>
  <si>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</si>
  <si>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</si>
  <si>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</si>
  <si>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</si>
  <si>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</si>
  <si>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</si>
  <si>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</si>
  <si>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</si>
  <si>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</si>
  <si>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</si>
  <si>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</si>
  <si>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</si>
  <si>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</si>
  <si>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</si>
  <si>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</si>
  <si>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</si>
  <si>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</si>
  <si>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</si>
  <si>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</si>
  <si>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</si>
  <si>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</si>
  <si>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</si>
  <si>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</si>
  <si>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</si>
  <si>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</si>
  <si>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</si>
  <si>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</si>
  <si>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</si>
  <si>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</si>
  <si>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</si>
  <si>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</si>
  <si>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</si>
  <si>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</si>
  <si>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</si>
  <si>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</si>
  <si>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</si>
  <si>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</si>
  <si>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</si>
  <si>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</si>
  <si>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</si>
  <si>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</si>
  <si>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</si>
  <si>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</si>
  <si>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</si>
  <si>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</si>
  <si>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</si>
  <si>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</si>
  <si>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</si>
  <si>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</si>
  <si>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</si>
  <si>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</si>
  <si>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</si>
  <si>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</si>
  <si>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</si>
  <si>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</si>
  <si>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</si>
  <si>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</si>
  <si>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</si>
  <si>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</si>
  <si>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</si>
  <si>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</si>
  <si>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</si>
  <si>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</si>
  <si>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</si>
  <si>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</si>
  <si>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</si>
  <si>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</si>
  <si>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</si>
  <si>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</si>
  <si>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</si>
  <si>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</si>
  <si>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</si>
  <si>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</si>
  <si>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</si>
  <si>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</si>
  <si>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</si>
  <si>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</si>
  <si>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</si>
  <si>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</si>
  <si>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</si>
  <si>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</si>
  <si>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</si>
  <si>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</si>
  <si>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</si>
  <si>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</si>
  <si>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</si>
  <si>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</si>
  <si>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</si>
  <si>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</si>
  <si>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</si>
  <si>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</si>
  <si>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</si>
  <si>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</si>
  <si>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</si>
  <si>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</si>
  <si>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</si>
  <si>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</si>
  <si>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</si>
  <si>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</si>
  <si>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</si>
  <si>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</si>
  <si>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</si>
  <si>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</si>
  <si>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</si>
  <si>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</si>
  <si>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</si>
  <si>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</si>
  <si>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</si>
  <si>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</si>
  <si>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</si>
  <si>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</si>
  <si>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</si>
  <si>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</si>
  <si>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</si>
  <si>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</si>
  <si>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</si>
  <si>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</si>
  <si>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</si>
  <si>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</si>
  <si>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</si>
  <si>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</si>
  <si>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</si>
  <si>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</si>
  <si>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</si>
  <si>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</si>
  <si>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</si>
  <si>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</si>
  <si>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</si>
  <si>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</si>
  <si>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</si>
  <si>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</si>
  <si>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</si>
  <si>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</si>
  <si>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</si>
  <si>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</si>
  <si>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</si>
  <si>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</si>
  <si>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</si>
  <si>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</si>
  <si>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</si>
  <si>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</si>
  <si>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</si>
  <si>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</si>
  <si>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</si>
  <si>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</si>
  <si>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</si>
  <si>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</si>
  <si>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</si>
  <si>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</si>
  <si>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</si>
  <si>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</si>
  <si>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</si>
  <si>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</si>
  <si>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</si>
  <si>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</si>
  <si>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</si>
  <si>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</si>
  <si>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</si>
  <si>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</si>
  <si>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</si>
  <si>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</si>
  <si>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</si>
  <si>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</si>
  <si>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</si>
  <si>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</si>
  <si>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</si>
  <si>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</si>
  <si>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</si>
  <si>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</si>
  <si>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</si>
  <si>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</si>
  <si>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</si>
  <si>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</si>
  <si>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</si>
  <si>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</si>
  <si>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</si>
  <si>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</si>
  <si>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</si>
  <si>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</si>
  <si>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</si>
  <si>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</si>
  <si>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</si>
  <si>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</si>
  <si>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</si>
  <si>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</si>
  <si>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</si>
  <si>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</si>
  <si>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</si>
  <si>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</si>
  <si>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</si>
  <si>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</si>
  <si>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</si>
  <si>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</si>
  <si>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</si>
  <si>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</si>
  <si>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</si>
  <si>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</si>
  <si>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</si>
  <si>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</si>
  <si>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</si>
  <si>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</si>
  <si>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</si>
  <si>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</si>
  <si>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</si>
  <si>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</si>
  <si>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</si>
  <si>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</si>
  <si>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</si>
  <si>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</si>
  <si>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</si>
  <si>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</si>
  <si>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</si>
  <si>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</si>
  <si>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</si>
  <si>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</si>
  <si>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</si>
  <si>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</si>
  <si>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</si>
  <si>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</si>
  <si>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</si>
  <si>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</si>
  <si>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</si>
  <si>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</si>
  <si>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</si>
  <si>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</si>
  <si>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</si>
  <si>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</si>
  <si>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</si>
  <si>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</si>
  <si>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</si>
  <si>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</si>
  <si>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</si>
  <si>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</si>
  <si>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</si>
  <si>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</si>
  <si>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</si>
  <si>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</si>
  <si>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</si>
  <si>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</si>
  <si>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</si>
  <si>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</si>
  <si>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</si>
  <si>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</si>
  <si>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</si>
  <si>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</si>
  <si>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</si>
  <si>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</si>
  <si>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</si>
  <si>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</si>
  <si>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</si>
  <si>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</si>
  <si>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</si>
  <si>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</si>
  <si>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</si>
  <si>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</si>
  <si>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</si>
  <si>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</si>
  <si>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</si>
  <si>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</si>
  <si>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</si>
  <si>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</si>
  <si>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</si>
  <si>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</si>
  <si>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</si>
  <si>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</si>
  <si>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</si>
  <si>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</si>
  <si>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</si>
  <si>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</si>
  <si>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</si>
  <si>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</si>
  <si>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</si>
  <si>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</si>
  <si>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</si>
  <si>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</si>
  <si>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</si>
  <si>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</si>
  <si>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</si>
  <si>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</si>
  <si>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</si>
  <si>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</si>
  <si>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</si>
  <si>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</si>
  <si>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</si>
  <si>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</si>
  <si>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</si>
  <si>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</si>
  <si>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</si>
  <si>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</si>
  <si>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</si>
  <si>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</si>
  <si>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</si>
  <si>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</si>
  <si>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</si>
  <si>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</si>
  <si>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</si>
  <si>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</si>
  <si>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</si>
  <si>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</si>
  <si>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</si>
  <si>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</si>
  <si>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</si>
  <si>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</si>
  <si>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</si>
  <si>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</si>
  <si>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</si>
  <si>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</si>
  <si>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</si>
  <si>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</si>
  <si>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</si>
  <si>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</si>
  <si>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</si>
  <si>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</si>
  <si>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</si>
  <si>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</si>
  <si>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</si>
  <si>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</si>
  <si>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</si>
  <si>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</si>
  <si>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</si>
  <si>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</si>
  <si>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</si>
  <si>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</si>
  <si>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</si>
  <si>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</si>
  <si>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</si>
  <si>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</si>
  <si>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</si>
  <si>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</si>
  <si>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</si>
  <si>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</si>
  <si>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</si>
  <si>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</si>
  <si>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</si>
  <si>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</si>
  <si>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</si>
  <si>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</si>
  <si>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</si>
  <si>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</si>
  <si>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</si>
  <si>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</si>
  <si>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</si>
  <si>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</si>
  <si>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</si>
  <si>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</si>
  <si>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</si>
  <si>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</si>
  <si>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</si>
  <si>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</si>
  <si>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</si>
  <si>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</si>
  <si>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</si>
  <si>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</si>
  <si>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</si>
  <si>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</si>
  <si>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</si>
  <si>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</si>
  <si>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</si>
  <si>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</si>
  <si>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</si>
  <si>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</si>
  <si>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</si>
  <si>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</si>
  <si>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</si>
  <si>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</si>
  <si>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</si>
  <si>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</si>
  <si>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</si>
  <si>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</si>
  <si>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</si>
  <si>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</si>
  <si>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</si>
  <si>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</si>
  <si>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</si>
  <si>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</si>
  <si>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</si>
  <si>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</si>
  <si>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</si>
  <si>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</si>
  <si>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</si>
  <si>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</si>
  <si>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</si>
  <si>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</si>
  <si>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</si>
  <si>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</si>
  <si>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</si>
  <si>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</si>
  <si>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</si>
  <si>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</si>
  <si>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</si>
  <si>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</si>
  <si>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</si>
  <si>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</si>
  <si>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</si>
  <si>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</si>
  <si>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</si>
  <si>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</si>
  <si>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</si>
  <si>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</si>
  <si>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</si>
  <si>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</si>
  <si>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</si>
  <si>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</si>
  <si>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</si>
  <si>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</si>
  <si>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</si>
  <si>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</si>
  <si>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</si>
  <si>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</si>
  <si>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</si>
  <si>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</si>
  <si>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</si>
  <si>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</si>
  <si>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</si>
  <si>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</si>
  <si>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</si>
  <si>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</si>
  <si>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</si>
  <si>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</si>
  <si>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</si>
  <si>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</si>
  <si>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</si>
  <si>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</si>
  <si>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</si>
  <si>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</si>
  <si>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</si>
  <si>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</si>
  <si>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</si>
  <si>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</si>
  <si>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</si>
  <si>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</si>
  <si>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</si>
  <si>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</si>
  <si>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</si>
  <si>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</si>
  <si>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</si>
  <si>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</si>
  <si>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</si>
  <si>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</si>
  <si>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</si>
  <si>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</si>
  <si>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</si>
  <si>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</si>
  <si>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</si>
  <si>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</si>
  <si>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</si>
  <si>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</si>
  <si>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</si>
  <si>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</si>
  <si>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</si>
  <si>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</si>
  <si>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</si>
  <si>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</si>
  <si>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</si>
  <si>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</si>
  <si>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</si>
  <si>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</si>
  <si>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</si>
  <si>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</si>
  <si>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</si>
  <si>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</si>
  <si>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</si>
  <si>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</si>
  <si>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</si>
  <si>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</si>
  <si>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</si>
  <si>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</si>
  <si>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</si>
  <si>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</si>
  <si>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</si>
  <si>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</si>
  <si>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</si>
  <si>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</si>
  <si>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</si>
  <si>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</si>
  <si>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</si>
  <si>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</si>
  <si>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</si>
  <si>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</si>
  <si>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</si>
  <si>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</si>
  <si>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</si>
  <si>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</si>
  <si>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</si>
  <si>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</si>
  <si>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</si>
  <si>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</si>
  <si>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</si>
  <si>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</si>
  <si>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</si>
  <si>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</si>
  <si>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</si>
  <si>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</si>
  <si>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</si>
  <si>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</si>
  <si>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</si>
  <si>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</si>
  <si>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</si>
  <si>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</si>
  <si>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</si>
  <si>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</si>
  <si>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</si>
  <si>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</si>
  <si>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</si>
  <si>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</si>
  <si>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</si>
  <si>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</si>
  <si>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</si>
  <si>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</si>
  <si>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</si>
  <si>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</si>
  <si>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</si>
  <si>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</si>
  <si>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</si>
  <si>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</si>
  <si>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</si>
  <si>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</si>
  <si>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</si>
  <si>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</si>
  <si>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</si>
  <si>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</si>
  <si>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</si>
  <si>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</si>
  <si>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</si>
  <si>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</si>
  <si>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</si>
  <si>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</si>
  <si>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</si>
  <si>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</si>
  <si>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</si>
  <si>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</si>
  <si>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</si>
  <si>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</si>
  <si>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</si>
  <si>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</si>
  <si>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</si>
  <si>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</si>
  <si>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</si>
  <si>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</si>
  <si>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</si>
  <si>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</si>
  <si>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</si>
  <si>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</si>
  <si>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</si>
  <si>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</si>
  <si>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</si>
  <si>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</si>
  <si>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</si>
  <si>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</si>
  <si>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</si>
  <si>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</si>
  <si>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</si>
  <si>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</si>
  <si>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</si>
  <si>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</si>
  <si>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</si>
  <si>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</si>
  <si>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</si>
  <si>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</si>
  <si>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</si>
  <si>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</si>
  <si>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</si>
  <si>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</si>
  <si>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</si>
  <si>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</si>
  <si>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</si>
  <si>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</si>
  <si>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</si>
  <si>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</si>
  <si>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</si>
  <si>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</si>
  <si>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</si>
  <si>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</si>
  <si>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</si>
  <si>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</si>
  <si>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</si>
  <si>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</si>
  <si>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</si>
  <si>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</si>
  <si>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</si>
  <si>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</si>
  <si>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</si>
  <si>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</si>
  <si>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</si>
  <si>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</si>
  <si>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</si>
  <si>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</si>
  <si>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</si>
  <si>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</si>
  <si>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</si>
  <si>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</si>
  <si>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</si>
  <si>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</si>
  <si>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</si>
  <si>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</si>
  <si>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</si>
  <si>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</si>
  <si>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</si>
  <si>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</si>
  <si>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</si>
  <si>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</si>
  <si>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</si>
  <si>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</si>
  <si>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</si>
  <si>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</si>
  <si>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</si>
  <si>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</si>
  <si>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</si>
  <si>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</si>
  <si>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</si>
  <si>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</si>
  <si>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</si>
  <si>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</si>
  <si>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</si>
  <si>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</si>
  <si>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</si>
  <si>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</si>
  <si>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</si>
  <si>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</si>
  <si>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</si>
  <si>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</si>
  <si>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</si>
  <si>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</si>
  <si>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</si>
  <si>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</si>
  <si>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</si>
  <si>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</si>
  <si>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</si>
  <si>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</si>
  <si>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</si>
  <si>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</si>
  <si>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</si>
  <si>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</si>
  <si>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</si>
  <si>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</si>
  <si>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</si>
  <si>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</si>
  <si>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</si>
  <si>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</si>
  <si>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</si>
  <si>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</si>
  <si>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</si>
  <si>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</si>
  <si>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</si>
  <si>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</si>
  <si>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</si>
  <si>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</si>
  <si>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</si>
  <si>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</si>
  <si>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</si>
  <si>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</si>
  <si>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</si>
  <si>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</si>
  <si>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</si>
  <si>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≥6%</t>
  </si>
  <si>
    <t>1.3</t>
  </si>
  <si>
    <t>საზედამხედველო კაპიტალის მინიმალური მოთხოვნა</t>
  </si>
  <si>
    <t>≥8%</t>
  </si>
  <si>
    <t>2</t>
  </si>
  <si>
    <t>კომბინირებული ბუფერი</t>
  </si>
  <si>
    <t>2.1</t>
  </si>
  <si>
    <t>კაპიტალის კონსერვაციის ბუფერი</t>
  </si>
  <si>
    <t>≥2,5%</t>
  </si>
  <si>
    <t>2.2</t>
  </si>
  <si>
    <t>კონტრციკლური ბუფერი</t>
  </si>
  <si>
    <t>≥0%</t>
  </si>
  <si>
    <t>2.3</t>
  </si>
  <si>
    <t>სისტემური რისკის ბუფერი</t>
  </si>
  <si>
    <t>3</t>
  </si>
  <si>
    <t>პილარ 2-ის მოთხოვნა*</t>
  </si>
  <si>
    <t>არსებული მაჩვენებლები</t>
  </si>
  <si>
    <t>6</t>
  </si>
  <si>
    <r>
      <rPr>
        <sz val="10"/>
        <rFont val="Calibri"/>
        <family val="2"/>
      </rPr>
      <t>≥</t>
    </r>
    <r>
      <rPr>
        <sz val="10"/>
        <rFont val="Calibri"/>
        <family val="2"/>
        <scheme val="minor"/>
      </rPr>
      <t>4,5%</t>
    </r>
  </si>
  <si>
    <t>9.1</t>
  </si>
  <si>
    <t>3.1</t>
  </si>
  <si>
    <t>3.2</t>
  </si>
  <si>
    <t>3.3</t>
  </si>
  <si>
    <t>პილარ 2-ის მოთხოვნა ძირითად პირველად კაპიტალზე</t>
  </si>
  <si>
    <t>პილარ 2-ის მოთხოვნა პირველად კაპიტალზე</t>
  </si>
  <si>
    <t>პილარ 2-ის საზედამხედველო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</si>
  <si>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</si>
  <si>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</si>
  <si>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</si>
  <si>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</si>
  <si>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კრედო ბანკი"</t>
  </si>
  <si>
    <t>დან ბალკე</t>
  </si>
  <si>
    <t>ზაალ ფირცხელავა</t>
  </si>
  <si>
    <t>www.credo.ge</t>
  </si>
  <si>
    <t>"კრედო"</t>
  </si>
  <si>
    <t>30.06.2018</t>
  </si>
  <si>
    <t>X</t>
  </si>
  <si>
    <t>Dan Balke (Germany)</t>
  </si>
  <si>
    <t>Thomas Engelhardt (Germany)</t>
  </si>
  <si>
    <t>Franciscus Bernardus Martinus Streppel (Netherlands)</t>
  </si>
  <si>
    <t>Paul-Catalin Panciu (Romania)</t>
  </si>
  <si>
    <t>Johannes Mainhardt (Germany)</t>
  </si>
  <si>
    <t>ერეკლე ზათიაშვილი</t>
  </si>
  <si>
    <t>ზაზა ტყეშელაშვილი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</si>
  <si>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</si>
  <si>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</si>
  <si>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</si>
  <si>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</si>
  <si>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</si>
  <si>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</si>
  <si>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</si>
  <si>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</si>
  <si>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</si>
  <si>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</si>
  <si>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LFS Financial Systems GmbH (Germany) </t>
  </si>
  <si>
    <t xml:space="preserve">Dr. Bernd Zattler (Germany) </t>
  </si>
  <si>
    <t>ცხრილი 9 (Capital), C46</t>
  </si>
  <si>
    <t>ცხრილი 9 (Capital), C10</t>
  </si>
  <si>
    <t>ცხრილი 9 (Capital), C7</t>
  </si>
  <si>
    <t>ცხრილი 9 (Capital), C11</t>
  </si>
  <si>
    <t>ცხრილი 9 (Capital), C9</t>
  </si>
  <si>
    <t>30.09.2018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</si>
</sst>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i/>
      <sz val="10"/>
      <color rgb="FFFF0000"/>
      <name val="Sylfaen"/>
      <family val="1"/>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s>
  <borders count="141">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9"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4" fillId="65" borderId="45" applyNumberFormat="0" applyAlignment="0" applyProtection="0"/>
    <xf numFmtId="0" fontId="45" fillId="10" borderId="40"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0" fontId="44"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0" fontId="45" fillId="10" borderId="40"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0" fontId="44"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60" fillId="0" borderId="49" applyNumberFormat="0" applyFill="0" applyAlignment="0" applyProtection="0"/>
    <xf numFmtId="169"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9"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0" fontId="69" fillId="43" borderId="44"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50" applyNumberFormat="0" applyFill="0" applyAlignment="0" applyProtection="0"/>
    <xf numFmtId="0" fontId="73" fillId="0" borderId="39"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0" fontId="72" fillId="0" borderId="50"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0" fontId="72"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51"/>
    <xf numFmtId="169" fontId="29" fillId="0" borderId="51"/>
    <xf numFmtId="168" fontId="29"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68"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168" fontId="2" fillId="0" borderId="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69"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9"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9"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28" fillId="0" borderId="55"/>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5" applyNumberFormat="0" applyFill="0" applyAlignment="0" applyProtection="0"/>
    <xf numFmtId="168" fontId="97" fillId="0" borderId="125" applyNumberFormat="0" applyFill="0" applyAlignment="0" applyProtection="0"/>
    <xf numFmtId="169" fontId="97" fillId="0" borderId="125" applyNumberFormat="0" applyFill="0" applyAlignment="0" applyProtection="0"/>
    <xf numFmtId="168" fontId="97" fillId="0" borderId="125" applyNumberFormat="0" applyFill="0" applyAlignment="0" applyProtection="0"/>
    <xf numFmtId="168" fontId="97" fillId="0" borderId="125" applyNumberFormat="0" applyFill="0" applyAlignment="0" applyProtection="0"/>
    <xf numFmtId="169" fontId="97" fillId="0" borderId="125" applyNumberFormat="0" applyFill="0" applyAlignment="0" applyProtection="0"/>
    <xf numFmtId="168" fontId="97" fillId="0" borderId="125" applyNumberFormat="0" applyFill="0" applyAlignment="0" applyProtection="0"/>
    <xf numFmtId="168" fontId="97" fillId="0" borderId="125" applyNumberFormat="0" applyFill="0" applyAlignment="0" applyProtection="0"/>
    <xf numFmtId="169" fontId="97" fillId="0" borderId="125" applyNumberFormat="0" applyFill="0" applyAlignment="0" applyProtection="0"/>
    <xf numFmtId="168" fontId="97" fillId="0" borderId="125" applyNumberFormat="0" applyFill="0" applyAlignment="0" applyProtection="0"/>
    <xf numFmtId="168" fontId="97" fillId="0" borderId="125" applyNumberFormat="0" applyFill="0" applyAlignment="0" applyProtection="0"/>
    <xf numFmtId="169" fontId="97" fillId="0" borderId="125" applyNumberFormat="0" applyFill="0" applyAlignment="0" applyProtection="0"/>
    <xf numFmtId="168" fontId="97"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169" fontId="97"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168" fontId="97"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168" fontId="97"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0" fontId="50"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6" fillId="64" borderId="124" applyNumberFormat="0" applyAlignment="0" applyProtection="0"/>
    <xf numFmtId="168" fontId="88" fillId="64" borderId="124" applyNumberFormat="0" applyAlignment="0" applyProtection="0"/>
    <xf numFmtId="169" fontId="88" fillId="64" borderId="124" applyNumberFormat="0" applyAlignment="0" applyProtection="0"/>
    <xf numFmtId="168" fontId="88" fillId="64" borderId="124" applyNumberFormat="0" applyAlignment="0" applyProtection="0"/>
    <xf numFmtId="168" fontId="88" fillId="64" borderId="124" applyNumberFormat="0" applyAlignment="0" applyProtection="0"/>
    <xf numFmtId="169" fontId="88" fillId="64" borderId="124" applyNumberFormat="0" applyAlignment="0" applyProtection="0"/>
    <xf numFmtId="168" fontId="88" fillId="64" borderId="124" applyNumberFormat="0" applyAlignment="0" applyProtection="0"/>
    <xf numFmtId="168" fontId="88" fillId="64" borderId="124" applyNumberFormat="0" applyAlignment="0" applyProtection="0"/>
    <xf numFmtId="169" fontId="88" fillId="64" borderId="124" applyNumberFormat="0" applyAlignment="0" applyProtection="0"/>
    <xf numFmtId="168" fontId="88" fillId="64" borderId="124" applyNumberFormat="0" applyAlignment="0" applyProtection="0"/>
    <xf numFmtId="168" fontId="88" fillId="64" borderId="124" applyNumberFormat="0" applyAlignment="0" applyProtection="0"/>
    <xf numFmtId="169" fontId="88" fillId="64" borderId="124" applyNumberFormat="0" applyAlignment="0" applyProtection="0"/>
    <xf numFmtId="168" fontId="88"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169" fontId="88"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168" fontId="88"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168" fontId="88"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0" fontId="86"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2"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2" fillId="74" borderId="123" applyNumberFormat="0" applyFont="0" applyAlignment="0" applyProtection="0"/>
    <xf numFmtId="0" fontId="30"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2"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0" fontId="30" fillId="74" borderId="123" applyNumberFormat="0" applyFont="0" applyAlignment="0" applyProtection="0"/>
    <xf numFmtId="3" fontId="2" fillId="72" borderId="119" applyFont="0">
      <alignment horizontal="right" vertical="center"/>
      <protection locked="0"/>
    </xf>
    <xf numFmtId="0" fontId="69" fillId="43" borderId="122" applyNumberFormat="0" applyAlignment="0" applyProtection="0"/>
    <xf numFmtId="168" fontId="71" fillId="43" borderId="122" applyNumberFormat="0" applyAlignment="0" applyProtection="0"/>
    <xf numFmtId="169" fontId="71" fillId="43" borderId="122" applyNumberFormat="0" applyAlignment="0" applyProtection="0"/>
    <xf numFmtId="168" fontId="71" fillId="43" borderId="122" applyNumberFormat="0" applyAlignment="0" applyProtection="0"/>
    <xf numFmtId="168" fontId="71" fillId="43" borderId="122" applyNumberFormat="0" applyAlignment="0" applyProtection="0"/>
    <xf numFmtId="169" fontId="71" fillId="43" borderId="122" applyNumberFormat="0" applyAlignment="0" applyProtection="0"/>
    <xf numFmtId="168" fontId="71" fillId="43" borderId="122" applyNumberFormat="0" applyAlignment="0" applyProtection="0"/>
    <xf numFmtId="168" fontId="71" fillId="43" borderId="122" applyNumberFormat="0" applyAlignment="0" applyProtection="0"/>
    <xf numFmtId="169" fontId="71" fillId="43" borderId="122" applyNumberFormat="0" applyAlignment="0" applyProtection="0"/>
    <xf numFmtId="168" fontId="71" fillId="43" borderId="122" applyNumberFormat="0" applyAlignment="0" applyProtection="0"/>
    <xf numFmtId="168" fontId="71" fillId="43" borderId="122" applyNumberFormat="0" applyAlignment="0" applyProtection="0"/>
    <xf numFmtId="169" fontId="71" fillId="43" borderId="122" applyNumberFormat="0" applyAlignment="0" applyProtection="0"/>
    <xf numFmtId="168" fontId="71"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169" fontId="71"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168" fontId="71"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168" fontId="71"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69"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5" fillId="70" borderId="120" applyFont="0" applyBorder="0">
      <alignment horizontal="center" wrapText="1"/>
    </xf>
    <xf numFmtId="168" fontId="57" fillId="0" borderId="117">
      <alignment horizontal="left" vertical="center"/>
    </xf>
    <xf numFmtId="0" fontId="57" fillId="0" borderId="117">
      <alignment horizontal="left" vertical="center"/>
    </xf>
    <xf numFmtId="0" fontId="57" fillId="0" borderId="117">
      <alignment horizontal="left" vertical="center"/>
    </xf>
    <xf numFmtId="0" fontId="2" fillId="69" borderId="119" applyNumberFormat="0" applyFont="0" applyBorder="0" applyProtection="0">
      <alignment horizontal="center" vertical="center"/>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39" fillId="0" borderId="119" applyNumberFormat="0" applyAlignment="0">
      <alignment horizontal="right"/>
      <protection locked="0"/>
    </xf>
    <xf numFmtId="0" fontId="41" fillId="64" borderId="122" applyNumberFormat="0" applyAlignment="0" applyProtection="0"/>
    <xf numFmtId="168" fontId="43" fillId="64" borderId="122" applyNumberFormat="0" applyAlignment="0" applyProtection="0"/>
    <xf numFmtId="169" fontId="43" fillId="64" borderId="122" applyNumberFormat="0" applyAlignment="0" applyProtection="0"/>
    <xf numFmtId="168" fontId="43" fillId="64" borderId="122" applyNumberFormat="0" applyAlignment="0" applyProtection="0"/>
    <xf numFmtId="168" fontId="43" fillId="64" borderId="122" applyNumberFormat="0" applyAlignment="0" applyProtection="0"/>
    <xf numFmtId="169" fontId="43" fillId="64" borderId="122" applyNumberFormat="0" applyAlignment="0" applyProtection="0"/>
    <xf numFmtId="168" fontId="43" fillId="64" borderId="122" applyNumberFormat="0" applyAlignment="0" applyProtection="0"/>
    <xf numFmtId="168" fontId="43" fillId="64" borderId="122" applyNumberFormat="0" applyAlignment="0" applyProtection="0"/>
    <xf numFmtId="169" fontId="43" fillId="64" borderId="122" applyNumberFormat="0" applyAlignment="0" applyProtection="0"/>
    <xf numFmtId="168" fontId="43" fillId="64" borderId="122" applyNumberFormat="0" applyAlignment="0" applyProtection="0"/>
    <xf numFmtId="168" fontId="43" fillId="64" borderId="122" applyNumberFormat="0" applyAlignment="0" applyProtection="0"/>
    <xf numFmtId="169" fontId="43" fillId="64" borderId="122" applyNumberFormat="0" applyAlignment="0" applyProtection="0"/>
    <xf numFmtId="168" fontId="43"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169" fontId="43"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168" fontId="43"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168" fontId="43"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41" fillId="64" borderId="122" applyNumberFormat="0" applyAlignment="0" applyProtection="0"/>
    <xf numFmtId="0" fontId="1" fillId="0" borderId="0"/>
    <xf numFmtId="169" fontId="29" fillId="37" borderId="0"/>
  </cellStyleXfs>
  <cellXfs count="636">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3"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6"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60"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7" fontId="26" fillId="0" borderId="69" xfId="0" applyNumberFormat="1" applyFont="1" applyBorder="1" applyAlignment="1">
      <alignment horizontal="center"/>
    </xf>
    <xf numFmtId="167" fontId="26" fillId="0" borderId="67" xfId="0" applyNumberFormat="1" applyFont="1" applyBorder="1" applyAlignment="1">
      <alignment horizontal="center"/>
    </xf>
    <xf numFmtId="167" fontId="20" fillId="0" borderId="67" xfId="0" applyNumberFormat="1" applyFont="1" applyBorder="1" applyAlignment="1">
      <alignment horizontal="center"/>
    </xf>
    <xf numFmtId="167" fontId="26" fillId="0" borderId="70" xfId="0" applyNumberFormat="1" applyFont="1" applyBorder="1" applyAlignment="1">
      <alignment horizontal="center"/>
    </xf>
    <xf numFmtId="167" fontId="25" fillId="36" borderId="62" xfId="0" applyNumberFormat="1" applyFont="1" applyFill="1" applyBorder="1" applyAlignment="1">
      <alignment horizontal="center"/>
    </xf>
    <xf numFmtId="167" fontId="26" fillId="0" borderId="66" xfId="0" applyNumberFormat="1" applyFont="1" applyBorder="1" applyAlignment="1">
      <alignment horizontal="center"/>
    </xf>
    <xf numFmtId="167" fontId="26" fillId="0" borderId="71" xfId="0" applyNumberFormat="1" applyFont="1" applyBorder="1" applyAlignment="1">
      <alignment horizontal="center"/>
    </xf>
    <xf numFmtId="0" fontId="26" fillId="0" borderId="25" xfId="0" applyFont="1" applyBorder="1" applyAlignment="1">
      <alignment horizontal="center"/>
    </xf>
    <xf numFmtId="0" fontId="25" fillId="36" borderId="63" xfId="0" applyFont="1" applyFill="1" applyBorder="1" applyAlignment="1">
      <alignment wrapText="1"/>
    </xf>
    <xf numFmtId="167" fontId="25"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5" xfId="0" applyNumberFormat="1" applyFont="1" applyFill="1" applyBorder="1" applyAlignment="1">
      <alignment horizontal="right" vertical="center"/>
    </xf>
    <xf numFmtId="49" fontId="109" fillId="0" borderId="88" xfId="0" applyNumberFormat="1" applyFont="1" applyFill="1" applyBorder="1" applyAlignment="1">
      <alignment horizontal="right" vertical="center"/>
    </xf>
    <xf numFmtId="49" fontId="109" fillId="0" borderId="96"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9" xfId="0" applyNumberFormat="1" applyFont="1" applyFill="1" applyBorder="1" applyAlignment="1">
      <alignment horizontal="right" vertical="center"/>
    </xf>
    <xf numFmtId="0" fontId="109" fillId="0" borderId="96" xfId="0" applyNumberFormat="1" applyFont="1" applyFill="1" applyBorder="1" applyAlignment="1">
      <alignment vertical="center" wrapText="1"/>
    </xf>
    <xf numFmtId="0" fontId="109" fillId="0" borderId="96" xfId="0" applyFont="1" applyFill="1" applyBorder="1" applyAlignment="1">
      <alignment horizontal="left" vertical="center" wrapText="1"/>
    </xf>
    <xf numFmtId="0" fontId="109" fillId="0" borderId="96" xfId="12672" applyFont="1" applyFill="1" applyBorder="1" applyAlignment="1">
      <alignment horizontal="left" vertical="center" wrapText="1"/>
    </xf>
    <xf numFmtId="0" fontId="109" fillId="0" borderId="96" xfId="0" applyNumberFormat="1" applyFont="1" applyFill="1" applyBorder="1" applyAlignment="1">
      <alignment horizontal="left" vertical="center" wrapText="1"/>
    </xf>
    <xf numFmtId="0" fontId="109" fillId="0" borderId="96" xfId="0" applyNumberFormat="1" applyFont="1" applyFill="1" applyBorder="1" applyAlignment="1">
      <alignment horizontal="right" vertical="center" wrapText="1"/>
    </xf>
    <xf numFmtId="0" fontId="109" fillId="0" borderId="96" xfId="0" applyNumberFormat="1" applyFont="1" applyFill="1" applyBorder="1" applyAlignment="1">
      <alignment horizontal="right" vertical="center"/>
    </xf>
    <xf numFmtId="0" fontId="109" fillId="0" borderId="96" xfId="0" applyFont="1" applyFill="1" applyBorder="1" applyAlignment="1">
      <alignment vertical="center" wrapText="1"/>
    </xf>
    <xf numFmtId="0" fontId="109" fillId="0" borderId="99"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5" xfId="0" applyNumberFormat="1" applyFont="1" applyFill="1" applyBorder="1" applyAlignment="1">
      <alignment horizontal="right" vertical="center"/>
    </xf>
    <xf numFmtId="0" fontId="109" fillId="0" borderId="96"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103" xfId="0" applyFont="1" applyFill="1" applyBorder="1" applyAlignment="1">
      <alignment vertical="center" wrapText="1"/>
    </xf>
    <xf numFmtId="0" fontId="109" fillId="0" borderId="103" xfId="0" applyFont="1" applyFill="1" applyBorder="1" applyAlignment="1">
      <alignment horizontal="left" vertical="center" wrapText="1"/>
    </xf>
    <xf numFmtId="167" fontId="19" fillId="77" borderId="67" xfId="0" applyNumberFormat="1" applyFont="1" applyFill="1" applyBorder="1" applyAlignment="1">
      <alignment horizontal="center"/>
    </xf>
    <xf numFmtId="0" fontId="109" fillId="0" borderId="96" xfId="0" applyNumberFormat="1" applyFont="1" applyFill="1" applyBorder="1" applyAlignment="1">
      <alignment vertical="center"/>
    </xf>
    <xf numFmtId="0" fontId="109" fillId="0" borderId="96" xfId="0" applyNumberFormat="1" applyFont="1" applyFill="1" applyBorder="1" applyAlignment="1">
      <alignment horizontal="left" vertical="center" wrapText="1"/>
    </xf>
    <xf numFmtId="0" fontId="111" fillId="0" borderId="96"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6"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3"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3"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21" fillId="0" borderId="3" xfId="0" applyNumberFormat="1" applyFont="1" applyFill="1" applyBorder="1" applyAlignment="1" applyProtection="1">
      <alignment horizontal="right" vertical="center"/>
      <protection locked="0"/>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6" fillId="0" borderId="35" xfId="0" applyNumberFormat="1" applyFont="1" applyBorder="1" applyAlignment="1">
      <alignment vertical="center"/>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0" fillId="0" borderId="15" xfId="0" applyNumberFormat="1" applyFont="1" applyBorder="1" applyAlignment="1">
      <alignment vertical="center"/>
    </xf>
    <xf numFmtId="193" fontId="25" fillId="36" borderId="64" xfId="0" applyNumberFormat="1" applyFont="1" applyFill="1" applyBorder="1" applyAlignment="1">
      <alignment vertical="center"/>
    </xf>
    <xf numFmtId="193" fontId="26"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9" fillId="37" borderId="0" xfId="20" applyBorder="1"/>
    <xf numFmtId="169" fontId="29" fillId="37" borderId="112"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9" xfId="0" applyFont="1" applyFill="1" applyBorder="1" applyAlignment="1">
      <alignment vertical="center"/>
    </xf>
    <xf numFmtId="0" fontId="6" fillId="0" borderId="119" xfId="0" applyFont="1" applyFill="1" applyBorder="1" applyAlignment="1">
      <alignment vertical="center"/>
    </xf>
    <xf numFmtId="0" fontId="4" fillId="0" borderId="20" xfId="0" applyFont="1" applyFill="1" applyBorder="1" applyAlignment="1">
      <alignment vertical="center"/>
    </xf>
    <xf numFmtId="0" fontId="4" fillId="0" borderId="114" xfId="0" applyFont="1" applyFill="1" applyBorder="1" applyAlignment="1">
      <alignment vertical="center"/>
    </xf>
    <xf numFmtId="0" fontId="4" fillId="0" borderId="116" xfId="0" applyFont="1" applyFill="1" applyBorder="1" applyAlignment="1">
      <alignment vertical="center"/>
    </xf>
    <xf numFmtId="0" fontId="4" fillId="0" borderId="19"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28" xfId="0" applyFont="1" applyFill="1" applyBorder="1" applyAlignment="1">
      <alignment horizontal="center" vertical="center"/>
    </xf>
    <xf numFmtId="169" fontId="29" fillId="37" borderId="34" xfId="20" applyBorder="1"/>
    <xf numFmtId="169" fontId="29" fillId="37" borderId="129" xfId="20" applyBorder="1"/>
    <xf numFmtId="169" fontId="29" fillId="37" borderId="121" xfId="20" applyBorder="1"/>
    <xf numFmtId="169" fontId="29"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17" xfId="0" applyFont="1" applyFill="1" applyBorder="1" applyAlignment="1">
      <alignment vertical="center"/>
    </xf>
    <xf numFmtId="0" fontId="14" fillId="3" borderId="130" xfId="0" applyFont="1" applyFill="1" applyBorder="1" applyAlignment="1">
      <alignment horizontal="left"/>
    </xf>
    <xf numFmtId="0" fontId="14" fillId="3" borderId="131" xfId="0" applyFont="1" applyFill="1" applyBorder="1" applyAlignment="1">
      <alignment horizontal="left"/>
    </xf>
    <xf numFmtId="0" fontId="4" fillId="0" borderId="0" xfId="0" applyFont="1"/>
    <xf numFmtId="0" fontId="4" fillId="0" borderId="0" xfId="0" applyFont="1" applyFill="1"/>
    <xf numFmtId="0" fontId="4" fillId="0" borderId="119" xfId="0" applyFont="1" applyFill="1" applyBorder="1" applyAlignment="1">
      <alignment horizontal="center" vertical="center" wrapText="1"/>
    </xf>
    <xf numFmtId="0" fontId="109" fillId="78" borderId="103" xfId="0" applyFont="1" applyFill="1" applyBorder="1" applyAlignment="1">
      <alignment horizontal="left" vertical="center"/>
    </xf>
    <xf numFmtId="0" fontId="109" fillId="78" borderId="96" xfId="0" applyFont="1" applyFill="1" applyBorder="1" applyAlignment="1">
      <alignment vertical="center" wrapText="1"/>
    </xf>
    <xf numFmtId="0" fontId="109" fillId="78" borderId="96" xfId="0" applyFont="1" applyFill="1" applyBorder="1" applyAlignment="1">
      <alignment horizontal="left" vertical="center" wrapText="1"/>
    </xf>
    <xf numFmtId="0" fontId="109" fillId="0" borderId="103" xfId="0" applyFont="1" applyFill="1" applyBorder="1" applyAlignment="1">
      <alignment horizontal="right" vertical="center"/>
    </xf>
    <xf numFmtId="0" fontId="4" fillId="0" borderId="135" xfId="0" applyFont="1" applyFill="1" applyBorder="1" applyAlignment="1">
      <alignment horizontal="center" vertical="center" wrapText="1"/>
    </xf>
    <xf numFmtId="0" fontId="6" fillId="3" borderId="136" xfId="0" applyFont="1" applyFill="1" applyBorder="1" applyAlignment="1">
      <alignment vertical="center"/>
    </xf>
    <xf numFmtId="0" fontId="4" fillId="3" borderId="24" xfId="0" applyFont="1" applyFill="1" applyBorder="1" applyAlignment="1">
      <alignment vertical="center"/>
    </xf>
    <xf numFmtId="0" fontId="4" fillId="0" borderId="137" xfId="0" applyFont="1" applyFill="1" applyBorder="1" applyAlignment="1">
      <alignment horizontal="center" vertical="center"/>
    </xf>
    <xf numFmtId="0" fontId="6" fillId="0" borderId="26" xfId="0" applyFont="1" applyFill="1" applyBorder="1" applyAlignment="1">
      <alignment vertical="center"/>
    </xf>
    <xf numFmtId="169" fontId="29"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7" xfId="0" applyBorder="1"/>
    <xf numFmtId="0" fontId="0" fillId="0" borderId="137" xfId="0" applyBorder="1" applyAlignment="1">
      <alignment horizontal="center"/>
    </xf>
    <xf numFmtId="0" fontId="4" fillId="0" borderId="118" xfId="0" applyFont="1" applyBorder="1" applyAlignment="1">
      <alignment vertical="center" wrapText="1"/>
    </xf>
    <xf numFmtId="167" fontId="4" fillId="0" borderId="119" xfId="0" applyNumberFormat="1" applyFont="1" applyBorder="1" applyAlignment="1">
      <alignment horizontal="center" vertical="center"/>
    </xf>
    <xf numFmtId="167" fontId="4" fillId="0" borderId="135" xfId="0" applyNumberFormat="1" applyFont="1" applyBorder="1" applyAlignment="1">
      <alignment horizontal="center" vertical="center"/>
    </xf>
    <xf numFmtId="167" fontId="14" fillId="0" borderId="119" xfId="0" applyNumberFormat="1" applyFont="1" applyBorder="1" applyAlignment="1">
      <alignment horizontal="center" vertical="center"/>
    </xf>
    <xf numFmtId="0" fontId="14" fillId="0" borderId="118" xfId="0" applyFont="1" applyBorder="1" applyAlignment="1">
      <alignment vertical="center" wrapText="1"/>
    </xf>
    <xf numFmtId="0" fontId="0" fillId="0" borderId="25" xfId="0" applyBorder="1"/>
    <xf numFmtId="0" fontId="6" fillId="36" borderId="138"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7"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6" fillId="36" borderId="135" xfId="0" applyFont="1" applyFill="1" applyBorder="1" applyAlignment="1">
      <alignment horizontal="left" vertical="center" wrapText="1"/>
    </xf>
    <xf numFmtId="0" fontId="4" fillId="0" borderId="137" xfId="0" applyFont="1" applyFill="1" applyBorder="1" applyAlignment="1">
      <alignment horizontal="right" vertical="center" wrapText="1"/>
    </xf>
    <xf numFmtId="0" fontId="4" fillId="0" borderId="119" xfId="0" applyFont="1" applyFill="1" applyBorder="1" applyAlignment="1">
      <alignment horizontal="left" vertical="center" wrapText="1"/>
    </xf>
    <xf numFmtId="0" fontId="113" fillId="0" borderId="137" xfId="0" applyFont="1" applyFill="1" applyBorder="1" applyAlignment="1">
      <alignment horizontal="right" vertical="center" wrapText="1"/>
    </xf>
    <xf numFmtId="0" fontId="113" fillId="0" borderId="119" xfId="0" applyFont="1" applyFill="1" applyBorder="1" applyAlignment="1">
      <alignment horizontal="left" vertical="center" wrapText="1"/>
    </xf>
    <xf numFmtId="0" fontId="113" fillId="0" borderId="135" xfId="0" applyFont="1" applyFill="1" applyBorder="1" applyAlignment="1">
      <alignment horizontal="left" vertical="center" wrapText="1"/>
    </xf>
    <xf numFmtId="9" fontId="6" fillId="36" borderId="119" xfId="20961" applyFont="1" applyFill="1" applyBorder="1" applyAlignment="1">
      <alignment horizontal="left" vertical="center" wrapText="1"/>
    </xf>
    <xf numFmtId="0" fontId="6" fillId="36" borderId="119" xfId="0" applyFont="1" applyFill="1" applyBorder="1" applyAlignment="1">
      <alignment horizontal="center" vertical="center" wrapText="1"/>
    </xf>
    <xf numFmtId="0" fontId="6" fillId="36" borderId="135" xfId="0" applyFont="1" applyFill="1" applyBorder="1" applyAlignment="1">
      <alignment horizontal="center" vertical="center" wrapText="1"/>
    </xf>
    <xf numFmtId="0" fontId="6" fillId="0" borderId="137"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3" fillId="0" borderId="0" xfId="0" applyFont="1" applyFill="1" applyAlignment="1">
      <alignment horizontal="left" vertical="center"/>
    </xf>
    <xf numFmtId="49" fontId="114" fillId="0" borderId="25" xfId="5" applyNumberFormat="1" applyFont="1" applyFill="1" applyBorder="1" applyAlignment="1" applyProtection="1">
      <alignment horizontal="left" vertical="center"/>
      <protection locked="0"/>
    </xf>
    <xf numFmtId="0" fontId="115" fillId="0" borderId="26" xfId="9" applyFont="1" applyFill="1" applyBorder="1" applyAlignment="1" applyProtection="1">
      <alignment horizontal="left" vertical="center" wrapText="1"/>
      <protection locked="0"/>
    </xf>
    <xf numFmtId="0" fontId="23" fillId="0" borderId="137" xfId="0" applyFont="1" applyBorder="1" applyAlignment="1">
      <alignment horizontal="center" vertical="center" wrapText="1"/>
    </xf>
    <xf numFmtId="0" fontId="23" fillId="0" borderId="119" xfId="0" applyFont="1" applyBorder="1" applyAlignment="1">
      <alignment vertical="center" wrapText="1"/>
    </xf>
    <xf numFmtId="3" fontId="24" fillId="36" borderId="119" xfId="0" applyNumberFormat="1" applyFont="1" applyFill="1" applyBorder="1" applyAlignment="1">
      <alignment vertical="center" wrapText="1"/>
    </xf>
    <xf numFmtId="3" fontId="24" fillId="36" borderId="135" xfId="0" applyNumberFormat="1" applyFont="1" applyFill="1" applyBorder="1" applyAlignment="1">
      <alignment vertical="center" wrapText="1"/>
    </xf>
    <xf numFmtId="14" fontId="7" fillId="3" borderId="119" xfId="8" quotePrefix="1" applyNumberFormat="1" applyFont="1" applyFill="1" applyBorder="1" applyAlignment="1" applyProtection="1">
      <alignment horizontal="left" vertical="center" wrapText="1" indent="2"/>
      <protection locked="0"/>
    </xf>
    <xf numFmtId="3" fontId="24" fillId="0" borderId="119" xfId="0" applyNumberFormat="1" applyFont="1" applyBorder="1" applyAlignment="1">
      <alignment vertical="center" wrapText="1"/>
    </xf>
    <xf numFmtId="3" fontId="24" fillId="0" borderId="135" xfId="0" applyNumberFormat="1" applyFont="1" applyBorder="1" applyAlignment="1">
      <alignment vertical="center" wrapText="1"/>
    </xf>
    <xf numFmtId="14" fontId="7" fillId="3" borderId="119" xfId="8" quotePrefix="1" applyNumberFormat="1" applyFont="1" applyFill="1" applyBorder="1" applyAlignment="1" applyProtection="1">
      <alignment horizontal="left" vertical="center" wrapText="1" indent="3"/>
      <protection locked="0"/>
    </xf>
    <xf numFmtId="3" fontId="24" fillId="0" borderId="119" xfId="0" applyNumberFormat="1" applyFont="1" applyFill="1" applyBorder="1" applyAlignment="1">
      <alignment vertical="center" wrapText="1"/>
    </xf>
    <xf numFmtId="0" fontId="23" fillId="0" borderId="119" xfId="0" applyFont="1" applyFill="1" applyBorder="1" applyAlignment="1">
      <alignment horizontal="left" vertical="center" wrapText="1" indent="2"/>
    </xf>
    <xf numFmtId="0" fontId="11" fillId="0" borderId="119" xfId="17" applyFill="1" applyBorder="1" applyAlignment="1" applyProtection="1"/>
    <xf numFmtId="49" fontId="113" fillId="0" borderId="137" xfId="0" applyNumberFormat="1" applyFont="1" applyFill="1" applyBorder="1" applyAlignment="1">
      <alignment horizontal="right" vertical="center" wrapText="1"/>
    </xf>
    <xf numFmtId="0" fontId="7" fillId="3" borderId="119" xfId="20960" applyFont="1" applyFill="1" applyBorder="1" applyAlignment="1" applyProtection="1"/>
    <xf numFmtId="0" fontId="106" fillId="0" borderId="119" xfId="20960" applyFont="1" applyFill="1" applyBorder="1" applyAlignment="1" applyProtection="1">
      <alignment horizontal="center" vertical="center"/>
    </xf>
    <xf numFmtId="0" fontId="4" fillId="0" borderId="119" xfId="0" applyFont="1" applyBorder="1"/>
    <xf numFmtId="0" fontId="11" fillId="0" borderId="119" xfId="17" applyFill="1" applyBorder="1" applyAlignment="1" applyProtection="1">
      <alignment horizontal="left" vertical="center" wrapText="1"/>
    </xf>
    <xf numFmtId="49" fontId="113" fillId="0" borderId="119" xfId="0" applyNumberFormat="1" applyFont="1" applyFill="1" applyBorder="1" applyAlignment="1">
      <alignment horizontal="right" vertical="center" wrapText="1"/>
    </xf>
    <xf numFmtId="0" fontId="11" fillId="0" borderId="119" xfId="17" applyFill="1" applyBorder="1" applyAlignment="1" applyProtection="1">
      <alignment horizontal="left" vertical="center"/>
    </xf>
    <xf numFmtId="0" fontId="11" fillId="0" borderId="119" xfId="17" applyBorder="1" applyAlignment="1" applyProtection="1"/>
    <xf numFmtId="0" fontId="4" fillId="0" borderId="119" xfId="0" applyFont="1" applyFill="1" applyBorder="1"/>
    <xf numFmtId="0" fontId="23" fillId="0" borderId="137" xfId="0" applyFont="1" applyFill="1" applyBorder="1" applyAlignment="1">
      <alignment horizontal="center" vertical="center" wrapText="1"/>
    </xf>
    <xf numFmtId="0" fontId="23" fillId="0" borderId="119" xfId="0" applyFont="1" applyFill="1" applyBorder="1" applyAlignment="1">
      <alignment vertical="center" wrapText="1"/>
    </xf>
    <xf numFmtId="3" fontId="24" fillId="0" borderId="135" xfId="0" applyNumberFormat="1" applyFont="1" applyFill="1" applyBorder="1" applyAlignment="1">
      <alignment vertical="center" wrapText="1"/>
    </xf>
    <xf numFmtId="0" fontId="105" fillId="0" borderId="119" xfId="0" applyFont="1" applyBorder="1"/>
    <xf numFmtId="10" fontId="113" fillId="0" borderId="119" xfId="20961" applyNumberFormat="1" applyFont="1" applyFill="1" applyBorder="1" applyAlignment="1">
      <alignment horizontal="right" vertical="center" wrapText="1"/>
    </xf>
    <xf numFmtId="10" fontId="4" fillId="0" borderId="119" xfId="20961" applyNumberFormat="1" applyFont="1" applyFill="1" applyBorder="1" applyAlignment="1" applyProtection="1">
      <alignment vertical="center" wrapText="1"/>
      <protection locked="0"/>
    </xf>
    <xf numFmtId="10" fontId="4" fillId="0" borderId="119" xfId="20961" applyNumberFormat="1" applyFont="1" applyBorder="1" applyAlignment="1" applyProtection="1">
      <alignment vertical="center" wrapText="1"/>
      <protection locked="0"/>
    </xf>
    <xf numFmtId="10" fontId="115" fillId="0" borderId="26" xfId="20961" applyNumberFormat="1" applyFont="1" applyFill="1" applyBorder="1" applyAlignment="1" applyProtection="1">
      <alignment horizontal="right" vertical="center"/>
    </xf>
    <xf numFmtId="193" fontId="7" fillId="0" borderId="119" xfId="0" applyNumberFormat="1" applyFont="1" applyFill="1" applyBorder="1" applyAlignment="1" applyProtection="1">
      <alignment vertical="center" wrapText="1"/>
      <protection locked="0"/>
    </xf>
    <xf numFmtId="193" fontId="4" fillId="0" borderId="119" xfId="0" applyNumberFormat="1" applyFont="1" applyFill="1" applyBorder="1" applyAlignment="1" applyProtection="1">
      <alignment vertical="center" wrapText="1"/>
      <protection locked="0"/>
    </xf>
    <xf numFmtId="193" fontId="7" fillId="0" borderId="119" xfId="0" applyNumberFormat="1" applyFont="1" applyFill="1" applyBorder="1" applyAlignment="1" applyProtection="1">
      <alignment horizontal="right" vertical="center" wrapText="1"/>
      <protection locked="0"/>
    </xf>
    <xf numFmtId="10" fontId="9" fillId="2" borderId="119" xfId="20961" applyNumberFormat="1" applyFont="1" applyFill="1" applyBorder="1" applyAlignment="1" applyProtection="1">
      <alignment vertical="center"/>
      <protection locked="0"/>
    </xf>
    <xf numFmtId="10" fontId="18" fillId="2" borderId="119" xfId="20961" applyNumberFormat="1" applyFont="1" applyFill="1" applyBorder="1" applyAlignment="1" applyProtection="1">
      <alignment vertical="center"/>
      <protection locked="0"/>
    </xf>
    <xf numFmtId="193" fontId="9" fillId="2" borderId="119" xfId="0" applyNumberFormat="1" applyFont="1" applyFill="1" applyBorder="1" applyAlignment="1" applyProtection="1">
      <alignment vertical="center"/>
      <protection locked="0"/>
    </xf>
    <xf numFmtId="193" fontId="18" fillId="2" borderId="119" xfId="0"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8" fillId="2" borderId="26" xfId="20961" applyNumberFormat="1" applyFont="1" applyFill="1" applyBorder="1" applyAlignment="1" applyProtection="1">
      <alignment vertical="center"/>
      <protection locked="0"/>
    </xf>
    <xf numFmtId="10" fontId="4" fillId="0" borderId="3" xfId="20961" applyNumberFormat="1" applyFont="1" applyFill="1" applyBorder="1" applyAlignment="1" applyProtection="1">
      <alignment horizontal="right" vertical="center" wrapText="1"/>
      <protection locked="0"/>
    </xf>
    <xf numFmtId="10" fontId="9" fillId="2" borderId="3" xfId="20961" applyNumberFormat="1" applyFont="1" applyFill="1" applyBorder="1" applyAlignment="1" applyProtection="1">
      <alignment vertical="center"/>
      <protection locked="0"/>
    </xf>
    <xf numFmtId="164" fontId="110" fillId="0" borderId="0" xfId="7" applyNumberFormat="1" applyFont="1"/>
    <xf numFmtId="0" fontId="9" fillId="0" borderId="137" xfId="0" applyFont="1" applyBorder="1" applyAlignment="1">
      <alignment vertical="center"/>
    </xf>
    <xf numFmtId="0" fontId="13" fillId="0" borderId="120" xfId="0" applyFont="1" applyBorder="1" applyAlignment="1">
      <alignment wrapText="1"/>
    </xf>
    <xf numFmtId="0" fontId="9" fillId="0" borderId="127" xfId="0" applyFont="1" applyBorder="1" applyAlignment="1">
      <alignment vertical="center"/>
    </xf>
    <xf numFmtId="0" fontId="13" fillId="0" borderId="115" xfId="0" applyFont="1" applyBorder="1" applyAlignment="1">
      <alignment wrapText="1"/>
    </xf>
    <xf numFmtId="10" fontId="4" fillId="0" borderId="24" xfId="0" applyNumberFormat="1" applyFont="1" applyBorder="1" applyAlignment="1"/>
    <xf numFmtId="10" fontId="4" fillId="0" borderId="140" xfId="0" applyNumberFormat="1" applyFont="1" applyBorder="1" applyAlignment="1"/>
    <xf numFmtId="10" fontId="4" fillId="0" borderId="43" xfId="0" applyNumberFormat="1" applyFont="1" applyBorder="1" applyAlignment="1"/>
    <xf numFmtId="38" fontId="14" fillId="0" borderId="119" xfId="0" applyNumberFormat="1" applyFont="1" applyBorder="1" applyAlignment="1">
      <alignment horizontal="center" vertical="center"/>
    </xf>
    <xf numFmtId="167" fontId="27" fillId="0" borderId="119" xfId="0" applyNumberFormat="1" applyFont="1" applyBorder="1" applyAlignment="1">
      <alignment horizontal="center" vertical="center"/>
    </xf>
    <xf numFmtId="193" fontId="27" fillId="3" borderId="23" xfId="2" applyNumberFormat="1" applyFont="1" applyFill="1" applyBorder="1" applyAlignment="1" applyProtection="1">
      <alignment vertical="top" wrapText="1"/>
      <protection locked="0"/>
    </xf>
    <xf numFmtId="164" fontId="4" fillId="0" borderId="135" xfId="7" applyNumberFormat="1" applyFont="1" applyFill="1" applyBorder="1" applyAlignment="1">
      <alignment horizontal="left" vertical="center" wrapText="1"/>
    </xf>
    <xf numFmtId="164" fontId="113" fillId="0" borderId="135" xfId="7" applyNumberFormat="1" applyFont="1" applyFill="1" applyBorder="1" applyAlignment="1">
      <alignment horizontal="left" vertical="center" wrapText="1"/>
    </xf>
    <xf numFmtId="10" fontId="113" fillId="0" borderId="119" xfId="20961" applyNumberFormat="1" applyFont="1" applyFill="1" applyBorder="1" applyAlignment="1">
      <alignment horizontal="left" vertical="center" wrapText="1"/>
    </xf>
    <xf numFmtId="10" fontId="113" fillId="0" borderId="119" xfId="0" applyNumberFormat="1" applyFont="1" applyFill="1" applyBorder="1" applyAlignment="1">
      <alignment horizontal="left" vertical="center" wrapText="1"/>
    </xf>
    <xf numFmtId="164" fontId="6" fillId="36" borderId="135" xfId="0" applyNumberFormat="1" applyFont="1" applyFill="1" applyBorder="1" applyAlignment="1">
      <alignment horizontal="left" vertical="center" wrapText="1"/>
    </xf>
    <xf numFmtId="10" fontId="115" fillId="0" borderId="26" xfId="20961" applyNumberFormat="1" applyFont="1" applyFill="1" applyBorder="1" applyAlignment="1" applyProtection="1">
      <alignment horizontal="left" vertical="center"/>
    </xf>
    <xf numFmtId="164" fontId="6" fillId="0" borderId="135" xfId="7" applyNumberFormat="1" applyFont="1" applyFill="1" applyBorder="1" applyAlignment="1">
      <alignment horizontal="left" vertical="center" wrapText="1"/>
    </xf>
    <xf numFmtId="164" fontId="7" fillId="0" borderId="27" xfId="7" applyNumberFormat="1" applyFont="1" applyFill="1" applyBorder="1" applyAlignment="1" applyProtection="1">
      <alignment horizontal="left" vertical="center"/>
    </xf>
    <xf numFmtId="193" fontId="116" fillId="0" borderId="14" xfId="0" applyNumberFormat="1" applyFont="1" applyBorder="1" applyAlignment="1">
      <alignment vertical="center"/>
    </xf>
    <xf numFmtId="164" fontId="4" fillId="36" borderId="27" xfId="7" applyNumberFormat="1" applyFont="1" applyFill="1" applyBorder="1"/>
    <xf numFmtId="164" fontId="4" fillId="0" borderId="59" xfId="7" applyNumberFormat="1" applyFont="1" applyFill="1" applyBorder="1" applyAlignment="1">
      <alignment vertical="center"/>
    </xf>
    <xf numFmtId="164" fontId="4" fillId="0" borderId="59" xfId="0" applyNumberFormat="1" applyFont="1" applyFill="1" applyBorder="1" applyAlignment="1">
      <alignment vertical="center"/>
    </xf>
    <xf numFmtId="164" fontId="4" fillId="0" borderId="73" xfId="0"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120" xfId="7" applyNumberFormat="1" applyFont="1" applyFill="1" applyBorder="1" applyAlignment="1">
      <alignment vertical="center"/>
    </xf>
    <xf numFmtId="164" fontId="4" fillId="0" borderId="120" xfId="0" applyNumberFormat="1" applyFont="1" applyFill="1" applyBorder="1" applyAlignment="1">
      <alignment vertical="center"/>
    </xf>
    <xf numFmtId="164" fontId="4" fillId="3" borderId="11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135" xfId="0"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30"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115" xfId="7" applyNumberFormat="1" applyFont="1" applyFill="1" applyBorder="1" applyAlignment="1">
      <alignment vertical="center"/>
    </xf>
    <xf numFmtId="9" fontId="4" fillId="0" borderId="113" xfId="20961" applyFont="1" applyFill="1" applyBorder="1" applyAlignment="1">
      <alignment vertical="center"/>
    </xf>
    <xf numFmtId="193" fontId="10" fillId="0" borderId="3" xfId="0" applyNumberFormat="1" applyFont="1" applyFill="1" applyBorder="1" applyAlignment="1" applyProtection="1">
      <alignment horizontal="right"/>
    </xf>
    <xf numFmtId="165" fontId="4" fillId="0" borderId="23" xfId="20961" applyNumberFormat="1" applyFont="1" applyBorder="1"/>
    <xf numFmtId="165" fontId="4" fillId="36" borderId="27" xfId="20961" applyNumberFormat="1" applyFont="1" applyFill="1" applyBorder="1"/>
    <xf numFmtId="164" fontId="9" fillId="0" borderId="3" xfId="7"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0" fontId="107" fillId="0" borderId="75" xfId="0" applyFont="1" applyBorder="1" applyAlignment="1">
      <alignment horizontal="left" vertical="center" wrapText="1"/>
    </xf>
    <xf numFmtId="0" fontId="107"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xf>
    <xf numFmtId="0" fontId="4" fillId="0" borderId="24" xfId="0" applyFont="1" applyFill="1" applyBorder="1" applyAlignment="1">
      <alignment horizontal="center"/>
    </xf>
    <xf numFmtId="0" fontId="6" fillId="36" borderId="139"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6" xfId="0" applyFont="1" applyFill="1" applyBorder="1" applyAlignment="1">
      <alignment horizontal="center" vertical="center" wrapText="1"/>
    </xf>
    <xf numFmtId="0" fontId="6" fillId="36" borderId="118" xfId="0" applyFont="1" applyFill="1" applyBorder="1" applyAlignment="1">
      <alignment horizontal="center" vertical="center" wrapText="1"/>
    </xf>
    <xf numFmtId="0" fontId="104" fillId="3" borderId="76" xfId="13" applyFont="1" applyFill="1" applyBorder="1" applyAlignment="1" applyProtection="1">
      <alignment horizontal="center" vertical="center" wrapText="1"/>
      <protection locked="0"/>
    </xf>
    <xf numFmtId="0" fontId="104"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10" xfId="1" applyNumberFormat="1" applyFont="1" applyFill="1" applyBorder="1" applyAlignment="1" applyProtection="1">
      <alignment horizontal="center" vertical="center" wrapText="1"/>
      <protection locked="0"/>
    </xf>
    <xf numFmtId="164" fontId="15" fillId="0" borderId="11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9" fillId="78" borderId="8" xfId="0" applyFont="1" applyFill="1" applyBorder="1" applyAlignment="1">
      <alignment vertical="center" wrapText="1"/>
    </xf>
    <xf numFmtId="0" fontId="109" fillId="78" borderId="10"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8" fillId="76" borderId="91"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92" xfId="0" applyFont="1" applyFill="1" applyBorder="1" applyAlignment="1">
      <alignment horizontal="center" vertical="center" wrapText="1"/>
    </xf>
    <xf numFmtId="0" fontId="108" fillId="0" borderId="104" xfId="0" applyFont="1" applyFill="1" applyBorder="1" applyAlignment="1">
      <alignment horizontal="center" vertical="center"/>
    </xf>
    <xf numFmtId="0" fontId="109" fillId="0" borderId="97" xfId="0" applyFont="1" applyFill="1" applyBorder="1" applyAlignment="1">
      <alignment horizontal="left" vertical="center"/>
    </xf>
    <xf numFmtId="0" fontId="109" fillId="0" borderId="98" xfId="0" applyFont="1" applyFill="1" applyBorder="1" applyAlignment="1">
      <alignment horizontal="left" vertical="center"/>
    </xf>
    <xf numFmtId="0" fontId="108" fillId="76" borderId="107" xfId="0" applyFont="1" applyFill="1" applyBorder="1" applyAlignment="1">
      <alignment horizontal="center" vertical="center"/>
    </xf>
    <xf numFmtId="0" fontId="108" fillId="76" borderId="108" xfId="0" applyFont="1" applyFill="1" applyBorder="1" applyAlignment="1">
      <alignment horizontal="center" vertical="center"/>
    </xf>
    <xf numFmtId="0" fontId="108" fillId="76" borderId="109" xfId="0" applyFont="1" applyFill="1" applyBorder="1" applyAlignment="1">
      <alignment horizontal="center" vertical="center"/>
    </xf>
    <xf numFmtId="0" fontId="109" fillId="0" borderId="100" xfId="0" applyFont="1" applyFill="1" applyBorder="1" applyAlignment="1">
      <alignment horizontal="left" vertical="center" wrapText="1"/>
    </xf>
    <xf numFmtId="0" fontId="109" fillId="0" borderId="101" xfId="0" applyFont="1" applyFill="1" applyBorder="1" applyAlignment="1">
      <alignment horizontal="left" vertical="center" wrapText="1"/>
    </xf>
    <xf numFmtId="0" fontId="109" fillId="0" borderId="96" xfId="0" applyFont="1" applyFill="1" applyBorder="1" applyAlignment="1">
      <alignment horizontal="left" vertical="center" wrapText="1"/>
    </xf>
    <xf numFmtId="0" fontId="109" fillId="0" borderId="105" xfId="0" applyFont="1" applyFill="1" applyBorder="1" applyAlignment="1">
      <alignment horizontal="left" vertical="center" wrapText="1"/>
    </xf>
    <xf numFmtId="0" fontId="108" fillId="76" borderId="93" xfId="0" applyFont="1" applyFill="1" applyBorder="1" applyAlignment="1">
      <alignment horizontal="center" vertical="center" wrapText="1"/>
    </xf>
    <xf numFmtId="0" fontId="108" fillId="76" borderId="94" xfId="0" applyFont="1" applyFill="1" applyBorder="1" applyAlignment="1">
      <alignment horizontal="center" vertical="center" wrapText="1"/>
    </xf>
    <xf numFmtId="0" fontId="108" fillId="76" borderId="95" xfId="0" applyFont="1" applyFill="1" applyBorder="1" applyAlignment="1">
      <alignment horizontal="center" vertical="center" wrapText="1"/>
    </xf>
    <xf numFmtId="0" fontId="108" fillId="0" borderId="106" xfId="0" applyFont="1" applyFill="1" applyBorder="1" applyAlignment="1">
      <alignment horizontal="center" vertical="center"/>
    </xf>
    <xf numFmtId="0" fontId="108" fillId="0" borderId="107" xfId="0" applyFont="1" applyFill="1" applyBorder="1" applyAlignment="1">
      <alignment horizontal="center" vertical="center"/>
    </xf>
    <xf numFmtId="0" fontId="108" fillId="0" borderId="108" xfId="0" applyFont="1" applyFill="1" applyBorder="1" applyAlignment="1">
      <alignment horizontal="center" vertical="center"/>
    </xf>
    <xf numFmtId="0" fontId="108" fillId="0" borderId="109" xfId="0" applyFont="1" applyFill="1" applyBorder="1" applyAlignment="1">
      <alignment horizontal="center" vertical="center"/>
    </xf>
    <xf numFmtId="0" fontId="108" fillId="0" borderId="102" xfId="0" applyFont="1" applyFill="1" applyBorder="1" applyAlignment="1">
      <alignment horizontal="center" vertical="center"/>
    </xf>
    <xf numFmtId="0" fontId="109" fillId="0" borderId="99" xfId="0" applyFont="1" applyFill="1" applyBorder="1" applyAlignment="1">
      <alignment horizontal="left"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9" fillId="0" borderId="86" xfId="0" applyFont="1" applyFill="1" applyBorder="1" applyAlignment="1">
      <alignment horizontal="left" vertical="center" wrapText="1"/>
    </xf>
    <xf numFmtId="0" fontId="109" fillId="0" borderId="87" xfId="0" applyFont="1" applyFill="1" applyBorder="1" applyAlignment="1">
      <alignment horizontal="left" vertical="center" wrapText="1"/>
    </xf>
    <xf numFmtId="0" fontId="108" fillId="76" borderId="132" xfId="0" applyFont="1" applyFill="1" applyBorder="1" applyAlignment="1">
      <alignment horizontal="center" vertical="center" wrapText="1"/>
    </xf>
    <xf numFmtId="0" fontId="108" fillId="76" borderId="133" xfId="0" applyFont="1" applyFill="1" applyBorder="1" applyAlignment="1">
      <alignment horizontal="center" vertical="center" wrapText="1"/>
    </xf>
    <xf numFmtId="0" fontId="108" fillId="76" borderId="134" xfId="0" applyFont="1" applyFill="1" applyBorder="1" applyAlignment="1">
      <alignment horizontal="center" vertical="center" wrapText="1"/>
    </xf>
    <xf numFmtId="0" fontId="108" fillId="0" borderId="79" xfId="0" applyFont="1" applyFill="1" applyBorder="1" applyAlignment="1">
      <alignment horizontal="center" vertical="center"/>
    </xf>
    <xf numFmtId="0" fontId="108" fillId="0" borderId="80" xfId="0" applyFont="1" applyFill="1" applyBorder="1" applyAlignment="1">
      <alignment horizontal="center" vertical="center"/>
    </xf>
    <xf numFmtId="0" fontId="108" fillId="0" borderId="81" xfId="0" applyFont="1" applyFill="1" applyBorder="1" applyAlignment="1">
      <alignment horizontal="center" vertical="center"/>
    </xf>
    <xf numFmtId="49" fontId="109" fillId="0" borderId="97" xfId="0" applyNumberFormat="1" applyFont="1" applyFill="1" applyBorder="1" applyAlignment="1">
      <alignment horizontal="left" vertical="center" wrapText="1"/>
    </xf>
    <xf numFmtId="49" fontId="109" fillId="0" borderId="98" xfId="0" applyNumberFormat="1" applyFont="1" applyFill="1" applyBorder="1" applyAlignment="1">
      <alignment horizontal="left" vertical="center" wrapText="1"/>
    </xf>
    <xf numFmtId="0" fontId="108" fillId="76" borderId="82" xfId="0" applyFont="1" applyFill="1" applyBorder="1" applyAlignment="1">
      <alignment horizontal="center" vertical="center" wrapText="1"/>
    </xf>
    <xf numFmtId="0" fontId="108" fillId="76" borderId="83" xfId="0" applyFont="1" applyFill="1" applyBorder="1" applyAlignment="1">
      <alignment horizontal="center" vertical="center" wrapText="1"/>
    </xf>
    <xf numFmtId="0" fontId="108" fillId="76" borderId="84" xfId="0" applyFont="1" applyFill="1" applyBorder="1" applyAlignment="1">
      <alignment horizontal="center" vertical="center" wrapText="1"/>
    </xf>
    <xf numFmtId="0" fontId="109" fillId="0" borderId="59"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120" xfId="0" applyFont="1" applyFill="1" applyBorder="1" applyAlignment="1">
      <alignment horizontal="left" vertical="center" wrapText="1"/>
    </xf>
    <xf numFmtId="0" fontId="109" fillId="0" borderId="118"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6" xfId="0" applyFont="1" applyFill="1" applyBorder="1" applyAlignment="1">
      <alignment vertical="center" wrapText="1"/>
    </xf>
    <xf numFmtId="0" fontId="109" fillId="0" borderId="87" xfId="0" applyFont="1" applyFill="1" applyBorder="1" applyAlignment="1">
      <alignment vertical="center" wrapText="1"/>
    </xf>
    <xf numFmtId="0" fontId="109" fillId="0" borderId="59" xfId="0" applyFont="1" applyFill="1" applyBorder="1" applyAlignment="1">
      <alignment vertical="center" wrapText="1"/>
    </xf>
    <xf numFmtId="0" fontId="109" fillId="0" borderId="11" xfId="0" applyFont="1" applyFill="1" applyBorder="1" applyAlignment="1">
      <alignment vertical="center" wrapText="1"/>
    </xf>
    <xf numFmtId="0" fontId="109" fillId="3" borderId="86" xfId="0" applyFont="1" applyFill="1" applyBorder="1" applyAlignment="1">
      <alignment horizontal="left" vertical="center" wrapText="1"/>
    </xf>
    <xf numFmtId="0" fontId="109" fillId="3" borderId="87" xfId="0" applyFont="1" applyFill="1" applyBorder="1" applyAlignment="1">
      <alignment horizontal="left" vertical="center" wrapText="1"/>
    </xf>
    <xf numFmtId="0" fontId="109" fillId="0" borderId="3" xfId="0" applyFont="1" applyFill="1" applyBorder="1" applyAlignment="1">
      <alignment horizontal="lef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9" xfId="0" applyFont="1" applyFill="1" applyBorder="1" applyAlignment="1">
      <alignment horizontal="left" vertical="center" wrapText="1"/>
    </xf>
    <xf numFmtId="0" fontId="109" fillId="0" borderId="90" xfId="0" applyFont="1" applyFill="1" applyBorder="1" applyAlignment="1">
      <alignment horizontal="left" vertical="center" wrapText="1"/>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5">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14" activePane="bottomRight" state="frozen"/>
      <selection pane="topRight" activeCell="B1" sqref="B1"/>
      <selection pane="bottomLeft" activeCell="A8" sqref="A8"/>
      <selection pane="bottomRight" activeCell="C2" sqref="C2:C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298</v>
      </c>
      <c r="C1" s="100"/>
    </row>
    <row r="2" spans="1:3" s="195" customFormat="1" ht="15.75">
      <c r="A2" s="266">
        <v>1</v>
      </c>
      <c r="B2" s="196" t="s">
        <v>299</v>
      </c>
      <c r="C2" s="469" t="s">
        <v>884</v>
      </c>
    </row>
    <row r="3" spans="1:3" s="195" customFormat="1" ht="15.75">
      <c r="A3" s="266">
        <v>2</v>
      </c>
      <c r="B3" s="197" t="s">
        <v>300</v>
      </c>
      <c r="C3" s="469" t="s">
        <v>885</v>
      </c>
    </row>
    <row r="4" spans="1:3" s="195" customFormat="1" ht="15.75">
      <c r="A4" s="266">
        <v>3</v>
      </c>
      <c r="B4" s="197" t="s">
        <v>301</v>
      </c>
      <c r="C4" s="469" t="s">
        <v>886</v>
      </c>
    </row>
    <row r="5" spans="1:3" s="195" customFormat="1" ht="15.75">
      <c r="A5" s="267">
        <v>4</v>
      </c>
      <c r="B5" s="200" t="s">
        <v>302</v>
      </c>
      <c r="C5" s="464" t="s">
        <v>887</v>
      </c>
    </row>
    <row r="6" spans="1:3" s="199" customFormat="1" ht="65.25" customHeight="1">
      <c r="A6" s="525" t="s">
        <v>803</v>
      </c>
      <c r="B6" s="526"/>
      <c r="C6" s="526"/>
    </row>
    <row r="7" spans="1:3">
      <c r="A7" s="458" t="s">
        <v>653</v>
      </c>
      <c r="B7" s="459" t="s">
        <v>303</v>
      </c>
    </row>
    <row r="8" spans="1:3">
      <c r="A8" s="460">
        <v>1</v>
      </c>
      <c r="B8" s="456" t="s">
        <v>267</v>
      </c>
    </row>
    <row r="9" spans="1:3">
      <c r="A9" s="460">
        <v>2</v>
      </c>
      <c r="B9" s="456" t="s">
        <v>304</v>
      </c>
    </row>
    <row r="10" spans="1:3">
      <c r="A10" s="460">
        <v>3</v>
      </c>
      <c r="B10" s="456" t="s">
        <v>305</v>
      </c>
    </row>
    <row r="11" spans="1:3">
      <c r="A11" s="460">
        <v>4</v>
      </c>
      <c r="B11" s="456" t="s">
        <v>306</v>
      </c>
      <c r="C11" s="194"/>
    </row>
    <row r="12" spans="1:3">
      <c r="A12" s="460">
        <v>5</v>
      </c>
      <c r="B12" s="456" t="s">
        <v>231</v>
      </c>
    </row>
    <row r="13" spans="1:3">
      <c r="A13" s="460">
        <v>6</v>
      </c>
      <c r="B13" s="461" t="s">
        <v>192</v>
      </c>
    </row>
    <row r="14" spans="1:3">
      <c r="A14" s="460">
        <v>7</v>
      </c>
      <c r="B14" s="456" t="s">
        <v>307</v>
      </c>
    </row>
    <row r="15" spans="1:3">
      <c r="A15" s="460">
        <v>8</v>
      </c>
      <c r="B15" s="456" t="s">
        <v>311</v>
      </c>
    </row>
    <row r="16" spans="1:3">
      <c r="A16" s="460">
        <v>9</v>
      </c>
      <c r="B16" s="456" t="s">
        <v>95</v>
      </c>
    </row>
    <row r="17" spans="1:2">
      <c r="A17" s="462" t="s">
        <v>873</v>
      </c>
      <c r="B17" s="456" t="s">
        <v>845</v>
      </c>
    </row>
    <row r="18" spans="1:2">
      <c r="A18" s="460">
        <v>10</v>
      </c>
      <c r="B18" s="456" t="s">
        <v>314</v>
      </c>
    </row>
    <row r="19" spans="1:2">
      <c r="A19" s="460">
        <v>11</v>
      </c>
      <c r="B19" s="461" t="s">
        <v>294</v>
      </c>
    </row>
    <row r="20" spans="1:2">
      <c r="A20" s="460">
        <v>12</v>
      </c>
      <c r="B20" s="461" t="s">
        <v>291</v>
      </c>
    </row>
    <row r="21" spans="1:2">
      <c r="A21" s="460">
        <v>13</v>
      </c>
      <c r="B21" s="463" t="s">
        <v>773</v>
      </c>
    </row>
    <row r="22" spans="1:2">
      <c r="A22" s="460">
        <v>14</v>
      </c>
      <c r="B22" s="464" t="s">
        <v>833</v>
      </c>
    </row>
    <row r="23" spans="1:2">
      <c r="A23" s="465">
        <v>15</v>
      </c>
      <c r="B23" s="461" t="s">
        <v>84</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B15" sqref="B15"/>
    </sheetView>
  </sheetViews>
  <sheetFormatPr defaultRowHeight="15"/>
  <cols>
    <col min="1" max="1" width="9.5703125" style="5" bestFit="1" customWidth="1"/>
    <col min="2" max="2" width="132.42578125" style="2" customWidth="1"/>
    <col min="3" max="3" width="18.42578125" style="2" customWidth="1"/>
  </cols>
  <sheetData>
    <row r="1" spans="1:6" ht="15.75">
      <c r="A1" s="18" t="s">
        <v>232</v>
      </c>
      <c r="B1" s="17" t="s">
        <v>888</v>
      </c>
      <c r="D1" s="2"/>
      <c r="E1" s="2"/>
      <c r="F1" s="2"/>
    </row>
    <row r="2" spans="1:6" s="22" customFormat="1" ht="15.75" customHeight="1">
      <c r="A2" s="22" t="s">
        <v>233</v>
      </c>
      <c r="B2" s="17" t="s">
        <v>915</v>
      </c>
    </row>
    <row r="3" spans="1:6" s="22" customFormat="1" ht="15.75" customHeight="1"/>
    <row r="4" spans="1:6" ht="15.75" thickBot="1">
      <c r="A4" s="5" t="s">
        <v>662</v>
      </c>
      <c r="B4" s="65" t="s">
        <v>95</v>
      </c>
    </row>
    <row r="5" spans="1:6">
      <c r="A5" s="146" t="s">
        <v>33</v>
      </c>
      <c r="B5" s="147"/>
      <c r="C5" s="148" t="s">
        <v>34</v>
      </c>
    </row>
    <row r="6" spans="1:6">
      <c r="A6" s="149">
        <v>1</v>
      </c>
      <c r="B6" s="89" t="s">
        <v>35</v>
      </c>
      <c r="C6" s="317">
        <f>SUM(C7:C11)</f>
        <v>113253205.92000018</v>
      </c>
    </row>
    <row r="7" spans="1:6">
      <c r="A7" s="149">
        <v>2</v>
      </c>
      <c r="B7" s="86" t="s">
        <v>36</v>
      </c>
      <c r="C7" s="318">
        <v>4400000</v>
      </c>
    </row>
    <row r="8" spans="1:6">
      <c r="A8" s="149">
        <v>3</v>
      </c>
      <c r="B8" s="80" t="s">
        <v>37</v>
      </c>
      <c r="C8" s="318"/>
    </row>
    <row r="9" spans="1:6">
      <c r="A9" s="149">
        <v>4</v>
      </c>
      <c r="B9" s="80" t="s">
        <v>38</v>
      </c>
      <c r="C9" s="318">
        <v>396459</v>
      </c>
    </row>
    <row r="10" spans="1:6">
      <c r="A10" s="149">
        <v>5</v>
      </c>
      <c r="B10" s="80" t="s">
        <v>39</v>
      </c>
      <c r="C10" s="318"/>
    </row>
    <row r="11" spans="1:6">
      <c r="A11" s="149">
        <v>6</v>
      </c>
      <c r="B11" s="87" t="s">
        <v>40</v>
      </c>
      <c r="C11" s="318">
        <v>108456746.92000018</v>
      </c>
    </row>
    <row r="12" spans="1:6" s="4" customFormat="1">
      <c r="A12" s="149">
        <v>7</v>
      </c>
      <c r="B12" s="89" t="s">
        <v>41</v>
      </c>
      <c r="C12" s="319">
        <f>SUM(C13:C27)</f>
        <v>4804471.59</v>
      </c>
    </row>
    <row r="13" spans="1:6" s="4" customFormat="1">
      <c r="A13" s="149">
        <v>8</v>
      </c>
      <c r="B13" s="88" t="s">
        <v>42</v>
      </c>
      <c r="C13" s="320">
        <v>396459</v>
      </c>
    </row>
    <row r="14" spans="1:6" s="4" customFormat="1" ht="25.5">
      <c r="A14" s="149">
        <v>9</v>
      </c>
      <c r="B14" s="81" t="s">
        <v>43</v>
      </c>
      <c r="C14" s="320"/>
    </row>
    <row r="15" spans="1:6" s="4" customFormat="1">
      <c r="A15" s="149">
        <v>10</v>
      </c>
      <c r="B15" s="82" t="s">
        <v>44</v>
      </c>
      <c r="C15" s="495">
        <v>4408012.59</v>
      </c>
    </row>
    <row r="16" spans="1:6" s="4" customFormat="1">
      <c r="A16" s="149">
        <v>11</v>
      </c>
      <c r="B16" s="83" t="s">
        <v>45</v>
      </c>
      <c r="C16" s="320"/>
    </row>
    <row r="17" spans="1:3" s="4" customFormat="1">
      <c r="A17" s="149">
        <v>12</v>
      </c>
      <c r="B17" s="82" t="s">
        <v>46</v>
      </c>
      <c r="C17" s="320"/>
    </row>
    <row r="18" spans="1:3" s="4" customFormat="1">
      <c r="A18" s="149">
        <v>13</v>
      </c>
      <c r="B18" s="82" t="s">
        <v>47</v>
      </c>
      <c r="C18" s="320"/>
    </row>
    <row r="19" spans="1:3" s="4" customFormat="1">
      <c r="A19" s="149">
        <v>14</v>
      </c>
      <c r="B19" s="82" t="s">
        <v>48</v>
      </c>
      <c r="C19" s="320"/>
    </row>
    <row r="20" spans="1:3" s="4" customFormat="1" ht="25.5">
      <c r="A20" s="149">
        <v>15</v>
      </c>
      <c r="B20" s="82" t="s">
        <v>49</v>
      </c>
      <c r="C20" s="320"/>
    </row>
    <row r="21" spans="1:3" s="4" customFormat="1" ht="25.5">
      <c r="A21" s="149">
        <v>16</v>
      </c>
      <c r="B21" s="81" t="s">
        <v>50</v>
      </c>
      <c r="C21" s="320"/>
    </row>
    <row r="22" spans="1:3" s="4" customFormat="1">
      <c r="A22" s="149">
        <v>17</v>
      </c>
      <c r="B22" s="150" t="s">
        <v>51</v>
      </c>
      <c r="C22" s="320"/>
    </row>
    <row r="23" spans="1:3" s="4" customFormat="1" ht="25.5">
      <c r="A23" s="149">
        <v>18</v>
      </c>
      <c r="B23" s="81" t="s">
        <v>52</v>
      </c>
      <c r="C23" s="320"/>
    </row>
    <row r="24" spans="1:3" s="4" customFormat="1" ht="25.5">
      <c r="A24" s="149">
        <v>19</v>
      </c>
      <c r="B24" s="81" t="s">
        <v>53</v>
      </c>
      <c r="C24" s="320"/>
    </row>
    <row r="25" spans="1:3" s="4" customFormat="1" ht="25.5">
      <c r="A25" s="149">
        <v>20</v>
      </c>
      <c r="B25" s="84" t="s">
        <v>54</v>
      </c>
      <c r="C25" s="320"/>
    </row>
    <row r="26" spans="1:3" s="4" customFormat="1">
      <c r="A26" s="149">
        <v>21</v>
      </c>
      <c r="B26" s="84" t="s">
        <v>55</v>
      </c>
      <c r="C26" s="320"/>
    </row>
    <row r="27" spans="1:3" s="4" customFormat="1" ht="25.5">
      <c r="A27" s="149">
        <v>22</v>
      </c>
      <c r="B27" s="84" t="s">
        <v>56</v>
      </c>
      <c r="C27" s="320"/>
    </row>
    <row r="28" spans="1:3" s="4" customFormat="1">
      <c r="A28" s="149">
        <v>23</v>
      </c>
      <c r="B28" s="90" t="s">
        <v>30</v>
      </c>
      <c r="C28" s="319">
        <f>C6-C12</f>
        <v>108448734.33000018</v>
      </c>
    </row>
    <row r="29" spans="1:3" s="4" customFormat="1">
      <c r="A29" s="151"/>
      <c r="B29" s="85"/>
      <c r="C29" s="320"/>
    </row>
    <row r="30" spans="1:3" s="4" customFormat="1">
      <c r="A30" s="151">
        <v>24</v>
      </c>
      <c r="B30" s="90" t="s">
        <v>57</v>
      </c>
      <c r="C30" s="319">
        <f>C31+C34</f>
        <v>0</v>
      </c>
    </row>
    <row r="31" spans="1:3" s="4" customFormat="1">
      <c r="A31" s="151">
        <v>25</v>
      </c>
      <c r="B31" s="80" t="s">
        <v>58</v>
      </c>
      <c r="C31" s="321">
        <f>C32+C33</f>
        <v>0</v>
      </c>
    </row>
    <row r="32" spans="1:3" s="4" customFormat="1">
      <c r="A32" s="151">
        <v>26</v>
      </c>
      <c r="B32" s="192" t="s">
        <v>59</v>
      </c>
      <c r="C32" s="320"/>
    </row>
    <row r="33" spans="1:3" s="4" customFormat="1">
      <c r="A33" s="151">
        <v>27</v>
      </c>
      <c r="B33" s="192" t="s">
        <v>60</v>
      </c>
      <c r="C33" s="320"/>
    </row>
    <row r="34" spans="1:3" s="4" customFormat="1">
      <c r="A34" s="151">
        <v>28</v>
      </c>
      <c r="B34" s="80" t="s">
        <v>61</v>
      </c>
      <c r="C34" s="320"/>
    </row>
    <row r="35" spans="1:3" s="4" customFormat="1">
      <c r="A35" s="151">
        <v>29</v>
      </c>
      <c r="B35" s="90" t="s">
        <v>62</v>
      </c>
      <c r="C35" s="319">
        <f>SUM(C36:C40)</f>
        <v>0</v>
      </c>
    </row>
    <row r="36" spans="1:3" s="4" customFormat="1">
      <c r="A36" s="151">
        <v>30</v>
      </c>
      <c r="B36" s="81" t="s">
        <v>63</v>
      </c>
      <c r="C36" s="320"/>
    </row>
    <row r="37" spans="1:3" s="4" customFormat="1">
      <c r="A37" s="151">
        <v>31</v>
      </c>
      <c r="B37" s="82" t="s">
        <v>64</v>
      </c>
      <c r="C37" s="320"/>
    </row>
    <row r="38" spans="1:3" s="4" customFormat="1" ht="25.5">
      <c r="A38" s="151">
        <v>32</v>
      </c>
      <c r="B38" s="81" t="s">
        <v>65</v>
      </c>
      <c r="C38" s="320"/>
    </row>
    <row r="39" spans="1:3" s="4" customFormat="1" ht="25.5">
      <c r="A39" s="151">
        <v>33</v>
      </c>
      <c r="B39" s="81" t="s">
        <v>53</v>
      </c>
      <c r="C39" s="320"/>
    </row>
    <row r="40" spans="1:3" s="4" customFormat="1" ht="25.5">
      <c r="A40" s="151">
        <v>34</v>
      </c>
      <c r="B40" s="84" t="s">
        <v>66</v>
      </c>
      <c r="C40" s="320"/>
    </row>
    <row r="41" spans="1:3" s="4" customFormat="1">
      <c r="A41" s="151">
        <v>35</v>
      </c>
      <c r="B41" s="90" t="s">
        <v>31</v>
      </c>
      <c r="C41" s="319">
        <f>C30-C35</f>
        <v>0</v>
      </c>
    </row>
    <row r="42" spans="1:3" s="4" customFormat="1">
      <c r="A42" s="151"/>
      <c r="B42" s="85"/>
      <c r="C42" s="320"/>
    </row>
    <row r="43" spans="1:3" s="4" customFormat="1">
      <c r="A43" s="151">
        <v>36</v>
      </c>
      <c r="B43" s="91" t="s">
        <v>67</v>
      </c>
      <c r="C43" s="319">
        <f>SUM(C44:C46)</f>
        <v>10547346.731922071</v>
      </c>
    </row>
    <row r="44" spans="1:3" s="4" customFormat="1">
      <c r="A44" s="151">
        <v>37</v>
      </c>
      <c r="B44" s="80" t="s">
        <v>68</v>
      </c>
      <c r="C44" s="320"/>
    </row>
    <row r="45" spans="1:3" s="4" customFormat="1">
      <c r="A45" s="151">
        <v>38</v>
      </c>
      <c r="B45" s="80" t="s">
        <v>69</v>
      </c>
      <c r="C45" s="320"/>
    </row>
    <row r="46" spans="1:3" s="4" customFormat="1">
      <c r="A46" s="151">
        <v>39</v>
      </c>
      <c r="B46" s="80" t="s">
        <v>70</v>
      </c>
      <c r="C46" s="320">
        <v>10547346.731922071</v>
      </c>
    </row>
    <row r="47" spans="1:3" s="4" customFormat="1">
      <c r="A47" s="151">
        <v>40</v>
      </c>
      <c r="B47" s="91" t="s">
        <v>71</v>
      </c>
      <c r="C47" s="319">
        <f>SUM(C48:C51)</f>
        <v>0</v>
      </c>
    </row>
    <row r="48" spans="1:3" s="4" customFormat="1">
      <c r="A48" s="151">
        <v>41</v>
      </c>
      <c r="B48" s="81" t="s">
        <v>72</v>
      </c>
      <c r="C48" s="320"/>
    </row>
    <row r="49" spans="1:3" s="4" customFormat="1">
      <c r="A49" s="151">
        <v>42</v>
      </c>
      <c r="B49" s="82" t="s">
        <v>73</v>
      </c>
      <c r="C49" s="320"/>
    </row>
    <row r="50" spans="1:3" s="4" customFormat="1" ht="25.5">
      <c r="A50" s="151">
        <v>43</v>
      </c>
      <c r="B50" s="81" t="s">
        <v>74</v>
      </c>
      <c r="C50" s="320"/>
    </row>
    <row r="51" spans="1:3" s="4" customFormat="1" ht="25.5">
      <c r="A51" s="151">
        <v>44</v>
      </c>
      <c r="B51" s="81" t="s">
        <v>53</v>
      </c>
      <c r="C51" s="320"/>
    </row>
    <row r="52" spans="1:3" s="4" customFormat="1" ht="15.75" thickBot="1">
      <c r="A52" s="152">
        <v>45</v>
      </c>
      <c r="B52" s="153" t="s">
        <v>32</v>
      </c>
      <c r="C52" s="322">
        <f>C43-C47</f>
        <v>10547346.731922071</v>
      </c>
    </row>
    <row r="55" spans="1:3">
      <c r="B55" s="2" t="s">
        <v>269</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F13" sqref="F13"/>
    </sheetView>
  </sheetViews>
  <sheetFormatPr defaultColWidth="9.140625" defaultRowHeight="12.75"/>
  <cols>
    <col min="1" max="1" width="10.85546875" style="394" bestFit="1" customWidth="1"/>
    <col min="2" max="2" width="59" style="394" customWidth="1"/>
    <col min="3" max="3" width="16.7109375" style="394" bestFit="1" customWidth="1"/>
    <col min="4" max="4" width="14.5703125" style="394" bestFit="1" customWidth="1"/>
    <col min="5" max="16384" width="9.140625" style="394"/>
  </cols>
  <sheetData>
    <row r="1" spans="1:4" ht="15">
      <c r="A1" s="18" t="s">
        <v>232</v>
      </c>
      <c r="B1" s="17" t="s">
        <v>888</v>
      </c>
    </row>
    <row r="2" spans="1:4" s="22" customFormat="1" ht="15.75" customHeight="1">
      <c r="A2" s="22" t="s">
        <v>233</v>
      </c>
      <c r="B2" s="17" t="s">
        <v>889</v>
      </c>
    </row>
    <row r="3" spans="1:4" s="22" customFormat="1" ht="15.75" customHeight="1"/>
    <row r="4" spans="1:4" ht="13.5" thickBot="1">
      <c r="A4" s="395" t="s">
        <v>844</v>
      </c>
      <c r="B4" s="440" t="s">
        <v>845</v>
      </c>
    </row>
    <row r="5" spans="1:4" s="441" customFormat="1">
      <c r="A5" s="548" t="s">
        <v>846</v>
      </c>
      <c r="B5" s="549"/>
      <c r="C5" s="426" t="s">
        <v>847</v>
      </c>
      <c r="D5" s="427" t="s">
        <v>848</v>
      </c>
    </row>
    <row r="6" spans="1:4" s="442" customFormat="1">
      <c r="A6" s="428">
        <v>1</v>
      </c>
      <c r="B6" s="429" t="s">
        <v>849</v>
      </c>
      <c r="C6" s="429"/>
      <c r="D6" s="430"/>
    </row>
    <row r="7" spans="1:4" s="442" customFormat="1">
      <c r="A7" s="431" t="s">
        <v>850</v>
      </c>
      <c r="B7" s="432" t="s">
        <v>851</v>
      </c>
      <c r="C7" s="432" t="s">
        <v>872</v>
      </c>
      <c r="D7" s="496">
        <v>33973642.409654848</v>
      </c>
    </row>
    <row r="8" spans="1:4" s="442" customFormat="1">
      <c r="A8" s="431" t="s">
        <v>852</v>
      </c>
      <c r="B8" s="432" t="s">
        <v>853</v>
      </c>
      <c r="C8" s="432" t="s">
        <v>854</v>
      </c>
      <c r="D8" s="496">
        <v>45298189.879539795</v>
      </c>
    </row>
    <row r="9" spans="1:4" s="442" customFormat="1">
      <c r="A9" s="431" t="s">
        <v>855</v>
      </c>
      <c r="B9" s="432" t="s">
        <v>856</v>
      </c>
      <c r="C9" s="432" t="s">
        <v>857</v>
      </c>
      <c r="D9" s="496">
        <v>60397586.506053068</v>
      </c>
    </row>
    <row r="10" spans="1:4" s="442" customFormat="1">
      <c r="A10" s="428" t="s">
        <v>858</v>
      </c>
      <c r="B10" s="429" t="s">
        <v>859</v>
      </c>
      <c r="C10" s="429"/>
      <c r="D10" s="500">
        <f>SUM(D11:D13)</f>
        <v>18874245.783141583</v>
      </c>
    </row>
    <row r="11" spans="1:4" s="443" customFormat="1">
      <c r="A11" s="433" t="s">
        <v>860</v>
      </c>
      <c r="B11" s="434" t="s">
        <v>861</v>
      </c>
      <c r="C11" s="434" t="s">
        <v>862</v>
      </c>
      <c r="D11" s="497">
        <v>18874245.783141583</v>
      </c>
    </row>
    <row r="12" spans="1:4" s="443" customFormat="1">
      <c r="A12" s="433" t="s">
        <v>863</v>
      </c>
      <c r="B12" s="434" t="s">
        <v>864</v>
      </c>
      <c r="C12" s="434" t="s">
        <v>865</v>
      </c>
      <c r="D12" s="435">
        <v>0</v>
      </c>
    </row>
    <row r="13" spans="1:4" s="443" customFormat="1">
      <c r="A13" s="433" t="s">
        <v>866</v>
      </c>
      <c r="B13" s="434" t="s">
        <v>867</v>
      </c>
      <c r="C13" s="434" t="s">
        <v>865</v>
      </c>
      <c r="D13" s="435">
        <v>0</v>
      </c>
    </row>
    <row r="14" spans="1:4" s="442" customFormat="1">
      <c r="A14" s="428" t="s">
        <v>868</v>
      </c>
      <c r="B14" s="429" t="s">
        <v>869</v>
      </c>
      <c r="C14" s="436"/>
      <c r="D14" s="500">
        <f>SUM(D15:D17)</f>
        <v>26436659.766469285</v>
      </c>
    </row>
    <row r="15" spans="1:4" s="442" customFormat="1">
      <c r="A15" s="457" t="s">
        <v>874</v>
      </c>
      <c r="B15" s="434" t="s">
        <v>877</v>
      </c>
      <c r="C15" s="498">
        <v>3.3980224533624202E-3</v>
      </c>
      <c r="D15" s="497">
        <v>2565404.4384558429</v>
      </c>
    </row>
    <row r="16" spans="1:4" s="442" customFormat="1">
      <c r="A16" s="457" t="s">
        <v>875</v>
      </c>
      <c r="B16" s="434" t="s">
        <v>878</v>
      </c>
      <c r="C16" s="498">
        <v>4.5509229286103837E-3</v>
      </c>
      <c r="D16" s="497">
        <v>3435809.5157890753</v>
      </c>
    </row>
    <row r="17" spans="1:6" s="442" customFormat="1">
      <c r="A17" s="457" t="s">
        <v>876</v>
      </c>
      <c r="B17" s="434" t="s">
        <v>879</v>
      </c>
      <c r="C17" s="499">
        <v>2.1000000000000001E-2</v>
      </c>
      <c r="D17" s="497">
        <v>20435445.812224366</v>
      </c>
    </row>
    <row r="18" spans="1:6" s="441" customFormat="1">
      <c r="A18" s="550" t="s">
        <v>870</v>
      </c>
      <c r="B18" s="551"/>
      <c r="C18" s="437" t="s">
        <v>847</v>
      </c>
      <c r="D18" s="438" t="s">
        <v>848</v>
      </c>
    </row>
    <row r="19" spans="1:6" s="442" customFormat="1">
      <c r="A19" s="439">
        <v>4</v>
      </c>
      <c r="B19" s="434" t="s">
        <v>30</v>
      </c>
      <c r="C19" s="498">
        <v>0.15410772286848215</v>
      </c>
      <c r="D19" s="502">
        <v>116346681.54000004</v>
      </c>
    </row>
    <row r="20" spans="1:6" s="442" customFormat="1">
      <c r="A20" s="439">
        <v>5</v>
      </c>
      <c r="B20" s="434" t="s">
        <v>131</v>
      </c>
      <c r="C20" s="498">
        <v>0.15410772286848215</v>
      </c>
      <c r="D20" s="502">
        <v>116346681.54000004</v>
      </c>
    </row>
    <row r="21" spans="1:6" s="442" customFormat="1" ht="13.5" thickBot="1">
      <c r="A21" s="444" t="s">
        <v>871</v>
      </c>
      <c r="B21" s="445" t="s">
        <v>95</v>
      </c>
      <c r="C21" s="501">
        <v>0.16398358371832292</v>
      </c>
      <c r="D21" s="503">
        <v>123802658.54000004</v>
      </c>
    </row>
    <row r="22" spans="1:6">
      <c r="F22" s="395"/>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90" zoomScaleNormal="90" workbookViewId="0">
      <pane xSplit="1" ySplit="5" topLeftCell="B27" activePane="bottomRight" state="frozen"/>
      <selection pane="topRight" activeCell="B1" sqref="B1"/>
      <selection pane="bottomLeft" activeCell="A5" sqref="A5"/>
      <selection pane="bottomRight" activeCell="C37" sqref="C37:C43"/>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6">
      <c r="A1" s="18" t="s">
        <v>232</v>
      </c>
      <c r="B1" s="17" t="s">
        <v>888</v>
      </c>
      <c r="E1" s="2"/>
      <c r="F1" s="2"/>
    </row>
    <row r="2" spans="1:6" s="22" customFormat="1" ht="15.75" customHeight="1">
      <c r="A2" s="22" t="s">
        <v>233</v>
      </c>
      <c r="B2" s="17" t="s">
        <v>915</v>
      </c>
    </row>
    <row r="3" spans="1:6" s="22" customFormat="1" ht="15.75" customHeight="1">
      <c r="A3" s="27"/>
    </row>
    <row r="4" spans="1:6" s="22" customFormat="1" ht="15.75" customHeight="1" thickBot="1">
      <c r="A4" s="22" t="s">
        <v>663</v>
      </c>
      <c r="B4" s="215" t="s">
        <v>314</v>
      </c>
      <c r="D4" s="217" t="s">
        <v>136</v>
      </c>
    </row>
    <row r="5" spans="1:6" ht="38.25">
      <c r="A5" s="165" t="s">
        <v>33</v>
      </c>
      <c r="B5" s="166" t="s">
        <v>275</v>
      </c>
      <c r="C5" s="167" t="s">
        <v>281</v>
      </c>
      <c r="D5" s="216" t="s">
        <v>315</v>
      </c>
    </row>
    <row r="6" spans="1:6">
      <c r="A6" s="154">
        <v>1</v>
      </c>
      <c r="B6" s="92" t="s">
        <v>197</v>
      </c>
      <c r="C6" s="323">
        <v>19333241.240000002</v>
      </c>
      <c r="D6" s="155"/>
      <c r="E6" s="8"/>
    </row>
    <row r="7" spans="1:6">
      <c r="A7" s="154">
        <v>2</v>
      </c>
      <c r="B7" s="93" t="s">
        <v>198</v>
      </c>
      <c r="C7" s="324">
        <v>33896314.93</v>
      </c>
      <c r="D7" s="156"/>
      <c r="E7" s="8"/>
    </row>
    <row r="8" spans="1:6">
      <c r="A8" s="154">
        <v>3</v>
      </c>
      <c r="B8" s="93" t="s">
        <v>199</v>
      </c>
      <c r="C8" s="324">
        <v>21875499.279999997</v>
      </c>
      <c r="D8" s="156"/>
      <c r="E8" s="8"/>
    </row>
    <row r="9" spans="1:6">
      <c r="A9" s="154">
        <v>4</v>
      </c>
      <c r="B9" s="93" t="s">
        <v>228</v>
      </c>
      <c r="C9" s="324">
        <v>0</v>
      </c>
      <c r="D9" s="156"/>
      <c r="E9" s="8"/>
    </row>
    <row r="10" spans="1:6">
      <c r="A10" s="154">
        <v>5</v>
      </c>
      <c r="B10" s="93" t="s">
        <v>200</v>
      </c>
      <c r="C10" s="324">
        <v>0</v>
      </c>
      <c r="D10" s="156"/>
      <c r="E10" s="8"/>
    </row>
    <row r="11" spans="1:6">
      <c r="A11" s="154">
        <v>6.1</v>
      </c>
      <c r="B11" s="93" t="s">
        <v>201</v>
      </c>
      <c r="C11" s="325">
        <v>644492860.89539111</v>
      </c>
      <c r="D11" s="157"/>
      <c r="E11" s="9"/>
    </row>
    <row r="12" spans="1:6">
      <c r="A12" s="154">
        <v>6.2</v>
      </c>
      <c r="B12" s="94" t="s">
        <v>202</v>
      </c>
      <c r="C12" s="504">
        <v>-17446115.44640018</v>
      </c>
      <c r="D12" s="157"/>
      <c r="E12" s="9"/>
    </row>
    <row r="13" spans="1:6">
      <c r="A13" s="154" t="s">
        <v>800</v>
      </c>
      <c r="B13" s="95" t="s">
        <v>801</v>
      </c>
      <c r="C13" s="504">
        <v>-12431674.528900182</v>
      </c>
      <c r="D13" s="273" t="s">
        <v>910</v>
      </c>
      <c r="E13" s="9"/>
    </row>
    <row r="14" spans="1:6">
      <c r="A14" s="154">
        <v>6</v>
      </c>
      <c r="B14" s="93" t="s">
        <v>203</v>
      </c>
      <c r="C14" s="331">
        <f>C11+C12</f>
        <v>627046745.44899094</v>
      </c>
      <c r="D14" s="157"/>
      <c r="E14" s="8"/>
    </row>
    <row r="15" spans="1:6">
      <c r="A15" s="154">
        <v>7</v>
      </c>
      <c r="B15" s="93" t="s">
        <v>204</v>
      </c>
      <c r="C15" s="324">
        <v>12516188.100000001</v>
      </c>
      <c r="D15" s="156"/>
      <c r="E15" s="8"/>
    </row>
    <row r="16" spans="1:6">
      <c r="A16" s="154">
        <v>8</v>
      </c>
      <c r="B16" s="93" t="s">
        <v>205</v>
      </c>
      <c r="C16" s="324">
        <v>324235</v>
      </c>
      <c r="D16" s="156"/>
      <c r="E16" s="8"/>
    </row>
    <row r="17" spans="1:5">
      <c r="A17" s="154">
        <v>9</v>
      </c>
      <c r="B17" s="93" t="s">
        <v>206</v>
      </c>
      <c r="C17" s="324">
        <v>0</v>
      </c>
      <c r="D17" s="156"/>
      <c r="E17" s="8"/>
    </row>
    <row r="18" spans="1:5">
      <c r="A18" s="154">
        <v>9.1</v>
      </c>
      <c r="B18" s="95" t="s">
        <v>290</v>
      </c>
      <c r="C18" s="324"/>
      <c r="D18" s="156"/>
      <c r="E18" s="8"/>
    </row>
    <row r="19" spans="1:5">
      <c r="A19" s="154">
        <v>9.1999999999999993</v>
      </c>
      <c r="B19" s="95" t="s">
        <v>280</v>
      </c>
      <c r="C19" s="324"/>
      <c r="D19" s="156"/>
      <c r="E19" s="8"/>
    </row>
    <row r="20" spans="1:5">
      <c r="A20" s="154">
        <v>9.3000000000000007</v>
      </c>
      <c r="B20" s="95" t="s">
        <v>279</v>
      </c>
      <c r="C20" s="324"/>
      <c r="D20" s="156"/>
      <c r="E20" s="8"/>
    </row>
    <row r="21" spans="1:5">
      <c r="A21" s="154">
        <v>10</v>
      </c>
      <c r="B21" s="93" t="s">
        <v>207</v>
      </c>
      <c r="C21" s="324">
        <v>12505532.57</v>
      </c>
      <c r="D21" s="156"/>
      <c r="E21" s="8"/>
    </row>
    <row r="22" spans="1:5">
      <c r="A22" s="154">
        <v>10.1</v>
      </c>
      <c r="B22" s="95" t="s">
        <v>278</v>
      </c>
      <c r="C22" s="495">
        <v>4408012.59</v>
      </c>
      <c r="D22" s="273" t="s">
        <v>911</v>
      </c>
      <c r="E22" s="8"/>
    </row>
    <row r="23" spans="1:5">
      <c r="A23" s="154">
        <v>11</v>
      </c>
      <c r="B23" s="96" t="s">
        <v>208</v>
      </c>
      <c r="C23" s="326">
        <v>62566194.759999998</v>
      </c>
      <c r="D23" s="158"/>
      <c r="E23" s="8"/>
    </row>
    <row r="24" spans="1:5">
      <c r="A24" s="154">
        <v>12</v>
      </c>
      <c r="B24" s="98" t="s">
        <v>209</v>
      </c>
      <c r="C24" s="327">
        <f>SUM(C6:C10,C14:C17,C21,C23)</f>
        <v>790063951.32899106</v>
      </c>
      <c r="D24" s="159"/>
      <c r="E24" s="7"/>
    </row>
    <row r="25" spans="1:5">
      <c r="A25" s="154">
        <v>13</v>
      </c>
      <c r="B25" s="93" t="s">
        <v>210</v>
      </c>
      <c r="C25" s="328">
        <v>21409180</v>
      </c>
      <c r="D25" s="160"/>
      <c r="E25" s="8"/>
    </row>
    <row r="26" spans="1:5">
      <c r="A26" s="154">
        <v>14</v>
      </c>
      <c r="B26" s="93" t="s">
        <v>211</v>
      </c>
      <c r="C26" s="324">
        <v>13391337.054742318</v>
      </c>
      <c r="D26" s="156"/>
      <c r="E26" s="8"/>
    </row>
    <row r="27" spans="1:5">
      <c r="A27" s="154">
        <v>15</v>
      </c>
      <c r="B27" s="93" t="s">
        <v>212</v>
      </c>
      <c r="C27" s="324">
        <v>0</v>
      </c>
      <c r="D27" s="156"/>
      <c r="E27" s="8"/>
    </row>
    <row r="28" spans="1:5">
      <c r="A28" s="154">
        <v>16</v>
      </c>
      <c r="B28" s="93" t="s">
        <v>213</v>
      </c>
      <c r="C28" s="324">
        <v>4082740.9338000002</v>
      </c>
      <c r="D28" s="156"/>
      <c r="E28" s="8"/>
    </row>
    <row r="29" spans="1:5">
      <c r="A29" s="154">
        <v>17</v>
      </c>
      <c r="B29" s="93" t="s">
        <v>214</v>
      </c>
      <c r="C29" s="324">
        <v>0</v>
      </c>
      <c r="D29" s="156"/>
      <c r="E29" s="8"/>
    </row>
    <row r="30" spans="1:5">
      <c r="A30" s="154">
        <v>18</v>
      </c>
      <c r="B30" s="93" t="s">
        <v>215</v>
      </c>
      <c r="C30" s="324">
        <v>542927091.69377828</v>
      </c>
      <c r="D30" s="156"/>
      <c r="E30" s="8"/>
    </row>
    <row r="31" spans="1:5">
      <c r="A31" s="154">
        <v>19</v>
      </c>
      <c r="B31" s="93" t="s">
        <v>216</v>
      </c>
      <c r="C31" s="324">
        <v>14563224.43</v>
      </c>
      <c r="D31" s="156"/>
      <c r="E31" s="8"/>
    </row>
    <row r="32" spans="1:5">
      <c r="A32" s="154">
        <v>20</v>
      </c>
      <c r="B32" s="93" t="s">
        <v>138</v>
      </c>
      <c r="C32" s="324">
        <v>72317270.939999998</v>
      </c>
      <c r="D32" s="156"/>
      <c r="E32" s="8"/>
    </row>
    <row r="33" spans="1:5">
      <c r="A33" s="154">
        <v>20.100000000000001</v>
      </c>
      <c r="B33" s="97" t="s">
        <v>799</v>
      </c>
      <c r="C33" s="326">
        <v>0</v>
      </c>
      <c r="D33" s="158"/>
      <c r="E33" s="8"/>
    </row>
    <row r="34" spans="1:5">
      <c r="A34" s="154">
        <v>21</v>
      </c>
      <c r="B34" s="96" t="s">
        <v>217</v>
      </c>
      <c r="C34" s="326">
        <v>8119900</v>
      </c>
      <c r="D34" s="158"/>
      <c r="E34" s="8"/>
    </row>
    <row r="35" spans="1:5">
      <c r="A35" s="154">
        <v>21.1</v>
      </c>
      <c r="B35" s="97" t="s">
        <v>277</v>
      </c>
      <c r="C35" s="329">
        <v>0</v>
      </c>
      <c r="D35" s="161"/>
      <c r="E35" s="8"/>
    </row>
    <row r="36" spans="1:5">
      <c r="A36" s="154">
        <v>22</v>
      </c>
      <c r="B36" s="98" t="s">
        <v>218</v>
      </c>
      <c r="C36" s="327">
        <f>SUM(C25:C35)</f>
        <v>676810745.05232048</v>
      </c>
      <c r="D36" s="159"/>
      <c r="E36" s="7"/>
    </row>
    <row r="37" spans="1:5">
      <c r="A37" s="154">
        <v>23</v>
      </c>
      <c r="B37" s="96" t="s">
        <v>219</v>
      </c>
      <c r="C37" s="324">
        <v>4400000</v>
      </c>
      <c r="D37" s="273" t="s">
        <v>912</v>
      </c>
      <c r="E37" s="8"/>
    </row>
    <row r="38" spans="1:5">
      <c r="A38" s="154">
        <v>24</v>
      </c>
      <c r="B38" s="96" t="s">
        <v>220</v>
      </c>
      <c r="C38" s="324">
        <v>0</v>
      </c>
      <c r="D38" s="156"/>
      <c r="E38" s="8"/>
    </row>
    <row r="39" spans="1:5">
      <c r="A39" s="154">
        <v>25</v>
      </c>
      <c r="B39" s="96" t="s">
        <v>276</v>
      </c>
      <c r="C39" s="324">
        <v>0</v>
      </c>
      <c r="D39" s="156"/>
      <c r="E39" s="8"/>
    </row>
    <row r="40" spans="1:5">
      <c r="A40" s="154">
        <v>26</v>
      </c>
      <c r="B40" s="96" t="s">
        <v>222</v>
      </c>
      <c r="C40" s="324">
        <v>0</v>
      </c>
      <c r="D40" s="156"/>
      <c r="E40" s="8"/>
    </row>
    <row r="41" spans="1:5">
      <c r="A41" s="154">
        <v>27</v>
      </c>
      <c r="B41" s="96" t="s">
        <v>223</v>
      </c>
      <c r="C41" s="324">
        <v>0</v>
      </c>
      <c r="D41" s="156"/>
      <c r="E41" s="8"/>
    </row>
    <row r="42" spans="1:5">
      <c r="A42" s="154">
        <v>28</v>
      </c>
      <c r="B42" s="96" t="s">
        <v>224</v>
      </c>
      <c r="C42" s="324">
        <v>108456746.92000018</v>
      </c>
      <c r="D42" s="273" t="s">
        <v>913</v>
      </c>
      <c r="E42" s="8"/>
    </row>
    <row r="43" spans="1:5">
      <c r="A43" s="154">
        <v>29</v>
      </c>
      <c r="B43" s="96" t="s">
        <v>42</v>
      </c>
      <c r="C43" s="324">
        <v>396459</v>
      </c>
      <c r="D43" s="273" t="s">
        <v>914</v>
      </c>
      <c r="E43" s="8"/>
    </row>
    <row r="44" spans="1:5" ht="16.5" thickBot="1">
      <c r="A44" s="162">
        <v>30</v>
      </c>
      <c r="B44" s="163" t="s">
        <v>225</v>
      </c>
      <c r="C44" s="330">
        <f>SUM(C37:C43)</f>
        <v>113253205.92000018</v>
      </c>
      <c r="D44" s="164"/>
      <c r="E44" s="7"/>
    </row>
  </sheetData>
  <dataValidations count="1">
    <dataValidation operator="lessThanOrEqual" allowBlank="1" showInputMessage="1" showErrorMessage="1" errorTitle="Should be negative number" error="Should be whole negative number or 0" sqref="C22"/>
  </dataValidations>
  <pageMargins left="0.7" right="0.7" top="0.75" bottom="0.75" header="0.3" footer="0.3"/>
  <pageSetup paperSize="9" orientation="portrait" horizontalDpi="4294967295" verticalDpi="4294967295" r:id="rId1"/>
  <ignoredErrors>
    <ignoredError sqref="C2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O8" activePane="bottomRight" state="frozen"/>
      <selection pane="topRight" activeCell="C1" sqref="C1"/>
      <selection pane="bottomLeft" activeCell="A8" sqref="A8"/>
      <selection pane="bottomRight" activeCell="S8" sqref="S8"/>
    </sheetView>
  </sheetViews>
  <sheetFormatPr defaultColWidth="9.140625" defaultRowHeight="12.75"/>
  <cols>
    <col min="1" max="1" width="10.5703125" style="2" bestFit="1" customWidth="1"/>
    <col min="2" max="2" width="95" style="2" customWidth="1"/>
    <col min="3" max="3" width="10.285156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11.28515625" style="2" bestFit="1" customWidth="1"/>
    <col min="12" max="12" width="13.28515625" style="2" bestFit="1" customWidth="1"/>
    <col min="13" max="13" width="11.28515625" style="2" bestFit="1" customWidth="1"/>
    <col min="14" max="14" width="13.28515625" style="2" bestFit="1" customWidth="1"/>
    <col min="15" max="15" width="10.285156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232</v>
      </c>
      <c r="B1" s="17" t="s">
        <v>888</v>
      </c>
    </row>
    <row r="2" spans="1:19">
      <c r="A2" s="2" t="s">
        <v>233</v>
      </c>
      <c r="B2" s="17" t="s">
        <v>915</v>
      </c>
    </row>
    <row r="4" spans="1:19" ht="39" thickBot="1">
      <c r="A4" s="75" t="s">
        <v>664</v>
      </c>
      <c r="B4" s="359" t="s">
        <v>770</v>
      </c>
    </row>
    <row r="5" spans="1:19">
      <c r="A5" s="142"/>
      <c r="B5" s="145"/>
      <c r="C5" s="124" t="s">
        <v>0</v>
      </c>
      <c r="D5" s="124" t="s">
        <v>1</v>
      </c>
      <c r="E5" s="124" t="s">
        <v>2</v>
      </c>
      <c r="F5" s="124" t="s">
        <v>3</v>
      </c>
      <c r="G5" s="124" t="s">
        <v>4</v>
      </c>
      <c r="H5" s="124" t="s">
        <v>11</v>
      </c>
      <c r="I5" s="124" t="s">
        <v>282</v>
      </c>
      <c r="J5" s="124" t="s">
        <v>283</v>
      </c>
      <c r="K5" s="124" t="s">
        <v>284</v>
      </c>
      <c r="L5" s="124" t="s">
        <v>285</v>
      </c>
      <c r="M5" s="124" t="s">
        <v>286</v>
      </c>
      <c r="N5" s="124" t="s">
        <v>287</v>
      </c>
      <c r="O5" s="124" t="s">
        <v>757</v>
      </c>
      <c r="P5" s="124" t="s">
        <v>758</v>
      </c>
      <c r="Q5" s="124" t="s">
        <v>759</v>
      </c>
      <c r="R5" s="350" t="s">
        <v>760</v>
      </c>
      <c r="S5" s="125" t="s">
        <v>761</v>
      </c>
    </row>
    <row r="6" spans="1:19" ht="46.5" customHeight="1">
      <c r="A6" s="169"/>
      <c r="B6" s="556" t="s">
        <v>762</v>
      </c>
      <c r="C6" s="554">
        <v>0</v>
      </c>
      <c r="D6" s="555"/>
      <c r="E6" s="554">
        <v>0.2</v>
      </c>
      <c r="F6" s="555"/>
      <c r="G6" s="554">
        <v>0.35</v>
      </c>
      <c r="H6" s="555"/>
      <c r="I6" s="554">
        <v>0.5</v>
      </c>
      <c r="J6" s="555"/>
      <c r="K6" s="554">
        <v>0.75</v>
      </c>
      <c r="L6" s="555"/>
      <c r="M6" s="554">
        <v>1</v>
      </c>
      <c r="N6" s="555"/>
      <c r="O6" s="554">
        <v>1.5</v>
      </c>
      <c r="P6" s="555"/>
      <c r="Q6" s="554">
        <v>2.5</v>
      </c>
      <c r="R6" s="555"/>
      <c r="S6" s="552" t="s">
        <v>295</v>
      </c>
    </row>
    <row r="7" spans="1:19">
      <c r="A7" s="169"/>
      <c r="B7" s="557"/>
      <c r="C7" s="358" t="s">
        <v>755</v>
      </c>
      <c r="D7" s="358" t="s">
        <v>756</v>
      </c>
      <c r="E7" s="358" t="s">
        <v>755</v>
      </c>
      <c r="F7" s="358" t="s">
        <v>756</v>
      </c>
      <c r="G7" s="358" t="s">
        <v>755</v>
      </c>
      <c r="H7" s="358" t="s">
        <v>756</v>
      </c>
      <c r="I7" s="358" t="s">
        <v>755</v>
      </c>
      <c r="J7" s="358" t="s">
        <v>756</v>
      </c>
      <c r="K7" s="358" t="s">
        <v>755</v>
      </c>
      <c r="L7" s="358" t="s">
        <v>756</v>
      </c>
      <c r="M7" s="358" t="s">
        <v>755</v>
      </c>
      <c r="N7" s="358" t="s">
        <v>756</v>
      </c>
      <c r="O7" s="358" t="s">
        <v>755</v>
      </c>
      <c r="P7" s="358" t="s">
        <v>756</v>
      </c>
      <c r="Q7" s="358" t="s">
        <v>755</v>
      </c>
      <c r="R7" s="358" t="s">
        <v>756</v>
      </c>
      <c r="S7" s="553"/>
    </row>
    <row r="8" spans="1:19" s="173" customFormat="1">
      <c r="A8" s="128">
        <v>1</v>
      </c>
      <c r="B8" s="191" t="s">
        <v>260</v>
      </c>
      <c r="C8" s="332">
        <v>16361771.119999999</v>
      </c>
      <c r="D8" s="332"/>
      <c r="E8" s="332"/>
      <c r="F8" s="351"/>
      <c r="G8" s="332"/>
      <c r="H8" s="332"/>
      <c r="I8" s="332"/>
      <c r="J8" s="332"/>
      <c r="K8" s="332"/>
      <c r="L8" s="332"/>
      <c r="M8" s="332">
        <v>17536187.810000002</v>
      </c>
      <c r="N8" s="332"/>
      <c r="O8" s="332"/>
      <c r="P8" s="332"/>
      <c r="Q8" s="332"/>
      <c r="R8" s="351"/>
      <c r="S8" s="363">
        <f>$C$6*SUM(C8:D8)+$E$6*SUM(E8:F8)+$G$6*SUM(G8:H8)+$I$6*SUM(I8:J8)+$K$6*SUM(K8:L8)+$M$6*SUM(M8:N8)+$O$6*SUM(O8:P8)+$Q$6*SUM(Q8:R8)</f>
        <v>17536187.810000002</v>
      </c>
    </row>
    <row r="9" spans="1:19" s="173" customFormat="1">
      <c r="A9" s="128">
        <v>2</v>
      </c>
      <c r="B9" s="191" t="s">
        <v>261</v>
      </c>
      <c r="C9" s="332"/>
      <c r="D9" s="332"/>
      <c r="E9" s="332"/>
      <c r="F9" s="332"/>
      <c r="G9" s="332"/>
      <c r="H9" s="332"/>
      <c r="I9" s="332"/>
      <c r="J9" s="332"/>
      <c r="K9" s="332"/>
      <c r="L9" s="332"/>
      <c r="M9" s="332"/>
      <c r="N9" s="332"/>
      <c r="O9" s="332"/>
      <c r="P9" s="332"/>
      <c r="Q9" s="332"/>
      <c r="R9" s="351"/>
      <c r="S9" s="363">
        <f t="shared" ref="S9:S21" si="0">$C$6*SUM(C9:D9)+$E$6*SUM(E9:F9)+$G$6*SUM(G9:H9)+$I$6*SUM(I9:J9)+$K$6*SUM(K9:L9)+$M$6*SUM(M9:N9)+$O$6*SUM(O9:P9)+$Q$6*SUM(Q9:R9)</f>
        <v>0</v>
      </c>
    </row>
    <row r="10" spans="1:19" s="173" customFormat="1">
      <c r="A10" s="128">
        <v>3</v>
      </c>
      <c r="B10" s="191" t="s">
        <v>262</v>
      </c>
      <c r="C10" s="332"/>
      <c r="D10" s="332"/>
      <c r="E10" s="332"/>
      <c r="F10" s="332"/>
      <c r="G10" s="332"/>
      <c r="H10" s="332"/>
      <c r="I10" s="332"/>
      <c r="J10" s="332"/>
      <c r="K10" s="332"/>
      <c r="L10" s="332"/>
      <c r="M10" s="332"/>
      <c r="N10" s="332"/>
      <c r="O10" s="332"/>
      <c r="P10" s="332"/>
      <c r="Q10" s="332"/>
      <c r="R10" s="351"/>
      <c r="S10" s="363">
        <f t="shared" si="0"/>
        <v>0</v>
      </c>
    </row>
    <row r="11" spans="1:19" s="173" customFormat="1">
      <c r="A11" s="128">
        <v>4</v>
      </c>
      <c r="B11" s="191" t="s">
        <v>263</v>
      </c>
      <c r="C11" s="332"/>
      <c r="D11" s="332"/>
      <c r="E11" s="332"/>
      <c r="F11" s="332"/>
      <c r="G11" s="332"/>
      <c r="H11" s="332"/>
      <c r="I11" s="332"/>
      <c r="J11" s="332"/>
      <c r="K11" s="332"/>
      <c r="L11" s="332"/>
      <c r="M11" s="332"/>
      <c r="N11" s="332"/>
      <c r="O11" s="332"/>
      <c r="P11" s="332"/>
      <c r="Q11" s="332"/>
      <c r="R11" s="351"/>
      <c r="S11" s="363">
        <f t="shared" si="0"/>
        <v>0</v>
      </c>
    </row>
    <row r="12" spans="1:19" s="173" customFormat="1">
      <c r="A12" s="128">
        <v>5</v>
      </c>
      <c r="B12" s="191" t="s">
        <v>264</v>
      </c>
      <c r="C12" s="332"/>
      <c r="D12" s="332"/>
      <c r="E12" s="332"/>
      <c r="F12" s="332"/>
      <c r="G12" s="332"/>
      <c r="H12" s="332"/>
      <c r="I12" s="332"/>
      <c r="J12" s="332"/>
      <c r="K12" s="332"/>
      <c r="L12" s="332"/>
      <c r="M12" s="332"/>
      <c r="N12" s="332"/>
      <c r="O12" s="332"/>
      <c r="P12" s="332"/>
      <c r="Q12" s="332"/>
      <c r="R12" s="351"/>
      <c r="S12" s="363">
        <f t="shared" si="0"/>
        <v>0</v>
      </c>
    </row>
    <row r="13" spans="1:19" s="173" customFormat="1">
      <c r="A13" s="128">
        <v>6</v>
      </c>
      <c r="B13" s="191" t="s">
        <v>265</v>
      </c>
      <c r="C13" s="332"/>
      <c r="D13" s="332"/>
      <c r="E13" s="332">
        <v>73063.77</v>
      </c>
      <c r="F13" s="332"/>
      <c r="G13" s="332"/>
      <c r="H13" s="332"/>
      <c r="I13" s="332">
        <v>20891648.940000001</v>
      </c>
      <c r="J13" s="332"/>
      <c r="K13" s="332"/>
      <c r="L13" s="332"/>
      <c r="M13" s="332">
        <v>912929.89</v>
      </c>
      <c r="N13" s="332"/>
      <c r="O13" s="332"/>
      <c r="P13" s="332"/>
      <c r="Q13" s="332"/>
      <c r="R13" s="351"/>
      <c r="S13" s="363">
        <f t="shared" si="0"/>
        <v>11373367.114000002</v>
      </c>
    </row>
    <row r="14" spans="1:19" s="173" customFormat="1">
      <c r="A14" s="128">
        <v>7</v>
      </c>
      <c r="B14" s="191" t="s">
        <v>80</v>
      </c>
      <c r="C14" s="332"/>
      <c r="D14" s="332"/>
      <c r="E14" s="332"/>
      <c r="F14" s="332"/>
      <c r="G14" s="332"/>
      <c r="H14" s="332"/>
      <c r="I14" s="332"/>
      <c r="J14" s="332"/>
      <c r="K14" s="332"/>
      <c r="L14" s="332"/>
      <c r="M14" s="332"/>
      <c r="N14" s="332"/>
      <c r="O14" s="332"/>
      <c r="P14" s="332"/>
      <c r="Q14" s="332"/>
      <c r="R14" s="351"/>
      <c r="S14" s="363">
        <f t="shared" si="0"/>
        <v>0</v>
      </c>
    </row>
    <row r="15" spans="1:19" s="173" customFormat="1">
      <c r="A15" s="128">
        <v>8</v>
      </c>
      <c r="B15" s="191" t="s">
        <v>81</v>
      </c>
      <c r="C15" s="332"/>
      <c r="D15" s="332"/>
      <c r="E15" s="332"/>
      <c r="F15" s="332"/>
      <c r="G15" s="332"/>
      <c r="H15" s="332"/>
      <c r="I15" s="332" t="s">
        <v>10</v>
      </c>
      <c r="J15" s="332"/>
      <c r="K15" s="332">
        <v>592837211.88799274</v>
      </c>
      <c r="L15" s="332">
        <v>5378905.4479999999</v>
      </c>
      <c r="M15" s="332"/>
      <c r="N15" s="332"/>
      <c r="O15" s="332"/>
      <c r="P15" s="332"/>
      <c r="Q15" s="332"/>
      <c r="R15" s="351"/>
      <c r="S15" s="363">
        <f t="shared" si="0"/>
        <v>448662088.00199449</v>
      </c>
    </row>
    <row r="16" spans="1:19" s="173" customFormat="1">
      <c r="A16" s="128">
        <v>9</v>
      </c>
      <c r="B16" s="191" t="s">
        <v>82</v>
      </c>
      <c r="C16" s="332"/>
      <c r="D16" s="332"/>
      <c r="E16" s="332"/>
      <c r="F16" s="332"/>
      <c r="G16" s="332"/>
      <c r="H16" s="332"/>
      <c r="I16" s="332"/>
      <c r="J16" s="332"/>
      <c r="K16" s="332"/>
      <c r="L16" s="332"/>
      <c r="M16" s="332"/>
      <c r="N16" s="332"/>
      <c r="O16" s="332"/>
      <c r="P16" s="332"/>
      <c r="Q16" s="332"/>
      <c r="R16" s="351"/>
      <c r="S16" s="363">
        <f t="shared" si="0"/>
        <v>0</v>
      </c>
    </row>
    <row r="17" spans="1:19" s="173" customFormat="1">
      <c r="A17" s="128">
        <v>10</v>
      </c>
      <c r="B17" s="191" t="s">
        <v>76</v>
      </c>
      <c r="C17" s="332"/>
      <c r="D17" s="332"/>
      <c r="E17" s="332"/>
      <c r="F17" s="332"/>
      <c r="G17" s="332"/>
      <c r="H17" s="332"/>
      <c r="I17" s="332"/>
      <c r="J17" s="332"/>
      <c r="K17" s="332"/>
      <c r="L17" s="332"/>
      <c r="M17" s="332">
        <v>2731518.5720504955</v>
      </c>
      <c r="N17" s="332"/>
      <c r="O17" s="332">
        <v>154799.4989656707</v>
      </c>
      <c r="P17" s="332"/>
      <c r="Q17" s="332"/>
      <c r="R17" s="351"/>
      <c r="S17" s="363">
        <f t="shared" si="0"/>
        <v>2963717.8204990015</v>
      </c>
    </row>
    <row r="18" spans="1:19" s="173" customFormat="1">
      <c r="A18" s="128">
        <v>11</v>
      </c>
      <c r="B18" s="191" t="s">
        <v>77</v>
      </c>
      <c r="C18" s="332"/>
      <c r="D18" s="332"/>
      <c r="E18" s="332"/>
      <c r="F18" s="332"/>
      <c r="G18" s="332"/>
      <c r="H18" s="332"/>
      <c r="I18" s="332"/>
      <c r="J18" s="332"/>
      <c r="K18" s="332"/>
      <c r="L18" s="332"/>
      <c r="M18" s="332">
        <v>27109849.905870434</v>
      </c>
      <c r="N18" s="332"/>
      <c r="O18" s="332">
        <v>29157439.618754573</v>
      </c>
      <c r="P18" s="332"/>
      <c r="Q18" s="332"/>
      <c r="R18" s="351"/>
      <c r="S18" s="363">
        <f t="shared" si="0"/>
        <v>70846009.334002301</v>
      </c>
    </row>
    <row r="19" spans="1:19" s="173" customFormat="1">
      <c r="A19" s="128">
        <v>12</v>
      </c>
      <c r="B19" s="191" t="s">
        <v>78</v>
      </c>
      <c r="C19" s="332"/>
      <c r="D19" s="332"/>
      <c r="E19" s="332"/>
      <c r="F19" s="332"/>
      <c r="G19" s="332"/>
      <c r="H19" s="332"/>
      <c r="I19" s="332"/>
      <c r="J19" s="332"/>
      <c r="K19" s="332"/>
      <c r="L19" s="332"/>
      <c r="M19" s="332"/>
      <c r="N19" s="332"/>
      <c r="O19" s="332"/>
      <c r="P19" s="332"/>
      <c r="Q19" s="332"/>
      <c r="R19" s="351"/>
      <c r="S19" s="363">
        <f t="shared" si="0"/>
        <v>0</v>
      </c>
    </row>
    <row r="20" spans="1:19" s="173" customFormat="1">
      <c r="A20" s="128">
        <v>13</v>
      </c>
      <c r="B20" s="191" t="s">
        <v>79</v>
      </c>
      <c r="C20" s="332"/>
      <c r="D20" s="332"/>
      <c r="E20" s="332"/>
      <c r="F20" s="332"/>
      <c r="G20" s="332"/>
      <c r="H20" s="332"/>
      <c r="I20" s="332"/>
      <c r="J20" s="332"/>
      <c r="K20" s="332"/>
      <c r="L20" s="332"/>
      <c r="M20" s="332"/>
      <c r="N20" s="332"/>
      <c r="O20" s="332"/>
      <c r="P20" s="332"/>
      <c r="Q20" s="332"/>
      <c r="R20" s="351"/>
      <c r="S20" s="363">
        <f t="shared" si="0"/>
        <v>0</v>
      </c>
    </row>
    <row r="21" spans="1:19" s="173" customFormat="1">
      <c r="A21" s="128">
        <v>14</v>
      </c>
      <c r="B21" s="191" t="s">
        <v>293</v>
      </c>
      <c r="C21" s="332">
        <v>19333241.240000002</v>
      </c>
      <c r="D21" s="332"/>
      <c r="E21" s="332"/>
      <c r="F21" s="332"/>
      <c r="G21" s="332"/>
      <c r="H21" s="332"/>
      <c r="I21" s="332"/>
      <c r="J21" s="332"/>
      <c r="K21" s="332"/>
      <c r="L21" s="332"/>
      <c r="M21" s="332">
        <v>70410374.760000005</v>
      </c>
      <c r="N21" s="332"/>
      <c r="O21" s="332"/>
      <c r="P21" s="332"/>
      <c r="Q21" s="332">
        <v>577574.98</v>
      </c>
      <c r="R21" s="351"/>
      <c r="S21" s="363">
        <f t="shared" si="0"/>
        <v>71854312.210000008</v>
      </c>
    </row>
    <row r="22" spans="1:19" ht="13.5" thickBot="1">
      <c r="A22" s="110"/>
      <c r="B22" s="175" t="s">
        <v>75</v>
      </c>
      <c r="C22" s="333">
        <f>SUM(C8:C21)</f>
        <v>35695012.359999999</v>
      </c>
      <c r="D22" s="333">
        <f t="shared" ref="D22:S22" si="1">SUM(D8:D21)</f>
        <v>0</v>
      </c>
      <c r="E22" s="333">
        <f t="shared" si="1"/>
        <v>73063.77</v>
      </c>
      <c r="F22" s="333">
        <f t="shared" si="1"/>
        <v>0</v>
      </c>
      <c r="G22" s="333">
        <f t="shared" si="1"/>
        <v>0</v>
      </c>
      <c r="H22" s="333">
        <f t="shared" si="1"/>
        <v>0</v>
      </c>
      <c r="I22" s="333">
        <f t="shared" si="1"/>
        <v>20891648.940000001</v>
      </c>
      <c r="J22" s="333">
        <f t="shared" si="1"/>
        <v>0</v>
      </c>
      <c r="K22" s="333">
        <f t="shared" si="1"/>
        <v>592837211.88799274</v>
      </c>
      <c r="L22" s="333">
        <f t="shared" si="1"/>
        <v>5378905.4479999999</v>
      </c>
      <c r="M22" s="333">
        <f t="shared" si="1"/>
        <v>118700860.93792094</v>
      </c>
      <c r="N22" s="333">
        <f t="shared" si="1"/>
        <v>0</v>
      </c>
      <c r="O22" s="333">
        <f t="shared" si="1"/>
        <v>29312239.117720243</v>
      </c>
      <c r="P22" s="333">
        <f t="shared" si="1"/>
        <v>0</v>
      </c>
      <c r="Q22" s="333">
        <f t="shared" si="1"/>
        <v>577574.98</v>
      </c>
      <c r="R22" s="333">
        <f t="shared" si="1"/>
        <v>0</v>
      </c>
      <c r="S22" s="505">
        <f t="shared" si="1"/>
        <v>623235682.29049587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232</v>
      </c>
      <c r="B1" s="17" t="s">
        <v>888</v>
      </c>
    </row>
    <row r="2" spans="1:22">
      <c r="A2" s="2" t="s">
        <v>233</v>
      </c>
      <c r="B2" s="17" t="s">
        <v>915</v>
      </c>
    </row>
    <row r="4" spans="1:22" ht="27.75" thickBot="1">
      <c r="A4" s="2" t="s">
        <v>665</v>
      </c>
      <c r="B4" s="360" t="s">
        <v>771</v>
      </c>
      <c r="V4" s="217" t="s">
        <v>136</v>
      </c>
    </row>
    <row r="5" spans="1:22">
      <c r="A5" s="108"/>
      <c r="B5" s="109"/>
      <c r="C5" s="558" t="s">
        <v>242</v>
      </c>
      <c r="D5" s="559"/>
      <c r="E5" s="559"/>
      <c r="F5" s="559"/>
      <c r="G5" s="559"/>
      <c r="H5" s="559"/>
      <c r="I5" s="559"/>
      <c r="J5" s="559"/>
      <c r="K5" s="559"/>
      <c r="L5" s="560"/>
      <c r="M5" s="558" t="s">
        <v>243</v>
      </c>
      <c r="N5" s="559"/>
      <c r="O5" s="559"/>
      <c r="P5" s="559"/>
      <c r="Q5" s="559"/>
      <c r="R5" s="559"/>
      <c r="S5" s="560"/>
      <c r="T5" s="563" t="s">
        <v>769</v>
      </c>
      <c r="U5" s="563" t="s">
        <v>768</v>
      </c>
      <c r="V5" s="561" t="s">
        <v>244</v>
      </c>
    </row>
    <row r="6" spans="1:22" s="75" customFormat="1" ht="140.25">
      <c r="A6" s="126"/>
      <c r="B6" s="193"/>
      <c r="C6" s="106" t="s">
        <v>245</v>
      </c>
      <c r="D6" s="105" t="s">
        <v>246</v>
      </c>
      <c r="E6" s="102" t="s">
        <v>247</v>
      </c>
      <c r="F6" s="361" t="s">
        <v>763</v>
      </c>
      <c r="G6" s="105" t="s">
        <v>248</v>
      </c>
      <c r="H6" s="105" t="s">
        <v>249</v>
      </c>
      <c r="I6" s="105" t="s">
        <v>250</v>
      </c>
      <c r="J6" s="105" t="s">
        <v>292</v>
      </c>
      <c r="K6" s="105" t="s">
        <v>251</v>
      </c>
      <c r="L6" s="107" t="s">
        <v>252</v>
      </c>
      <c r="M6" s="106" t="s">
        <v>253</v>
      </c>
      <c r="N6" s="105" t="s">
        <v>254</v>
      </c>
      <c r="O6" s="105" t="s">
        <v>255</v>
      </c>
      <c r="P6" s="105" t="s">
        <v>256</v>
      </c>
      <c r="Q6" s="105" t="s">
        <v>257</v>
      </c>
      <c r="R6" s="105" t="s">
        <v>258</v>
      </c>
      <c r="S6" s="107" t="s">
        <v>259</v>
      </c>
      <c r="T6" s="564"/>
      <c r="U6" s="564"/>
      <c r="V6" s="562"/>
    </row>
    <row r="7" spans="1:22" s="173" customFormat="1">
      <c r="A7" s="174">
        <v>1</v>
      </c>
      <c r="B7" s="172" t="s">
        <v>260</v>
      </c>
      <c r="C7" s="334"/>
      <c r="D7" s="332"/>
      <c r="E7" s="332"/>
      <c r="F7" s="332"/>
      <c r="G7" s="332"/>
      <c r="H7" s="332"/>
      <c r="I7" s="332"/>
      <c r="J7" s="332"/>
      <c r="K7" s="332"/>
      <c r="L7" s="335"/>
      <c r="M7" s="334"/>
      <c r="N7" s="332"/>
      <c r="O7" s="332"/>
      <c r="P7" s="332"/>
      <c r="Q7" s="332"/>
      <c r="R7" s="332"/>
      <c r="S7" s="335"/>
      <c r="T7" s="355"/>
      <c r="U7" s="354"/>
      <c r="V7" s="336">
        <f>SUM(C7:S7)</f>
        <v>0</v>
      </c>
    </row>
    <row r="8" spans="1:22" s="173" customFormat="1">
      <c r="A8" s="174">
        <v>2</v>
      </c>
      <c r="B8" s="172" t="s">
        <v>261</v>
      </c>
      <c r="C8" s="334"/>
      <c r="D8" s="332"/>
      <c r="E8" s="332"/>
      <c r="F8" s="332"/>
      <c r="G8" s="332"/>
      <c r="H8" s="332"/>
      <c r="I8" s="332"/>
      <c r="J8" s="332"/>
      <c r="K8" s="332"/>
      <c r="L8" s="335"/>
      <c r="M8" s="334"/>
      <c r="N8" s="332"/>
      <c r="O8" s="332"/>
      <c r="P8" s="332"/>
      <c r="Q8" s="332"/>
      <c r="R8" s="332"/>
      <c r="S8" s="335"/>
      <c r="T8" s="354"/>
      <c r="U8" s="354"/>
      <c r="V8" s="336">
        <f t="shared" ref="V8:V20" si="0">SUM(C8:S8)</f>
        <v>0</v>
      </c>
    </row>
    <row r="9" spans="1:22" s="173" customFormat="1">
      <c r="A9" s="174">
        <v>3</v>
      </c>
      <c r="B9" s="172" t="s">
        <v>262</v>
      </c>
      <c r="C9" s="334"/>
      <c r="D9" s="332"/>
      <c r="E9" s="332"/>
      <c r="F9" s="332"/>
      <c r="G9" s="332"/>
      <c r="H9" s="332"/>
      <c r="I9" s="332"/>
      <c r="J9" s="332"/>
      <c r="K9" s="332"/>
      <c r="L9" s="335"/>
      <c r="M9" s="334"/>
      <c r="N9" s="332"/>
      <c r="O9" s="332"/>
      <c r="P9" s="332"/>
      <c r="Q9" s="332"/>
      <c r="R9" s="332"/>
      <c r="S9" s="335"/>
      <c r="T9" s="354"/>
      <c r="U9" s="354"/>
      <c r="V9" s="336">
        <f>SUM(C9:S9)</f>
        <v>0</v>
      </c>
    </row>
    <row r="10" spans="1:22" s="173" customFormat="1">
      <c r="A10" s="174">
        <v>4</v>
      </c>
      <c r="B10" s="172" t="s">
        <v>263</v>
      </c>
      <c r="C10" s="334"/>
      <c r="D10" s="332"/>
      <c r="E10" s="332"/>
      <c r="F10" s="332"/>
      <c r="G10" s="332"/>
      <c r="H10" s="332"/>
      <c r="I10" s="332"/>
      <c r="J10" s="332"/>
      <c r="K10" s="332"/>
      <c r="L10" s="335"/>
      <c r="M10" s="334"/>
      <c r="N10" s="332"/>
      <c r="O10" s="332"/>
      <c r="P10" s="332"/>
      <c r="Q10" s="332"/>
      <c r="R10" s="332"/>
      <c r="S10" s="335"/>
      <c r="T10" s="354"/>
      <c r="U10" s="354"/>
      <c r="V10" s="336">
        <f t="shared" si="0"/>
        <v>0</v>
      </c>
    </row>
    <row r="11" spans="1:22" s="173" customFormat="1">
      <c r="A11" s="174">
        <v>5</v>
      </c>
      <c r="B11" s="172" t="s">
        <v>264</v>
      </c>
      <c r="C11" s="334"/>
      <c r="D11" s="332"/>
      <c r="E11" s="332"/>
      <c r="F11" s="332"/>
      <c r="G11" s="332"/>
      <c r="H11" s="332"/>
      <c r="I11" s="332"/>
      <c r="J11" s="332"/>
      <c r="K11" s="332"/>
      <c r="L11" s="335"/>
      <c r="M11" s="334"/>
      <c r="N11" s="332"/>
      <c r="O11" s="332"/>
      <c r="P11" s="332"/>
      <c r="Q11" s="332"/>
      <c r="R11" s="332"/>
      <c r="S11" s="335"/>
      <c r="T11" s="354"/>
      <c r="U11" s="354"/>
      <c r="V11" s="336">
        <f t="shared" si="0"/>
        <v>0</v>
      </c>
    </row>
    <row r="12" spans="1:22" s="173" customFormat="1">
      <c r="A12" s="174">
        <v>6</v>
      </c>
      <c r="B12" s="172" t="s">
        <v>265</v>
      </c>
      <c r="C12" s="334"/>
      <c r="D12" s="332"/>
      <c r="E12" s="332"/>
      <c r="F12" s="332"/>
      <c r="G12" s="332"/>
      <c r="H12" s="332"/>
      <c r="I12" s="332"/>
      <c r="J12" s="332"/>
      <c r="K12" s="332"/>
      <c r="L12" s="335"/>
      <c r="M12" s="334"/>
      <c r="N12" s="332"/>
      <c r="O12" s="332"/>
      <c r="P12" s="332"/>
      <c r="Q12" s="332"/>
      <c r="R12" s="332"/>
      <c r="S12" s="335"/>
      <c r="T12" s="354"/>
      <c r="U12" s="354"/>
      <c r="V12" s="336">
        <f t="shared" si="0"/>
        <v>0</v>
      </c>
    </row>
    <row r="13" spans="1:22" s="173" customFormat="1">
      <c r="A13" s="174">
        <v>7</v>
      </c>
      <c r="B13" s="172" t="s">
        <v>80</v>
      </c>
      <c r="C13" s="334"/>
      <c r="D13" s="332"/>
      <c r="E13" s="332"/>
      <c r="F13" s="332"/>
      <c r="G13" s="332"/>
      <c r="H13" s="332"/>
      <c r="I13" s="332"/>
      <c r="J13" s="332"/>
      <c r="K13" s="332"/>
      <c r="L13" s="335"/>
      <c r="M13" s="334"/>
      <c r="N13" s="332"/>
      <c r="O13" s="332"/>
      <c r="P13" s="332"/>
      <c r="Q13" s="332"/>
      <c r="R13" s="332"/>
      <c r="S13" s="335"/>
      <c r="T13" s="354"/>
      <c r="U13" s="354"/>
      <c r="V13" s="336">
        <f t="shared" si="0"/>
        <v>0</v>
      </c>
    </row>
    <row r="14" spans="1:22" s="173" customFormat="1">
      <c r="A14" s="174">
        <v>8</v>
      </c>
      <c r="B14" s="172" t="s">
        <v>81</v>
      </c>
      <c r="C14" s="334"/>
      <c r="D14" s="332"/>
      <c r="E14" s="332"/>
      <c r="F14" s="332"/>
      <c r="G14" s="332"/>
      <c r="H14" s="332"/>
      <c r="I14" s="332"/>
      <c r="J14" s="332"/>
      <c r="K14" s="332"/>
      <c r="L14" s="335"/>
      <c r="M14" s="334"/>
      <c r="N14" s="332"/>
      <c r="O14" s="332"/>
      <c r="P14" s="332"/>
      <c r="Q14" s="332"/>
      <c r="R14" s="332"/>
      <c r="S14" s="335"/>
      <c r="T14" s="354"/>
      <c r="U14" s="354"/>
      <c r="V14" s="336">
        <f t="shared" si="0"/>
        <v>0</v>
      </c>
    </row>
    <row r="15" spans="1:22" s="173" customFormat="1">
      <c r="A15" s="174">
        <v>9</v>
      </c>
      <c r="B15" s="172" t="s">
        <v>82</v>
      </c>
      <c r="C15" s="334"/>
      <c r="D15" s="332"/>
      <c r="E15" s="332"/>
      <c r="F15" s="332"/>
      <c r="G15" s="332"/>
      <c r="H15" s="332"/>
      <c r="I15" s="332"/>
      <c r="J15" s="332"/>
      <c r="K15" s="332"/>
      <c r="L15" s="335"/>
      <c r="M15" s="334"/>
      <c r="N15" s="332"/>
      <c r="O15" s="332"/>
      <c r="P15" s="332"/>
      <c r="Q15" s="332"/>
      <c r="R15" s="332"/>
      <c r="S15" s="335"/>
      <c r="T15" s="354"/>
      <c r="U15" s="354"/>
      <c r="V15" s="336">
        <f t="shared" si="0"/>
        <v>0</v>
      </c>
    </row>
    <row r="16" spans="1:22" s="173" customFormat="1">
      <c r="A16" s="174">
        <v>10</v>
      </c>
      <c r="B16" s="172" t="s">
        <v>76</v>
      </c>
      <c r="C16" s="334"/>
      <c r="D16" s="332"/>
      <c r="E16" s="332"/>
      <c r="F16" s="332"/>
      <c r="G16" s="332"/>
      <c r="H16" s="332"/>
      <c r="I16" s="332"/>
      <c r="J16" s="332"/>
      <c r="K16" s="332"/>
      <c r="L16" s="335"/>
      <c r="M16" s="334"/>
      <c r="N16" s="332"/>
      <c r="O16" s="332"/>
      <c r="P16" s="332"/>
      <c r="Q16" s="332"/>
      <c r="R16" s="332"/>
      <c r="S16" s="335"/>
      <c r="T16" s="354"/>
      <c r="U16" s="354"/>
      <c r="V16" s="336">
        <f t="shared" si="0"/>
        <v>0</v>
      </c>
    </row>
    <row r="17" spans="1:22" s="173" customFormat="1">
      <c r="A17" s="174">
        <v>11</v>
      </c>
      <c r="B17" s="172" t="s">
        <v>77</v>
      </c>
      <c r="C17" s="334"/>
      <c r="D17" s="332"/>
      <c r="E17" s="332"/>
      <c r="F17" s="332"/>
      <c r="G17" s="332"/>
      <c r="H17" s="332"/>
      <c r="I17" s="332"/>
      <c r="J17" s="332"/>
      <c r="K17" s="332"/>
      <c r="L17" s="335"/>
      <c r="M17" s="334"/>
      <c r="N17" s="332"/>
      <c r="O17" s="332"/>
      <c r="P17" s="332"/>
      <c r="Q17" s="332"/>
      <c r="R17" s="332"/>
      <c r="S17" s="335"/>
      <c r="T17" s="354"/>
      <c r="U17" s="354"/>
      <c r="V17" s="336">
        <f t="shared" si="0"/>
        <v>0</v>
      </c>
    </row>
    <row r="18" spans="1:22" s="173" customFormat="1">
      <c r="A18" s="174">
        <v>12</v>
      </c>
      <c r="B18" s="172" t="s">
        <v>78</v>
      </c>
      <c r="C18" s="334"/>
      <c r="D18" s="332"/>
      <c r="E18" s="332"/>
      <c r="F18" s="332"/>
      <c r="G18" s="332"/>
      <c r="H18" s="332"/>
      <c r="I18" s="332"/>
      <c r="J18" s="332"/>
      <c r="K18" s="332"/>
      <c r="L18" s="335"/>
      <c r="M18" s="334"/>
      <c r="N18" s="332"/>
      <c r="O18" s="332"/>
      <c r="P18" s="332"/>
      <c r="Q18" s="332"/>
      <c r="R18" s="332"/>
      <c r="S18" s="335"/>
      <c r="T18" s="354"/>
      <c r="U18" s="354"/>
      <c r="V18" s="336">
        <f t="shared" si="0"/>
        <v>0</v>
      </c>
    </row>
    <row r="19" spans="1:22" s="173" customFormat="1">
      <c r="A19" s="174">
        <v>13</v>
      </c>
      <c r="B19" s="172" t="s">
        <v>79</v>
      </c>
      <c r="C19" s="334"/>
      <c r="D19" s="332"/>
      <c r="E19" s="332"/>
      <c r="F19" s="332"/>
      <c r="G19" s="332"/>
      <c r="H19" s="332"/>
      <c r="I19" s="332"/>
      <c r="J19" s="332"/>
      <c r="K19" s="332"/>
      <c r="L19" s="335"/>
      <c r="M19" s="334"/>
      <c r="N19" s="332"/>
      <c r="O19" s="332"/>
      <c r="P19" s="332"/>
      <c r="Q19" s="332"/>
      <c r="R19" s="332"/>
      <c r="S19" s="335"/>
      <c r="T19" s="354"/>
      <c r="U19" s="354"/>
      <c r="V19" s="336">
        <f t="shared" si="0"/>
        <v>0</v>
      </c>
    </row>
    <row r="20" spans="1:22" s="173" customFormat="1">
      <c r="A20" s="174">
        <v>14</v>
      </c>
      <c r="B20" s="172" t="s">
        <v>293</v>
      </c>
      <c r="C20" s="334"/>
      <c r="D20" s="332"/>
      <c r="E20" s="332"/>
      <c r="F20" s="332"/>
      <c r="G20" s="332"/>
      <c r="H20" s="332"/>
      <c r="I20" s="332"/>
      <c r="J20" s="332"/>
      <c r="K20" s="332"/>
      <c r="L20" s="335"/>
      <c r="M20" s="334"/>
      <c r="N20" s="332"/>
      <c r="O20" s="332"/>
      <c r="P20" s="332"/>
      <c r="Q20" s="332"/>
      <c r="R20" s="332"/>
      <c r="S20" s="335"/>
      <c r="T20" s="354"/>
      <c r="U20" s="354"/>
      <c r="V20" s="336">
        <f t="shared" si="0"/>
        <v>0</v>
      </c>
    </row>
    <row r="21" spans="1:22" ht="13.5" thickBot="1">
      <c r="A21" s="110"/>
      <c r="B21" s="111" t="s">
        <v>75</v>
      </c>
      <c r="C21" s="337">
        <f>SUM(C7:C20)</f>
        <v>0</v>
      </c>
      <c r="D21" s="333">
        <f t="shared" ref="D21:V21" si="1">SUM(D7:D20)</f>
        <v>0</v>
      </c>
      <c r="E21" s="333">
        <f t="shared" si="1"/>
        <v>0</v>
      </c>
      <c r="F21" s="333">
        <f t="shared" si="1"/>
        <v>0</v>
      </c>
      <c r="G21" s="333">
        <f t="shared" si="1"/>
        <v>0</v>
      </c>
      <c r="H21" s="333">
        <f t="shared" si="1"/>
        <v>0</v>
      </c>
      <c r="I21" s="333">
        <f t="shared" si="1"/>
        <v>0</v>
      </c>
      <c r="J21" s="333">
        <f t="shared" si="1"/>
        <v>0</v>
      </c>
      <c r="K21" s="333">
        <f t="shared" si="1"/>
        <v>0</v>
      </c>
      <c r="L21" s="338">
        <f t="shared" si="1"/>
        <v>0</v>
      </c>
      <c r="M21" s="337">
        <f t="shared" si="1"/>
        <v>0</v>
      </c>
      <c r="N21" s="333">
        <f t="shared" si="1"/>
        <v>0</v>
      </c>
      <c r="O21" s="333">
        <f t="shared" si="1"/>
        <v>0</v>
      </c>
      <c r="P21" s="333">
        <f t="shared" si="1"/>
        <v>0</v>
      </c>
      <c r="Q21" s="333">
        <f t="shared" si="1"/>
        <v>0</v>
      </c>
      <c r="R21" s="333">
        <f t="shared" si="1"/>
        <v>0</v>
      </c>
      <c r="S21" s="338">
        <f t="shared" si="1"/>
        <v>0</v>
      </c>
      <c r="T21" s="338">
        <f>SUM(T7:T20)</f>
        <v>0</v>
      </c>
      <c r="U21" s="338">
        <f t="shared" si="1"/>
        <v>0</v>
      </c>
      <c r="V21" s="339">
        <f t="shared" si="1"/>
        <v>0</v>
      </c>
    </row>
    <row r="24" spans="1:22">
      <c r="A24" s="19"/>
      <c r="B24" s="19"/>
      <c r="C24" s="79"/>
      <c r="D24" s="79"/>
      <c r="E24" s="79"/>
    </row>
    <row r="25" spans="1:22">
      <c r="A25" s="103"/>
      <c r="B25" s="103"/>
      <c r="C25" s="19"/>
      <c r="D25" s="79"/>
      <c r="E25" s="79"/>
    </row>
    <row r="26" spans="1:22">
      <c r="A26" s="103"/>
      <c r="B26" s="104"/>
      <c r="C26" s="19"/>
      <c r="D26" s="79"/>
      <c r="E26" s="79"/>
    </row>
    <row r="27" spans="1:22">
      <c r="A27" s="103"/>
      <c r="B27" s="103"/>
      <c r="C27" s="19"/>
      <c r="D27" s="79"/>
      <c r="E27" s="79"/>
    </row>
    <row r="28" spans="1:22">
      <c r="A28" s="103"/>
      <c r="B28" s="104"/>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H22" sqref="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232</v>
      </c>
      <c r="B1" s="17" t="s">
        <v>888</v>
      </c>
    </row>
    <row r="2" spans="1:9">
      <c r="A2" s="2" t="s">
        <v>233</v>
      </c>
      <c r="B2" s="17" t="s">
        <v>915</v>
      </c>
    </row>
    <row r="4" spans="1:9" ht="13.5" thickBot="1">
      <c r="A4" s="2" t="s">
        <v>666</v>
      </c>
      <c r="B4" s="357" t="s">
        <v>772</v>
      </c>
    </row>
    <row r="5" spans="1:9">
      <c r="A5" s="108"/>
      <c r="B5" s="170"/>
      <c r="C5" s="176" t="s">
        <v>0</v>
      </c>
      <c r="D5" s="176" t="s">
        <v>1</v>
      </c>
      <c r="E5" s="176" t="s">
        <v>2</v>
      </c>
      <c r="F5" s="176" t="s">
        <v>3</v>
      </c>
      <c r="G5" s="352" t="s">
        <v>4</v>
      </c>
      <c r="H5" s="177" t="s">
        <v>11</v>
      </c>
      <c r="I5" s="25"/>
    </row>
    <row r="6" spans="1:9" ht="15" customHeight="1">
      <c r="A6" s="169"/>
      <c r="B6" s="23"/>
      <c r="C6" s="565" t="s">
        <v>764</v>
      </c>
      <c r="D6" s="569" t="s">
        <v>785</v>
      </c>
      <c r="E6" s="570"/>
      <c r="F6" s="565" t="s">
        <v>791</v>
      </c>
      <c r="G6" s="565" t="s">
        <v>792</v>
      </c>
      <c r="H6" s="567" t="s">
        <v>766</v>
      </c>
      <c r="I6" s="25"/>
    </row>
    <row r="7" spans="1:9" ht="76.5">
      <c r="A7" s="169"/>
      <c r="B7" s="23"/>
      <c r="C7" s="566"/>
      <c r="D7" s="356" t="s">
        <v>767</v>
      </c>
      <c r="E7" s="356" t="s">
        <v>765</v>
      </c>
      <c r="F7" s="566"/>
      <c r="G7" s="566"/>
      <c r="H7" s="568"/>
      <c r="I7" s="25"/>
    </row>
    <row r="8" spans="1:9">
      <c r="A8" s="99">
        <v>1</v>
      </c>
      <c r="B8" s="81" t="s">
        <v>260</v>
      </c>
      <c r="C8" s="340">
        <v>33897958.93</v>
      </c>
      <c r="D8" s="341"/>
      <c r="E8" s="340"/>
      <c r="F8" s="340">
        <v>17536187.810000002</v>
      </c>
      <c r="G8" s="353">
        <v>17536187.810000002</v>
      </c>
      <c r="H8" s="521">
        <f>IFERROR(G8/(C8+E8),"")</f>
        <v>0.51732282307063382</v>
      </c>
    </row>
    <row r="9" spans="1:9" ht="15" customHeight="1">
      <c r="A9" s="99">
        <v>2</v>
      </c>
      <c r="B9" s="81" t="s">
        <v>261</v>
      </c>
      <c r="C9" s="340">
        <v>0</v>
      </c>
      <c r="D9" s="341"/>
      <c r="E9" s="340"/>
      <c r="F9" s="340">
        <v>0</v>
      </c>
      <c r="G9" s="353">
        <v>0</v>
      </c>
      <c r="H9" s="362" t="str">
        <f t="shared" ref="H9:H21" si="0">IFERROR(G9/(C9+E9),"")</f>
        <v/>
      </c>
    </row>
    <row r="10" spans="1:9">
      <c r="A10" s="99">
        <v>3</v>
      </c>
      <c r="B10" s="81" t="s">
        <v>262</v>
      </c>
      <c r="C10" s="340">
        <v>0</v>
      </c>
      <c r="D10" s="341"/>
      <c r="E10" s="340"/>
      <c r="F10" s="340">
        <v>0</v>
      </c>
      <c r="G10" s="353">
        <v>0</v>
      </c>
      <c r="H10" s="362" t="str">
        <f t="shared" si="0"/>
        <v/>
      </c>
    </row>
    <row r="11" spans="1:9">
      <c r="A11" s="99">
        <v>4</v>
      </c>
      <c r="B11" s="81" t="s">
        <v>263</v>
      </c>
      <c r="C11" s="340">
        <v>0</v>
      </c>
      <c r="D11" s="341"/>
      <c r="E11" s="340"/>
      <c r="F11" s="340">
        <v>0</v>
      </c>
      <c r="G11" s="353">
        <v>0</v>
      </c>
      <c r="H11" s="362" t="str">
        <f t="shared" si="0"/>
        <v/>
      </c>
    </row>
    <row r="12" spans="1:9">
      <c r="A12" s="99">
        <v>5</v>
      </c>
      <c r="B12" s="81" t="s">
        <v>264</v>
      </c>
      <c r="C12" s="340">
        <v>0</v>
      </c>
      <c r="D12" s="341"/>
      <c r="E12" s="340"/>
      <c r="F12" s="340">
        <v>0</v>
      </c>
      <c r="G12" s="353">
        <v>0</v>
      </c>
      <c r="H12" s="362" t="str">
        <f t="shared" si="0"/>
        <v/>
      </c>
    </row>
    <row r="13" spans="1:9">
      <c r="A13" s="99">
        <v>6</v>
      </c>
      <c r="B13" s="81" t="s">
        <v>265</v>
      </c>
      <c r="C13" s="340">
        <v>21877642.600000001</v>
      </c>
      <c r="D13" s="341"/>
      <c r="E13" s="340"/>
      <c r="F13" s="340">
        <v>11373367.114000002</v>
      </c>
      <c r="G13" s="353">
        <v>11373367.114000002</v>
      </c>
      <c r="H13" s="521">
        <f t="shared" si="0"/>
        <v>0.51986255201005982</v>
      </c>
    </row>
    <row r="14" spans="1:9">
      <c r="A14" s="99">
        <v>7</v>
      </c>
      <c r="B14" s="81" t="s">
        <v>80</v>
      </c>
      <c r="C14" s="340">
        <v>0</v>
      </c>
      <c r="D14" s="341"/>
      <c r="E14" s="340"/>
      <c r="F14" s="341">
        <v>0</v>
      </c>
      <c r="G14" s="410">
        <v>0</v>
      </c>
      <c r="H14" s="362" t="str">
        <f t="shared" si="0"/>
        <v/>
      </c>
    </row>
    <row r="15" spans="1:9">
      <c r="A15" s="99">
        <v>8</v>
      </c>
      <c r="B15" s="81" t="s">
        <v>81</v>
      </c>
      <c r="C15" s="340">
        <v>592837211.88799274</v>
      </c>
      <c r="D15" s="341">
        <v>26894527.239999998</v>
      </c>
      <c r="E15" s="340">
        <v>5378905.4479999999</v>
      </c>
      <c r="F15" s="341">
        <v>448662088.00199455</v>
      </c>
      <c r="G15" s="410">
        <v>448662088.00199455</v>
      </c>
      <c r="H15" s="521">
        <f t="shared" si="0"/>
        <v>0.75</v>
      </c>
    </row>
    <row r="16" spans="1:9">
      <c r="A16" s="99">
        <v>9</v>
      </c>
      <c r="B16" s="81" t="s">
        <v>82</v>
      </c>
      <c r="C16" s="340">
        <v>0</v>
      </c>
      <c r="D16" s="341"/>
      <c r="E16" s="340"/>
      <c r="F16" s="341">
        <v>0</v>
      </c>
      <c r="G16" s="410">
        <v>0</v>
      </c>
      <c r="H16" s="521" t="str">
        <f t="shared" si="0"/>
        <v/>
      </c>
    </row>
    <row r="17" spans="1:8">
      <c r="A17" s="99">
        <v>10</v>
      </c>
      <c r="B17" s="81" t="s">
        <v>76</v>
      </c>
      <c r="C17" s="340">
        <v>2886318.0710161664</v>
      </c>
      <c r="D17" s="341"/>
      <c r="E17" s="340"/>
      <c r="F17" s="341">
        <v>2963717.8204990015</v>
      </c>
      <c r="G17" s="410">
        <v>2963717.8204990015</v>
      </c>
      <c r="H17" s="521">
        <f t="shared" si="0"/>
        <v>1.0268160845681105</v>
      </c>
    </row>
    <row r="18" spans="1:8">
      <c r="A18" s="99">
        <v>11</v>
      </c>
      <c r="B18" s="81" t="s">
        <v>77</v>
      </c>
      <c r="C18" s="340">
        <v>56267289.524625003</v>
      </c>
      <c r="D18" s="341"/>
      <c r="E18" s="340"/>
      <c r="F18" s="341">
        <v>70846009.334002301</v>
      </c>
      <c r="G18" s="410">
        <v>70846009.334002301</v>
      </c>
      <c r="H18" s="521">
        <f t="shared" si="0"/>
        <v>1.2590976024000058</v>
      </c>
    </row>
    <row r="19" spans="1:8">
      <c r="A19" s="99">
        <v>12</v>
      </c>
      <c r="B19" s="81" t="s">
        <v>78</v>
      </c>
      <c r="C19" s="340">
        <v>0</v>
      </c>
      <c r="D19" s="341"/>
      <c r="E19" s="340"/>
      <c r="F19" s="341">
        <v>0</v>
      </c>
      <c r="G19" s="410">
        <v>0</v>
      </c>
      <c r="H19" s="521" t="str">
        <f t="shared" si="0"/>
        <v/>
      </c>
    </row>
    <row r="20" spans="1:8">
      <c r="A20" s="99">
        <v>13</v>
      </c>
      <c r="B20" s="81" t="s">
        <v>79</v>
      </c>
      <c r="C20" s="340">
        <v>0</v>
      </c>
      <c r="D20" s="341"/>
      <c r="E20" s="340"/>
      <c r="F20" s="341">
        <v>0</v>
      </c>
      <c r="G20" s="410">
        <v>0</v>
      </c>
      <c r="H20" s="521" t="str">
        <f t="shared" si="0"/>
        <v/>
      </c>
    </row>
    <row r="21" spans="1:8">
      <c r="A21" s="99">
        <v>14</v>
      </c>
      <c r="B21" s="81" t="s">
        <v>293</v>
      </c>
      <c r="C21" s="340">
        <v>90321190.980000004</v>
      </c>
      <c r="D21" s="341"/>
      <c r="E21" s="340"/>
      <c r="F21" s="341">
        <v>71854312.210000008</v>
      </c>
      <c r="G21" s="410">
        <v>71854312.210000008</v>
      </c>
      <c r="H21" s="521">
        <f t="shared" si="0"/>
        <v>0.79554212505801492</v>
      </c>
    </row>
    <row r="22" spans="1:8" ht="13.5" thickBot="1">
      <c r="A22" s="171"/>
      <c r="B22" s="178" t="s">
        <v>75</v>
      </c>
      <c r="C22" s="333">
        <f>SUM(C8:C21)</f>
        <v>798087611.99363399</v>
      </c>
      <c r="D22" s="333">
        <f>SUM(D8:D21)</f>
        <v>26894527.239999998</v>
      </c>
      <c r="E22" s="333">
        <f>SUM(E8:E21)</f>
        <v>5378905.4479999999</v>
      </c>
      <c r="F22" s="333">
        <f>SUM(F8:F21)</f>
        <v>623235682.29049587</v>
      </c>
      <c r="G22" s="333">
        <f>SUM(G8:G21)</f>
        <v>623235682.29049587</v>
      </c>
      <c r="H22" s="522">
        <f>G22/(C22+E22)</f>
        <v>0.77568345259112736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G27" sqref="G27"/>
    </sheetView>
  </sheetViews>
  <sheetFormatPr defaultColWidth="9.140625" defaultRowHeight="12.75"/>
  <cols>
    <col min="1" max="1" width="10.5703125" style="394" bestFit="1" customWidth="1"/>
    <col min="2" max="2" width="76.5703125" style="394" customWidth="1"/>
    <col min="3" max="11" width="12.7109375" style="394" customWidth="1"/>
    <col min="12" max="16384" width="9.140625" style="394"/>
  </cols>
  <sheetData>
    <row r="1" spans="1:11">
      <c r="A1" s="394" t="s">
        <v>232</v>
      </c>
      <c r="B1" s="17" t="s">
        <v>888</v>
      </c>
    </row>
    <row r="2" spans="1:11">
      <c r="A2" s="394" t="s">
        <v>233</v>
      </c>
      <c r="B2" s="17" t="s">
        <v>915</v>
      </c>
      <c r="C2" s="395"/>
      <c r="D2" s="395"/>
    </row>
    <row r="3" spans="1:11">
      <c r="B3" s="395"/>
      <c r="C3" s="395"/>
      <c r="D3" s="395"/>
    </row>
    <row r="4" spans="1:11" ht="13.5" thickBot="1">
      <c r="A4" s="394" t="s">
        <v>834</v>
      </c>
      <c r="B4" s="357" t="s">
        <v>833</v>
      </c>
      <c r="C4" s="395"/>
      <c r="D4" s="395"/>
    </row>
    <row r="5" spans="1:11" ht="30" customHeight="1">
      <c r="A5" s="574"/>
      <c r="B5" s="575"/>
      <c r="C5" s="572" t="s">
        <v>881</v>
      </c>
      <c r="D5" s="572"/>
      <c r="E5" s="572"/>
      <c r="F5" s="572" t="s">
        <v>882</v>
      </c>
      <c r="G5" s="572"/>
      <c r="H5" s="572"/>
      <c r="I5" s="572" t="s">
        <v>883</v>
      </c>
      <c r="J5" s="572"/>
      <c r="K5" s="573"/>
    </row>
    <row r="6" spans="1:11">
      <c r="A6" s="392"/>
      <c r="B6" s="393"/>
      <c r="C6" s="396" t="s">
        <v>34</v>
      </c>
      <c r="D6" s="396" t="s">
        <v>139</v>
      </c>
      <c r="E6" s="396" t="s">
        <v>75</v>
      </c>
      <c r="F6" s="396" t="s">
        <v>34</v>
      </c>
      <c r="G6" s="396" t="s">
        <v>139</v>
      </c>
      <c r="H6" s="396" t="s">
        <v>75</v>
      </c>
      <c r="I6" s="396" t="s">
        <v>34</v>
      </c>
      <c r="J6" s="396" t="s">
        <v>139</v>
      </c>
      <c r="K6" s="401" t="s">
        <v>75</v>
      </c>
    </row>
    <row r="7" spans="1:11">
      <c r="A7" s="402" t="s">
        <v>804</v>
      </c>
      <c r="B7" s="391"/>
      <c r="C7" s="391"/>
      <c r="D7" s="391"/>
      <c r="E7" s="391"/>
      <c r="F7" s="391"/>
      <c r="G7" s="391"/>
      <c r="H7" s="391"/>
      <c r="I7" s="391"/>
      <c r="J7" s="391"/>
      <c r="K7" s="403"/>
    </row>
    <row r="8" spans="1:11">
      <c r="A8" s="390">
        <v>1</v>
      </c>
      <c r="B8" s="375" t="s">
        <v>804</v>
      </c>
      <c r="C8" s="372"/>
      <c r="D8" s="372"/>
      <c r="E8" s="372"/>
      <c r="F8" s="506">
        <v>25860324.628978182</v>
      </c>
      <c r="G8" s="506">
        <v>41293386.420140661</v>
      </c>
      <c r="H8" s="507">
        <f>F8+G8</f>
        <v>67153711.049118847</v>
      </c>
      <c r="I8" s="506">
        <v>9599904.5038115159</v>
      </c>
      <c r="J8" s="506">
        <v>22848666.77256779</v>
      </c>
      <c r="K8" s="508">
        <f>I8+J8</f>
        <v>32448571.276379306</v>
      </c>
    </row>
    <row r="9" spans="1:11">
      <c r="A9" s="402" t="s">
        <v>805</v>
      </c>
      <c r="B9" s="391"/>
      <c r="C9" s="391"/>
      <c r="D9" s="391"/>
      <c r="E9" s="391"/>
      <c r="F9" s="391"/>
      <c r="G9" s="391"/>
      <c r="H9" s="391"/>
      <c r="I9" s="391"/>
      <c r="J9" s="391"/>
      <c r="K9" s="403"/>
    </row>
    <row r="10" spans="1:11">
      <c r="A10" s="404">
        <v>2</v>
      </c>
      <c r="B10" s="376" t="s">
        <v>806</v>
      </c>
      <c r="C10" s="509">
        <v>9521415.0475004744</v>
      </c>
      <c r="D10" s="510">
        <v>1955392.1219714608</v>
      </c>
      <c r="E10" s="511">
        <f>C10+D10</f>
        <v>11476807.169471934</v>
      </c>
      <c r="F10" s="510">
        <v>4760708</v>
      </c>
      <c r="G10" s="510">
        <v>977696</v>
      </c>
      <c r="H10" s="511">
        <f>F10+G10</f>
        <v>5738404</v>
      </c>
      <c r="I10" s="510">
        <f>F10*0.1</f>
        <v>476070.80000000005</v>
      </c>
      <c r="J10" s="510">
        <f>G10*0.1</f>
        <v>97769.600000000006</v>
      </c>
      <c r="K10" s="514">
        <f>I10+J10</f>
        <v>573840.4</v>
      </c>
    </row>
    <row r="11" spans="1:11">
      <c r="A11" s="404">
        <v>3</v>
      </c>
      <c r="B11" s="376" t="s">
        <v>807</v>
      </c>
      <c r="C11" s="509">
        <v>11092644.416624645</v>
      </c>
      <c r="D11" s="510">
        <v>5975876.5618217625</v>
      </c>
      <c r="E11" s="511">
        <f t="shared" ref="E11:E21" si="0">C11+D11</f>
        <v>17068520.978446409</v>
      </c>
      <c r="F11" s="510">
        <v>11042226.252836736</v>
      </c>
      <c r="G11" s="510">
        <v>5926104.3634378789</v>
      </c>
      <c r="H11" s="511">
        <f t="shared" ref="H11:H21" si="1">F11+G11</f>
        <v>16968330.616274614</v>
      </c>
      <c r="I11" s="510">
        <v>11008614.143644799</v>
      </c>
      <c r="J11" s="510">
        <v>5892922.8978486238</v>
      </c>
      <c r="K11" s="514">
        <f t="shared" ref="K11:K21" si="2">I11+J11</f>
        <v>16901537.041493423</v>
      </c>
    </row>
    <row r="12" spans="1:11">
      <c r="A12" s="404">
        <v>4</v>
      </c>
      <c r="B12" s="376" t="s">
        <v>808</v>
      </c>
      <c r="C12" s="509"/>
      <c r="D12" s="510"/>
      <c r="E12" s="511">
        <f t="shared" si="0"/>
        <v>0</v>
      </c>
      <c r="F12" s="510"/>
      <c r="G12" s="510"/>
      <c r="H12" s="511">
        <f t="shared" si="1"/>
        <v>0</v>
      </c>
      <c r="I12" s="510"/>
      <c r="J12" s="510"/>
      <c r="K12" s="514">
        <f t="shared" si="2"/>
        <v>0</v>
      </c>
    </row>
    <row r="13" spans="1:11">
      <c r="A13" s="404">
        <v>5</v>
      </c>
      <c r="B13" s="376" t="s">
        <v>809</v>
      </c>
      <c r="C13" s="509"/>
      <c r="D13" s="510"/>
      <c r="E13" s="511">
        <f t="shared" si="0"/>
        <v>0</v>
      </c>
      <c r="F13" s="510"/>
      <c r="G13" s="510"/>
      <c r="H13" s="511">
        <f t="shared" si="1"/>
        <v>0</v>
      </c>
      <c r="I13" s="510"/>
      <c r="J13" s="510"/>
      <c r="K13" s="514">
        <f t="shared" si="2"/>
        <v>0</v>
      </c>
    </row>
    <row r="14" spans="1:11">
      <c r="A14" s="404">
        <v>6</v>
      </c>
      <c r="B14" s="376" t="s">
        <v>824</v>
      </c>
      <c r="C14" s="509">
        <v>27573797.982863635</v>
      </c>
      <c r="D14" s="510">
        <v>531523.37439393939</v>
      </c>
      <c r="E14" s="511">
        <f t="shared" si="0"/>
        <v>28105321.357257575</v>
      </c>
      <c r="F14" s="510">
        <v>8272139.3948590904</v>
      </c>
      <c r="G14" s="510">
        <v>159457.01231818181</v>
      </c>
      <c r="H14" s="511">
        <f t="shared" si="1"/>
        <v>8431596.4071772732</v>
      </c>
      <c r="I14" s="510">
        <f>C14*0.05</f>
        <v>1378689.8991431817</v>
      </c>
      <c r="J14" s="510">
        <f>D14*0.05</f>
        <v>26576.168719696972</v>
      </c>
      <c r="K14" s="514">
        <f t="shared" si="2"/>
        <v>1405266.0678628788</v>
      </c>
    </row>
    <row r="15" spans="1:11">
      <c r="A15" s="404">
        <v>7</v>
      </c>
      <c r="B15" s="376" t="s">
        <v>811</v>
      </c>
      <c r="C15" s="509">
        <v>3572460.4804999996</v>
      </c>
      <c r="D15" s="510">
        <v>262484.49045454548</v>
      </c>
      <c r="E15" s="511">
        <f t="shared" si="0"/>
        <v>3834944.9709545448</v>
      </c>
      <c r="F15" s="510">
        <v>3572460.4804999996</v>
      </c>
      <c r="G15" s="510">
        <v>262484.49045454548</v>
      </c>
      <c r="H15" s="511">
        <f t="shared" si="1"/>
        <v>3834944.9709545448</v>
      </c>
      <c r="I15" s="510">
        <v>3572460.4804999996</v>
      </c>
      <c r="J15" s="510">
        <v>262484.49045454548</v>
      </c>
      <c r="K15" s="514">
        <f t="shared" si="2"/>
        <v>3834944.9709545448</v>
      </c>
    </row>
    <row r="16" spans="1:11">
      <c r="A16" s="404">
        <v>8</v>
      </c>
      <c r="B16" s="377" t="s">
        <v>812</v>
      </c>
      <c r="C16" s="509">
        <f>SUM(C10:C15)</f>
        <v>51760317.927488752</v>
      </c>
      <c r="D16" s="509">
        <f>SUM(D10:D15)</f>
        <v>8725276.5486417077</v>
      </c>
      <c r="E16" s="511">
        <f t="shared" si="0"/>
        <v>60485594.476130456</v>
      </c>
      <c r="F16" s="509">
        <f>SUM(F10:F15)</f>
        <v>27647534.128195822</v>
      </c>
      <c r="G16" s="509">
        <f>SUM(G10:G15)</f>
        <v>7325741.8662106059</v>
      </c>
      <c r="H16" s="511">
        <f t="shared" si="1"/>
        <v>34973275.994406432</v>
      </c>
      <c r="I16" s="509">
        <f>SUM(I10:I15)</f>
        <v>16435835.323287981</v>
      </c>
      <c r="J16" s="509">
        <f>SUM(J10:J15)</f>
        <v>6279753.1570228655</v>
      </c>
      <c r="K16" s="514">
        <f t="shared" si="2"/>
        <v>22715588.480310846</v>
      </c>
    </row>
    <row r="17" spans="1:11">
      <c r="A17" s="402" t="s">
        <v>813</v>
      </c>
      <c r="B17" s="391"/>
      <c r="C17" s="512"/>
      <c r="D17" s="512"/>
      <c r="E17" s="511"/>
      <c r="F17" s="512"/>
      <c r="G17" s="512"/>
      <c r="H17" s="511"/>
      <c r="I17" s="512"/>
      <c r="J17" s="512"/>
      <c r="K17" s="514"/>
    </row>
    <row r="18" spans="1:11">
      <c r="A18" s="404">
        <v>9</v>
      </c>
      <c r="B18" s="376" t="s">
        <v>814</v>
      </c>
      <c r="C18" s="509"/>
      <c r="D18" s="510"/>
      <c r="E18" s="511">
        <f t="shared" si="0"/>
        <v>0</v>
      </c>
      <c r="F18" s="510"/>
      <c r="G18" s="510"/>
      <c r="H18" s="511">
        <f t="shared" si="1"/>
        <v>0</v>
      </c>
      <c r="I18" s="510"/>
      <c r="J18" s="510"/>
      <c r="K18" s="514">
        <f t="shared" si="2"/>
        <v>0</v>
      </c>
    </row>
    <row r="19" spans="1:11">
      <c r="A19" s="404">
        <v>10</v>
      </c>
      <c r="B19" s="376" t="s">
        <v>815</v>
      </c>
      <c r="C19" s="509">
        <f>F19*2</f>
        <v>40906462.007872909</v>
      </c>
      <c r="D19" s="509">
        <f>G19*2</f>
        <v>3126954.948323878</v>
      </c>
      <c r="E19" s="511">
        <f t="shared" si="0"/>
        <v>44033416.956196785</v>
      </c>
      <c r="F19" s="510">
        <v>20453231.003936455</v>
      </c>
      <c r="G19" s="510">
        <v>1563477.474161939</v>
      </c>
      <c r="H19" s="511">
        <f t="shared" si="1"/>
        <v>22016708.478098392</v>
      </c>
      <c r="I19" s="510">
        <v>36713128.068800092</v>
      </c>
      <c r="J19" s="510">
        <v>21242225.450749967</v>
      </c>
      <c r="K19" s="514">
        <f t="shared" si="2"/>
        <v>57955353.519550055</v>
      </c>
    </row>
    <row r="20" spans="1:11">
      <c r="A20" s="404">
        <v>11</v>
      </c>
      <c r="B20" s="376" t="s">
        <v>816</v>
      </c>
      <c r="C20" s="509"/>
      <c r="D20" s="510"/>
      <c r="E20" s="511">
        <f t="shared" si="0"/>
        <v>0</v>
      </c>
      <c r="F20" s="510"/>
      <c r="G20" s="510"/>
      <c r="H20" s="511">
        <f t="shared" si="1"/>
        <v>0</v>
      </c>
      <c r="I20" s="510"/>
      <c r="J20" s="510"/>
      <c r="K20" s="514">
        <f t="shared" si="2"/>
        <v>0</v>
      </c>
    </row>
    <row r="21" spans="1:11" ht="13.5" thickBot="1">
      <c r="A21" s="238">
        <v>12</v>
      </c>
      <c r="B21" s="405" t="s">
        <v>817</v>
      </c>
      <c r="C21" s="513">
        <f>SUM(C18:C20)</f>
        <v>40906462.007872909</v>
      </c>
      <c r="D21" s="513">
        <f>SUM(D18:D20)</f>
        <v>3126954.948323878</v>
      </c>
      <c r="E21" s="511">
        <f t="shared" si="0"/>
        <v>44033416.956196785</v>
      </c>
      <c r="F21" s="513">
        <f>SUM(F18:F20)</f>
        <v>20453231.003936455</v>
      </c>
      <c r="G21" s="513">
        <f>SUM(G18:G20)</f>
        <v>1563477.474161939</v>
      </c>
      <c r="H21" s="511">
        <f t="shared" si="1"/>
        <v>22016708.478098392</v>
      </c>
      <c r="I21" s="513">
        <f>SUM(I18:I20)</f>
        <v>36713128.068800092</v>
      </c>
      <c r="J21" s="513">
        <f>SUM(J18:J20)</f>
        <v>21242225.450749967</v>
      </c>
      <c r="K21" s="514">
        <f t="shared" si="2"/>
        <v>57955353.519550055</v>
      </c>
    </row>
    <row r="22" spans="1:11" ht="38.25" customHeight="1" thickBot="1">
      <c r="A22" s="388"/>
      <c r="B22" s="389"/>
      <c r="C22" s="389"/>
      <c r="D22" s="389"/>
      <c r="E22" s="389"/>
      <c r="F22" s="571" t="s">
        <v>818</v>
      </c>
      <c r="G22" s="572"/>
      <c r="H22" s="572"/>
      <c r="I22" s="571" t="s">
        <v>819</v>
      </c>
      <c r="J22" s="572"/>
      <c r="K22" s="573"/>
    </row>
    <row r="23" spans="1:11" ht="13.5" thickBot="1">
      <c r="A23" s="381">
        <v>13</v>
      </c>
      <c r="B23" s="378" t="s">
        <v>804</v>
      </c>
      <c r="C23" s="387"/>
      <c r="D23" s="387"/>
      <c r="E23" s="387"/>
      <c r="F23" s="515">
        <v>25860324.628978182</v>
      </c>
      <c r="G23" s="515">
        <v>41293386.420140661</v>
      </c>
      <c r="H23" s="516">
        <f>F23+G23</f>
        <v>67153711.049118847</v>
      </c>
      <c r="I23" s="515">
        <v>9599904.5038115159</v>
      </c>
      <c r="J23" s="515">
        <v>22848666.77256779</v>
      </c>
      <c r="K23" s="517">
        <f>I23+J23</f>
        <v>32448571.276379306</v>
      </c>
    </row>
    <row r="24" spans="1:11" ht="13.5" thickBot="1">
      <c r="A24" s="382">
        <v>14</v>
      </c>
      <c r="B24" s="379" t="s">
        <v>820</v>
      </c>
      <c r="C24" s="406"/>
      <c r="D24" s="385"/>
      <c r="E24" s="386"/>
      <c r="F24" s="518">
        <f>MAX(F16-F21,F16*0.25)</f>
        <v>7194303.1242593676</v>
      </c>
      <c r="G24" s="518">
        <f>MAX(G16-G21,G16*0.25)</f>
        <v>5762264.3920486672</v>
      </c>
      <c r="H24" s="516">
        <f>F24+G24</f>
        <v>12956567.516308036</v>
      </c>
      <c r="I24" s="518">
        <f>MAX(I16-I21,I16*0.25)</f>
        <v>4108958.8308219952</v>
      </c>
      <c r="J24" s="518">
        <f>MAX(J16-J21,J16*0.25)</f>
        <v>1569938.2892557164</v>
      </c>
      <c r="K24" s="517">
        <f>I24+J24</f>
        <v>5678897.1200777115</v>
      </c>
    </row>
    <row r="25" spans="1:11" ht="13.5" thickBot="1">
      <c r="A25" s="383">
        <v>15</v>
      </c>
      <c r="B25" s="380" t="s">
        <v>821</v>
      </c>
      <c r="C25" s="384"/>
      <c r="D25" s="384"/>
      <c r="E25" s="384"/>
      <c r="F25" s="519">
        <f>F23/F24</f>
        <v>3.5945558843324976</v>
      </c>
      <c r="G25" s="519">
        <f t="shared" ref="G25:K25" si="3">G23/G24</f>
        <v>7.1661735058740605</v>
      </c>
      <c r="H25" s="519">
        <f t="shared" si="3"/>
        <v>5.1829862318545805</v>
      </c>
      <c r="I25" s="519">
        <f t="shared" si="3"/>
        <v>2.3363350422985523</v>
      </c>
      <c r="J25" s="519">
        <f t="shared" si="3"/>
        <v>14.553862995086254</v>
      </c>
      <c r="K25" s="519">
        <f t="shared" si="3"/>
        <v>5.7138860927164092</v>
      </c>
    </row>
    <row r="28" spans="1:11" ht="51">
      <c r="B28" s="24" t="s">
        <v>880</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E16 H16 E21 H21 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K12" sqref="K12"/>
    </sheetView>
  </sheetViews>
  <sheetFormatPr defaultColWidth="9.140625" defaultRowHeight="15"/>
  <cols>
    <col min="1" max="1" width="10.5703125" style="76" bestFit="1" customWidth="1"/>
    <col min="2" max="2" width="95" style="76" customWidth="1"/>
    <col min="3" max="3" width="12.5703125" style="76" bestFit="1" customWidth="1"/>
    <col min="4" max="4" width="10" style="76" bestFit="1" customWidth="1"/>
    <col min="5" max="5" width="18.28515625" style="76" bestFit="1" customWidth="1"/>
    <col min="6" max="13" width="10.7109375" style="76" customWidth="1"/>
    <col min="14" max="14" width="31" style="76" bestFit="1" customWidth="1"/>
    <col min="15" max="16384" width="9.140625" style="13"/>
  </cols>
  <sheetData>
    <row r="1" spans="1:14">
      <c r="A1" s="5" t="s">
        <v>232</v>
      </c>
      <c r="B1" s="17" t="s">
        <v>888</v>
      </c>
    </row>
    <row r="2" spans="1:14" ht="14.25" customHeight="1">
      <c r="A2" s="76" t="s">
        <v>233</v>
      </c>
      <c r="B2" s="17" t="s">
        <v>915</v>
      </c>
    </row>
    <row r="3" spans="1:14" ht="14.25" customHeight="1"/>
    <row r="4" spans="1:14" ht="15.75" thickBot="1">
      <c r="A4" s="2" t="s">
        <v>667</v>
      </c>
      <c r="B4" s="101" t="s">
        <v>84</v>
      </c>
    </row>
    <row r="5" spans="1:14" s="26" customFormat="1" ht="12.75">
      <c r="A5" s="187"/>
      <c r="B5" s="188"/>
      <c r="C5" s="189" t="s">
        <v>0</v>
      </c>
      <c r="D5" s="189" t="s">
        <v>1</v>
      </c>
      <c r="E5" s="189" t="s">
        <v>2</v>
      </c>
      <c r="F5" s="189" t="s">
        <v>3</v>
      </c>
      <c r="G5" s="189" t="s">
        <v>4</v>
      </c>
      <c r="H5" s="189" t="s">
        <v>11</v>
      </c>
      <c r="I5" s="189" t="s">
        <v>282</v>
      </c>
      <c r="J5" s="189" t="s">
        <v>283</v>
      </c>
      <c r="K5" s="189" t="s">
        <v>284</v>
      </c>
      <c r="L5" s="189" t="s">
        <v>285</v>
      </c>
      <c r="M5" s="189" t="s">
        <v>286</v>
      </c>
      <c r="N5" s="190" t="s">
        <v>287</v>
      </c>
    </row>
    <row r="6" spans="1:14" ht="45">
      <c r="A6" s="179"/>
      <c r="B6" s="113"/>
      <c r="C6" s="114" t="s">
        <v>94</v>
      </c>
      <c r="D6" s="115" t="s">
        <v>83</v>
      </c>
      <c r="E6" s="116" t="s">
        <v>93</v>
      </c>
      <c r="F6" s="117">
        <v>0</v>
      </c>
      <c r="G6" s="117">
        <v>0.2</v>
      </c>
      <c r="H6" s="117">
        <v>0.35</v>
      </c>
      <c r="I6" s="117">
        <v>0.5</v>
      </c>
      <c r="J6" s="117">
        <v>0.75</v>
      </c>
      <c r="K6" s="117">
        <v>1</v>
      </c>
      <c r="L6" s="117">
        <v>1.5</v>
      </c>
      <c r="M6" s="117">
        <v>2.5</v>
      </c>
      <c r="N6" s="180" t="s">
        <v>84</v>
      </c>
    </row>
    <row r="7" spans="1:14">
      <c r="A7" s="181">
        <v>1</v>
      </c>
      <c r="B7" s="118" t="s">
        <v>85</v>
      </c>
      <c r="C7" s="342">
        <f>SUM(C8:C13)</f>
        <v>13075500</v>
      </c>
      <c r="D7" s="113"/>
      <c r="E7" s="345">
        <f t="shared" ref="E7:M7" si="0">SUM(E8:E13)</f>
        <v>1830570.0000000002</v>
      </c>
      <c r="F7" s="342">
        <f>SUM(F8:F13)</f>
        <v>0</v>
      </c>
      <c r="G7" s="342">
        <f t="shared" si="0"/>
        <v>0</v>
      </c>
      <c r="H7" s="342">
        <f t="shared" si="0"/>
        <v>0</v>
      </c>
      <c r="I7" s="342">
        <f t="shared" si="0"/>
        <v>0</v>
      </c>
      <c r="J7" s="342">
        <f t="shared" si="0"/>
        <v>0</v>
      </c>
      <c r="K7" s="342">
        <f t="shared" si="0"/>
        <v>1830570.0000000002</v>
      </c>
      <c r="L7" s="342">
        <f t="shared" si="0"/>
        <v>0</v>
      </c>
      <c r="M7" s="342">
        <f t="shared" si="0"/>
        <v>0</v>
      </c>
      <c r="N7" s="182">
        <f>SUM(N8:N13)</f>
        <v>1830570.0000000002</v>
      </c>
    </row>
    <row r="8" spans="1:14">
      <c r="A8" s="181">
        <v>1.1000000000000001</v>
      </c>
      <c r="B8" s="119" t="s">
        <v>86</v>
      </c>
      <c r="C8" s="343">
        <v>0</v>
      </c>
      <c r="D8" s="120">
        <v>0.02</v>
      </c>
      <c r="E8" s="345">
        <f>C8*D8</f>
        <v>0</v>
      </c>
      <c r="F8" s="343"/>
      <c r="G8" s="343"/>
      <c r="H8" s="343"/>
      <c r="I8" s="343"/>
      <c r="J8" s="343"/>
      <c r="K8" s="343"/>
      <c r="L8" s="343"/>
      <c r="M8" s="343"/>
      <c r="N8" s="182">
        <f>SUMPRODUCT($F$6:$M$6,F8:M8)</f>
        <v>0</v>
      </c>
    </row>
    <row r="9" spans="1:14">
      <c r="A9" s="181">
        <v>1.2</v>
      </c>
      <c r="B9" s="119" t="s">
        <v>87</v>
      </c>
      <c r="C9" s="343">
        <v>0</v>
      </c>
      <c r="D9" s="120">
        <v>0.05</v>
      </c>
      <c r="E9" s="345">
        <f>C9*D9</f>
        <v>0</v>
      </c>
      <c r="F9" s="343"/>
      <c r="G9" s="343"/>
      <c r="H9" s="343"/>
      <c r="I9" s="343"/>
      <c r="J9" s="343"/>
      <c r="K9" s="343"/>
      <c r="L9" s="343"/>
      <c r="M9" s="343"/>
      <c r="N9" s="182">
        <f t="shared" ref="N9:N12" si="1">SUMPRODUCT($F$6:$M$6,F9:M9)</f>
        <v>0</v>
      </c>
    </row>
    <row r="10" spans="1:14">
      <c r="A10" s="181">
        <v>1.3</v>
      </c>
      <c r="B10" s="119" t="s">
        <v>88</v>
      </c>
      <c r="C10" s="343">
        <v>0</v>
      </c>
      <c r="D10" s="120">
        <v>0.08</v>
      </c>
      <c r="E10" s="345">
        <f>C10*D10</f>
        <v>0</v>
      </c>
      <c r="F10" s="343"/>
      <c r="G10" s="343"/>
      <c r="H10" s="343"/>
      <c r="I10" s="343"/>
      <c r="J10" s="343"/>
      <c r="K10" s="343"/>
      <c r="L10" s="343"/>
      <c r="M10" s="343"/>
      <c r="N10" s="182">
        <f>SUMPRODUCT($F$6:$M$6,F10:M10)</f>
        <v>0</v>
      </c>
    </row>
    <row r="11" spans="1:14">
      <c r="A11" s="181">
        <v>1.4</v>
      </c>
      <c r="B11" s="119" t="s">
        <v>89</v>
      </c>
      <c r="C11" s="343">
        <v>0</v>
      </c>
      <c r="D11" s="120">
        <v>0.11</v>
      </c>
      <c r="E11" s="345">
        <f>C11*D11</f>
        <v>0</v>
      </c>
      <c r="F11" s="343"/>
      <c r="G11" s="343"/>
      <c r="H11" s="343"/>
      <c r="I11" s="343"/>
      <c r="J11" s="343"/>
      <c r="K11" s="343"/>
      <c r="L11" s="343"/>
      <c r="M11" s="343"/>
      <c r="N11" s="182">
        <f t="shared" si="1"/>
        <v>0</v>
      </c>
    </row>
    <row r="12" spans="1:14">
      <c r="A12" s="181">
        <v>1.5</v>
      </c>
      <c r="B12" s="119" t="s">
        <v>90</v>
      </c>
      <c r="C12" s="343">
        <v>13075500</v>
      </c>
      <c r="D12" s="120">
        <v>0.14000000000000001</v>
      </c>
      <c r="E12" s="345">
        <f>C12*D12</f>
        <v>1830570.0000000002</v>
      </c>
      <c r="F12" s="343"/>
      <c r="G12" s="343"/>
      <c r="H12" s="343"/>
      <c r="I12" s="343"/>
      <c r="J12" s="343"/>
      <c r="K12" s="343">
        <v>1830570.0000000002</v>
      </c>
      <c r="L12" s="343"/>
      <c r="M12" s="343"/>
      <c r="N12" s="182">
        <f t="shared" si="1"/>
        <v>1830570.0000000002</v>
      </c>
    </row>
    <row r="13" spans="1:14">
      <c r="A13" s="181">
        <v>1.6</v>
      </c>
      <c r="B13" s="121" t="s">
        <v>91</v>
      </c>
      <c r="C13" s="343">
        <v>0</v>
      </c>
      <c r="D13" s="122"/>
      <c r="E13" s="343"/>
      <c r="F13" s="343"/>
      <c r="G13" s="343"/>
      <c r="H13" s="343"/>
      <c r="I13" s="343"/>
      <c r="J13" s="343"/>
      <c r="K13" s="343"/>
      <c r="L13" s="343"/>
      <c r="M13" s="343"/>
      <c r="N13" s="182">
        <f>SUMPRODUCT($F$6:$M$6,F13:M13)</f>
        <v>0</v>
      </c>
    </row>
    <row r="14" spans="1:14">
      <c r="A14" s="181">
        <v>2</v>
      </c>
      <c r="B14" s="123" t="s">
        <v>92</v>
      </c>
      <c r="C14" s="342">
        <f>SUM(C15:C20)</f>
        <v>0</v>
      </c>
      <c r="D14" s="113"/>
      <c r="E14" s="345">
        <f t="shared" ref="E14:M14" si="2">SUM(E15:E20)</f>
        <v>0</v>
      </c>
      <c r="F14" s="343">
        <f t="shared" si="2"/>
        <v>0</v>
      </c>
      <c r="G14" s="343">
        <f t="shared" si="2"/>
        <v>0</v>
      </c>
      <c r="H14" s="343">
        <f t="shared" si="2"/>
        <v>0</v>
      </c>
      <c r="I14" s="343">
        <f t="shared" si="2"/>
        <v>0</v>
      </c>
      <c r="J14" s="343">
        <f t="shared" si="2"/>
        <v>0</v>
      </c>
      <c r="K14" s="343">
        <f t="shared" si="2"/>
        <v>0</v>
      </c>
      <c r="L14" s="343">
        <f t="shared" si="2"/>
        <v>0</v>
      </c>
      <c r="M14" s="343">
        <f t="shared" si="2"/>
        <v>0</v>
      </c>
      <c r="N14" s="182">
        <f>SUM(N15:N20)</f>
        <v>0</v>
      </c>
    </row>
    <row r="15" spans="1:14">
      <c r="A15" s="181">
        <v>2.1</v>
      </c>
      <c r="B15" s="121" t="s">
        <v>86</v>
      </c>
      <c r="C15" s="343"/>
      <c r="D15" s="120">
        <v>5.0000000000000001E-3</v>
      </c>
      <c r="E15" s="345">
        <f>C15*D15</f>
        <v>0</v>
      </c>
      <c r="F15" s="343"/>
      <c r="G15" s="343"/>
      <c r="H15" s="343"/>
      <c r="I15" s="343"/>
      <c r="J15" s="343"/>
      <c r="K15" s="343"/>
      <c r="L15" s="343"/>
      <c r="M15" s="343"/>
      <c r="N15" s="182">
        <f>SUMPRODUCT($F$6:$M$6,F15:M15)</f>
        <v>0</v>
      </c>
    </row>
    <row r="16" spans="1:14">
      <c r="A16" s="181">
        <v>2.2000000000000002</v>
      </c>
      <c r="B16" s="121" t="s">
        <v>87</v>
      </c>
      <c r="C16" s="343"/>
      <c r="D16" s="120">
        <v>0.01</v>
      </c>
      <c r="E16" s="345">
        <f>C16*D16</f>
        <v>0</v>
      </c>
      <c r="F16" s="343"/>
      <c r="G16" s="343"/>
      <c r="H16" s="343"/>
      <c r="I16" s="343"/>
      <c r="J16" s="343"/>
      <c r="K16" s="343"/>
      <c r="L16" s="343"/>
      <c r="M16" s="343"/>
      <c r="N16" s="182">
        <f t="shared" ref="N16:N20" si="3">SUMPRODUCT($F$6:$M$6,F16:M16)</f>
        <v>0</v>
      </c>
    </row>
    <row r="17" spans="1:14">
      <c r="A17" s="181">
        <v>2.2999999999999998</v>
      </c>
      <c r="B17" s="121" t="s">
        <v>88</v>
      </c>
      <c r="C17" s="343"/>
      <c r="D17" s="120">
        <v>0.02</v>
      </c>
      <c r="E17" s="345">
        <f>C17*D17</f>
        <v>0</v>
      </c>
      <c r="F17" s="343"/>
      <c r="G17" s="343"/>
      <c r="H17" s="343"/>
      <c r="I17" s="343"/>
      <c r="J17" s="343"/>
      <c r="K17" s="343"/>
      <c r="L17" s="343"/>
      <c r="M17" s="343"/>
      <c r="N17" s="182">
        <f t="shared" si="3"/>
        <v>0</v>
      </c>
    </row>
    <row r="18" spans="1:14">
      <c r="A18" s="181">
        <v>2.4</v>
      </c>
      <c r="B18" s="121" t="s">
        <v>89</v>
      </c>
      <c r="C18" s="343"/>
      <c r="D18" s="120">
        <v>0.03</v>
      </c>
      <c r="E18" s="345">
        <f>C18*D18</f>
        <v>0</v>
      </c>
      <c r="F18" s="343"/>
      <c r="G18" s="343"/>
      <c r="H18" s="343"/>
      <c r="I18" s="343"/>
      <c r="J18" s="343"/>
      <c r="K18" s="343"/>
      <c r="L18" s="343"/>
      <c r="M18" s="343"/>
      <c r="N18" s="182">
        <f t="shared" si="3"/>
        <v>0</v>
      </c>
    </row>
    <row r="19" spans="1:14">
      <c r="A19" s="181">
        <v>2.5</v>
      </c>
      <c r="B19" s="121" t="s">
        <v>90</v>
      </c>
      <c r="C19" s="343"/>
      <c r="D19" s="120">
        <v>0.04</v>
      </c>
      <c r="E19" s="345">
        <f>C19*D19</f>
        <v>0</v>
      </c>
      <c r="F19" s="343"/>
      <c r="G19" s="343"/>
      <c r="H19" s="343"/>
      <c r="I19" s="343"/>
      <c r="J19" s="343"/>
      <c r="K19" s="343"/>
      <c r="L19" s="343"/>
      <c r="M19" s="343"/>
      <c r="N19" s="182">
        <f t="shared" si="3"/>
        <v>0</v>
      </c>
    </row>
    <row r="20" spans="1:14">
      <c r="A20" s="181">
        <v>2.6</v>
      </c>
      <c r="B20" s="121" t="s">
        <v>91</v>
      </c>
      <c r="C20" s="343"/>
      <c r="D20" s="122"/>
      <c r="E20" s="346"/>
      <c r="F20" s="343"/>
      <c r="G20" s="343"/>
      <c r="H20" s="343"/>
      <c r="I20" s="343"/>
      <c r="J20" s="343"/>
      <c r="K20" s="343"/>
      <c r="L20" s="343"/>
      <c r="M20" s="343"/>
      <c r="N20" s="182">
        <f t="shared" si="3"/>
        <v>0</v>
      </c>
    </row>
    <row r="21" spans="1:14" ht="15.75" thickBot="1">
      <c r="A21" s="183">
        <v>3</v>
      </c>
      <c r="B21" s="184" t="s">
        <v>75</v>
      </c>
      <c r="C21" s="344">
        <f>C14+C7</f>
        <v>13075500</v>
      </c>
      <c r="D21" s="185"/>
      <c r="E21" s="347">
        <f>E14+E7</f>
        <v>1830570.0000000002</v>
      </c>
      <c r="F21" s="348">
        <f>F7+F14</f>
        <v>0</v>
      </c>
      <c r="G21" s="348">
        <f t="shared" ref="G21:L21" si="4">G7+G14</f>
        <v>0</v>
      </c>
      <c r="H21" s="348">
        <f t="shared" si="4"/>
        <v>0</v>
      </c>
      <c r="I21" s="348">
        <f t="shared" si="4"/>
        <v>0</v>
      </c>
      <c r="J21" s="348">
        <f t="shared" si="4"/>
        <v>0</v>
      </c>
      <c r="K21" s="348">
        <f t="shared" si="4"/>
        <v>1830570.0000000002</v>
      </c>
      <c r="L21" s="348">
        <f t="shared" si="4"/>
        <v>0</v>
      </c>
      <c r="M21" s="348">
        <f>M7+M14</f>
        <v>0</v>
      </c>
      <c r="N21" s="186">
        <f>N14+N7</f>
        <v>1830570.0000000002</v>
      </c>
    </row>
    <row r="22" spans="1:14">
      <c r="E22" s="349"/>
      <c r="F22" s="349"/>
      <c r="G22" s="349"/>
      <c r="H22" s="349"/>
      <c r="I22" s="349"/>
      <c r="J22" s="349"/>
      <c r="K22" s="349"/>
      <c r="L22" s="349"/>
      <c r="M22" s="34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activeCell="C101" sqref="C101"/>
    </sheetView>
  </sheetViews>
  <sheetFormatPr defaultColWidth="43.5703125" defaultRowHeight="11.25"/>
  <cols>
    <col min="1" max="1" width="5.28515625" style="256" customWidth="1"/>
    <col min="2" max="2" width="66.140625" style="257" customWidth="1"/>
    <col min="3" max="3" width="131.42578125" style="258" customWidth="1"/>
    <col min="4" max="5" width="10.28515625" style="240" customWidth="1"/>
    <col min="6" max="16384" width="43.5703125" style="240"/>
  </cols>
  <sheetData>
    <row r="1" spans="1:3" ht="12.75" thickTop="1" thickBot="1">
      <c r="A1" s="611" t="s">
        <v>371</v>
      </c>
      <c r="B1" s="612"/>
      <c r="C1" s="613"/>
    </row>
    <row r="2" spans="1:3" ht="26.25" customHeight="1">
      <c r="A2" s="241"/>
      <c r="B2" s="631" t="s">
        <v>372</v>
      </c>
      <c r="C2" s="631"/>
    </row>
    <row r="3" spans="1:3" s="246" customFormat="1" ht="11.25" customHeight="1">
      <c r="A3" s="245"/>
      <c r="B3" s="631" t="s">
        <v>677</v>
      </c>
      <c r="C3" s="631"/>
    </row>
    <row r="4" spans="1:3" ht="12" customHeight="1" thickBot="1">
      <c r="A4" s="616" t="s">
        <v>681</v>
      </c>
      <c r="B4" s="617"/>
      <c r="C4" s="618"/>
    </row>
    <row r="5" spans="1:3" ht="12" thickTop="1">
      <c r="A5" s="242"/>
      <c r="B5" s="619" t="s">
        <v>373</v>
      </c>
      <c r="C5" s="620"/>
    </row>
    <row r="6" spans="1:3">
      <c r="A6" s="241"/>
      <c r="B6" s="580" t="s">
        <v>678</v>
      </c>
      <c r="C6" s="581"/>
    </row>
    <row r="7" spans="1:3">
      <c r="A7" s="241"/>
      <c r="B7" s="580" t="s">
        <v>374</v>
      </c>
      <c r="C7" s="581"/>
    </row>
    <row r="8" spans="1:3">
      <c r="A8" s="241"/>
      <c r="B8" s="580" t="s">
        <v>679</v>
      </c>
      <c r="C8" s="581"/>
    </row>
    <row r="9" spans="1:3">
      <c r="A9" s="241"/>
      <c r="B9" s="632" t="s">
        <v>680</v>
      </c>
      <c r="C9" s="633"/>
    </row>
    <row r="10" spans="1:3">
      <c r="A10" s="241"/>
      <c r="B10" s="623" t="s">
        <v>375</v>
      </c>
      <c r="C10" s="624" t="s">
        <v>375</v>
      </c>
    </row>
    <row r="11" spans="1:3">
      <c r="A11" s="241"/>
      <c r="B11" s="623" t="s">
        <v>376</v>
      </c>
      <c r="C11" s="624" t="s">
        <v>376</v>
      </c>
    </row>
    <row r="12" spans="1:3">
      <c r="A12" s="241"/>
      <c r="B12" s="623" t="s">
        <v>377</v>
      </c>
      <c r="C12" s="624" t="s">
        <v>377</v>
      </c>
    </row>
    <row r="13" spans="1:3">
      <c r="A13" s="241"/>
      <c r="B13" s="623" t="s">
        <v>378</v>
      </c>
      <c r="C13" s="624" t="s">
        <v>378</v>
      </c>
    </row>
    <row r="14" spans="1:3">
      <c r="A14" s="241"/>
      <c r="B14" s="623" t="s">
        <v>379</v>
      </c>
      <c r="C14" s="624" t="s">
        <v>379</v>
      </c>
    </row>
    <row r="15" spans="1:3" ht="21.75" customHeight="1">
      <c r="A15" s="241"/>
      <c r="B15" s="623" t="s">
        <v>380</v>
      </c>
      <c r="C15" s="624" t="s">
        <v>380</v>
      </c>
    </row>
    <row r="16" spans="1:3">
      <c r="A16" s="241"/>
      <c r="B16" s="623" t="s">
        <v>381</v>
      </c>
      <c r="C16" s="624" t="s">
        <v>382</v>
      </c>
    </row>
    <row r="17" spans="1:3">
      <c r="A17" s="241"/>
      <c r="B17" s="623" t="s">
        <v>383</v>
      </c>
      <c r="C17" s="624" t="s">
        <v>384</v>
      </c>
    </row>
    <row r="18" spans="1:3">
      <c r="A18" s="241"/>
      <c r="B18" s="623" t="s">
        <v>385</v>
      </c>
      <c r="C18" s="624" t="s">
        <v>386</v>
      </c>
    </row>
    <row r="19" spans="1:3">
      <c r="A19" s="241"/>
      <c r="B19" s="623" t="s">
        <v>387</v>
      </c>
      <c r="C19" s="624" t="s">
        <v>387</v>
      </c>
    </row>
    <row r="20" spans="1:3">
      <c r="A20" s="241"/>
      <c r="B20" s="623" t="s">
        <v>388</v>
      </c>
      <c r="C20" s="624" t="s">
        <v>388</v>
      </c>
    </row>
    <row r="21" spans="1:3">
      <c r="A21" s="241"/>
      <c r="B21" s="623" t="s">
        <v>389</v>
      </c>
      <c r="C21" s="624" t="s">
        <v>389</v>
      </c>
    </row>
    <row r="22" spans="1:3" ht="23.25" customHeight="1">
      <c r="A22" s="241"/>
      <c r="B22" s="623" t="s">
        <v>390</v>
      </c>
      <c r="C22" s="624" t="s">
        <v>391</v>
      </c>
    </row>
    <row r="23" spans="1:3">
      <c r="A23" s="241"/>
      <c r="B23" s="623" t="s">
        <v>392</v>
      </c>
      <c r="C23" s="624" t="s">
        <v>392</v>
      </c>
    </row>
    <row r="24" spans="1:3">
      <c r="A24" s="241"/>
      <c r="B24" s="623" t="s">
        <v>393</v>
      </c>
      <c r="C24" s="624" t="s">
        <v>394</v>
      </c>
    </row>
    <row r="25" spans="1:3" ht="12" thickBot="1">
      <c r="A25" s="243"/>
      <c r="B25" s="629" t="s">
        <v>395</v>
      </c>
      <c r="C25" s="630"/>
    </row>
    <row r="26" spans="1:3" ht="12.75" thickTop="1" thickBot="1">
      <c r="A26" s="616" t="s">
        <v>691</v>
      </c>
      <c r="B26" s="617"/>
      <c r="C26" s="618"/>
    </row>
    <row r="27" spans="1:3" ht="12.75" thickTop="1" thickBot="1">
      <c r="A27" s="244"/>
      <c r="B27" s="634" t="s">
        <v>396</v>
      </c>
      <c r="C27" s="635"/>
    </row>
    <row r="28" spans="1:3" ht="12.75" thickTop="1" thickBot="1">
      <c r="A28" s="616" t="s">
        <v>682</v>
      </c>
      <c r="B28" s="617"/>
      <c r="C28" s="618"/>
    </row>
    <row r="29" spans="1:3" ht="12" thickTop="1">
      <c r="A29" s="242"/>
      <c r="B29" s="627" t="s">
        <v>397</v>
      </c>
      <c r="C29" s="628" t="s">
        <v>398</v>
      </c>
    </row>
    <row r="30" spans="1:3">
      <c r="A30" s="241"/>
      <c r="B30" s="578" t="s">
        <v>399</v>
      </c>
      <c r="C30" s="579" t="s">
        <v>400</v>
      </c>
    </row>
    <row r="31" spans="1:3">
      <c r="A31" s="241"/>
      <c r="B31" s="578" t="s">
        <v>401</v>
      </c>
      <c r="C31" s="579" t="s">
        <v>402</v>
      </c>
    </row>
    <row r="32" spans="1:3">
      <c r="A32" s="241"/>
      <c r="B32" s="578" t="s">
        <v>403</v>
      </c>
      <c r="C32" s="579" t="s">
        <v>404</v>
      </c>
    </row>
    <row r="33" spans="1:3">
      <c r="A33" s="241"/>
      <c r="B33" s="578" t="s">
        <v>405</v>
      </c>
      <c r="C33" s="579" t="s">
        <v>406</v>
      </c>
    </row>
    <row r="34" spans="1:3">
      <c r="A34" s="241"/>
      <c r="B34" s="578" t="s">
        <v>407</v>
      </c>
      <c r="C34" s="579" t="s">
        <v>408</v>
      </c>
    </row>
    <row r="35" spans="1:3" ht="23.25" customHeight="1">
      <c r="A35" s="241"/>
      <c r="B35" s="578" t="s">
        <v>409</v>
      </c>
      <c r="C35" s="579" t="s">
        <v>410</v>
      </c>
    </row>
    <row r="36" spans="1:3" ht="24" customHeight="1">
      <c r="A36" s="241"/>
      <c r="B36" s="578" t="s">
        <v>411</v>
      </c>
      <c r="C36" s="579" t="s">
        <v>412</v>
      </c>
    </row>
    <row r="37" spans="1:3" ht="24.75" customHeight="1">
      <c r="A37" s="241"/>
      <c r="B37" s="578" t="s">
        <v>413</v>
      </c>
      <c r="C37" s="579" t="s">
        <v>414</v>
      </c>
    </row>
    <row r="38" spans="1:3" ht="23.25" customHeight="1">
      <c r="A38" s="241"/>
      <c r="B38" s="578" t="s">
        <v>683</v>
      </c>
      <c r="C38" s="579" t="s">
        <v>415</v>
      </c>
    </row>
    <row r="39" spans="1:3" ht="39.75" customHeight="1">
      <c r="A39" s="241"/>
      <c r="B39" s="623" t="s">
        <v>703</v>
      </c>
      <c r="C39" s="624" t="s">
        <v>416</v>
      </c>
    </row>
    <row r="40" spans="1:3" ht="12" customHeight="1">
      <c r="A40" s="241"/>
      <c r="B40" s="578" t="s">
        <v>417</v>
      </c>
      <c r="C40" s="579" t="s">
        <v>418</v>
      </c>
    </row>
    <row r="41" spans="1:3" ht="27" customHeight="1" thickBot="1">
      <c r="A41" s="243"/>
      <c r="B41" s="625" t="s">
        <v>419</v>
      </c>
      <c r="C41" s="626" t="s">
        <v>420</v>
      </c>
    </row>
    <row r="42" spans="1:3" ht="12.75" thickTop="1" thickBot="1">
      <c r="A42" s="616" t="s">
        <v>684</v>
      </c>
      <c r="B42" s="617"/>
      <c r="C42" s="618"/>
    </row>
    <row r="43" spans="1:3" ht="12" thickTop="1">
      <c r="A43" s="242"/>
      <c r="B43" s="619" t="s">
        <v>775</v>
      </c>
      <c r="C43" s="620" t="s">
        <v>421</v>
      </c>
    </row>
    <row r="44" spans="1:3">
      <c r="A44" s="241"/>
      <c r="B44" s="580" t="s">
        <v>774</v>
      </c>
      <c r="C44" s="581"/>
    </row>
    <row r="45" spans="1:3" ht="23.25" customHeight="1" thickBot="1">
      <c r="A45" s="243"/>
      <c r="B45" s="606" t="s">
        <v>422</v>
      </c>
      <c r="C45" s="607" t="s">
        <v>423</v>
      </c>
    </row>
    <row r="46" spans="1:3" ht="11.25" customHeight="1" thickTop="1" thickBot="1">
      <c r="A46" s="616" t="s">
        <v>685</v>
      </c>
      <c r="B46" s="617"/>
      <c r="C46" s="618"/>
    </row>
    <row r="47" spans="1:3" ht="26.25" customHeight="1" thickTop="1">
      <c r="A47" s="241"/>
      <c r="B47" s="580" t="s">
        <v>686</v>
      </c>
      <c r="C47" s="581"/>
    </row>
    <row r="48" spans="1:3" ht="12" thickBot="1">
      <c r="A48" s="616" t="s">
        <v>687</v>
      </c>
      <c r="B48" s="617"/>
      <c r="C48" s="618"/>
    </row>
    <row r="49" spans="1:3" ht="12" thickTop="1">
      <c r="A49" s="242"/>
      <c r="B49" s="619" t="s">
        <v>424</v>
      </c>
      <c r="C49" s="620" t="s">
        <v>424</v>
      </c>
    </row>
    <row r="50" spans="1:3" ht="11.25" customHeight="1">
      <c r="A50" s="241"/>
      <c r="B50" s="580" t="s">
        <v>425</v>
      </c>
      <c r="C50" s="581" t="s">
        <v>425</v>
      </c>
    </row>
    <row r="51" spans="1:3">
      <c r="A51" s="241"/>
      <c r="B51" s="580" t="s">
        <v>426</v>
      </c>
      <c r="C51" s="581" t="s">
        <v>426</v>
      </c>
    </row>
    <row r="52" spans="1:3" ht="11.25" customHeight="1">
      <c r="A52" s="241"/>
      <c r="B52" s="580" t="s">
        <v>802</v>
      </c>
      <c r="C52" s="581" t="s">
        <v>427</v>
      </c>
    </row>
    <row r="53" spans="1:3" ht="33.6" customHeight="1">
      <c r="A53" s="241"/>
      <c r="B53" s="580" t="s">
        <v>428</v>
      </c>
      <c r="C53" s="581" t="s">
        <v>428</v>
      </c>
    </row>
    <row r="54" spans="1:3" ht="11.25" customHeight="1">
      <c r="A54" s="241"/>
      <c r="B54" s="580" t="s">
        <v>795</v>
      </c>
      <c r="C54" s="581" t="s">
        <v>429</v>
      </c>
    </row>
    <row r="55" spans="1:3" ht="11.25" customHeight="1" thickBot="1">
      <c r="A55" s="616" t="s">
        <v>688</v>
      </c>
      <c r="B55" s="617"/>
      <c r="C55" s="618"/>
    </row>
    <row r="56" spans="1:3" ht="12" thickTop="1">
      <c r="A56" s="242"/>
      <c r="B56" s="619" t="s">
        <v>424</v>
      </c>
      <c r="C56" s="620" t="s">
        <v>424</v>
      </c>
    </row>
    <row r="57" spans="1:3">
      <c r="A57" s="241"/>
      <c r="B57" s="580" t="s">
        <v>430</v>
      </c>
      <c r="C57" s="581" t="s">
        <v>430</v>
      </c>
    </row>
    <row r="58" spans="1:3">
      <c r="A58" s="241"/>
      <c r="B58" s="580" t="s">
        <v>699</v>
      </c>
      <c r="C58" s="581" t="s">
        <v>431</v>
      </c>
    </row>
    <row r="59" spans="1:3">
      <c r="A59" s="241"/>
      <c r="B59" s="580" t="s">
        <v>432</v>
      </c>
      <c r="C59" s="581" t="s">
        <v>432</v>
      </c>
    </row>
    <row r="60" spans="1:3">
      <c r="A60" s="241"/>
      <c r="B60" s="580" t="s">
        <v>433</v>
      </c>
      <c r="C60" s="581" t="s">
        <v>433</v>
      </c>
    </row>
    <row r="61" spans="1:3">
      <c r="A61" s="241"/>
      <c r="B61" s="580" t="s">
        <v>434</v>
      </c>
      <c r="C61" s="581" t="s">
        <v>434</v>
      </c>
    </row>
    <row r="62" spans="1:3">
      <c r="A62" s="241"/>
      <c r="B62" s="580" t="s">
        <v>700</v>
      </c>
      <c r="C62" s="581" t="s">
        <v>435</v>
      </c>
    </row>
    <row r="63" spans="1:3">
      <c r="A63" s="241"/>
      <c r="B63" s="580" t="s">
        <v>436</v>
      </c>
      <c r="C63" s="581" t="s">
        <v>436</v>
      </c>
    </row>
    <row r="64" spans="1:3" ht="12" thickBot="1">
      <c r="A64" s="243"/>
      <c r="B64" s="606" t="s">
        <v>437</v>
      </c>
      <c r="C64" s="607" t="s">
        <v>437</v>
      </c>
    </row>
    <row r="65" spans="1:3" ht="11.25" customHeight="1" thickTop="1">
      <c r="A65" s="582" t="s">
        <v>689</v>
      </c>
      <c r="B65" s="583"/>
      <c r="C65" s="584"/>
    </row>
    <row r="66" spans="1:3" ht="12" thickBot="1">
      <c r="A66" s="243"/>
      <c r="B66" s="606" t="s">
        <v>438</v>
      </c>
      <c r="C66" s="607" t="s">
        <v>438</v>
      </c>
    </row>
    <row r="67" spans="1:3" ht="11.25" customHeight="1" thickTop="1" thickBot="1">
      <c r="A67" s="616" t="s">
        <v>690</v>
      </c>
      <c r="B67" s="617"/>
      <c r="C67" s="618"/>
    </row>
    <row r="68" spans="1:3" ht="12" thickTop="1">
      <c r="A68" s="242"/>
      <c r="B68" s="619" t="s">
        <v>439</v>
      </c>
      <c r="C68" s="620" t="s">
        <v>439</v>
      </c>
    </row>
    <row r="69" spans="1:3">
      <c r="A69" s="241"/>
      <c r="B69" s="580" t="s">
        <v>440</v>
      </c>
      <c r="C69" s="581" t="s">
        <v>440</v>
      </c>
    </row>
    <row r="70" spans="1:3">
      <c r="A70" s="241"/>
      <c r="B70" s="580" t="s">
        <v>441</v>
      </c>
      <c r="C70" s="581" t="s">
        <v>441</v>
      </c>
    </row>
    <row r="71" spans="1:3" ht="38.25" customHeight="1">
      <c r="A71" s="241"/>
      <c r="B71" s="604" t="s">
        <v>702</v>
      </c>
      <c r="C71" s="605" t="s">
        <v>442</v>
      </c>
    </row>
    <row r="72" spans="1:3" ht="33.75" customHeight="1">
      <c r="A72" s="241"/>
      <c r="B72" s="604" t="s">
        <v>704</v>
      </c>
      <c r="C72" s="605" t="s">
        <v>443</v>
      </c>
    </row>
    <row r="73" spans="1:3" ht="15.75" customHeight="1">
      <c r="A73" s="241"/>
      <c r="B73" s="604" t="s">
        <v>701</v>
      </c>
      <c r="C73" s="605" t="s">
        <v>444</v>
      </c>
    </row>
    <row r="74" spans="1:3">
      <c r="A74" s="241"/>
      <c r="B74" s="580" t="s">
        <v>445</v>
      </c>
      <c r="C74" s="581" t="s">
        <v>445</v>
      </c>
    </row>
    <row r="75" spans="1:3" ht="12" thickBot="1">
      <c r="A75" s="243"/>
      <c r="B75" s="606" t="s">
        <v>446</v>
      </c>
      <c r="C75" s="607" t="s">
        <v>446</v>
      </c>
    </row>
    <row r="76" spans="1:3" ht="12" thickTop="1">
      <c r="A76" s="582" t="s">
        <v>778</v>
      </c>
      <c r="B76" s="583"/>
      <c r="C76" s="584"/>
    </row>
    <row r="77" spans="1:3">
      <c r="A77" s="241"/>
      <c r="B77" s="580" t="s">
        <v>438</v>
      </c>
      <c r="C77" s="581"/>
    </row>
    <row r="78" spans="1:3">
      <c r="A78" s="241"/>
      <c r="B78" s="580" t="s">
        <v>776</v>
      </c>
      <c r="C78" s="581"/>
    </row>
    <row r="79" spans="1:3">
      <c r="A79" s="241"/>
      <c r="B79" s="580" t="s">
        <v>777</v>
      </c>
      <c r="C79" s="581"/>
    </row>
    <row r="80" spans="1:3">
      <c r="A80" s="582" t="s">
        <v>779</v>
      </c>
      <c r="B80" s="583"/>
      <c r="C80" s="584"/>
    </row>
    <row r="81" spans="1:3">
      <c r="A81" s="241"/>
      <c r="B81" s="580" t="s">
        <v>438</v>
      </c>
      <c r="C81" s="581"/>
    </row>
    <row r="82" spans="1:3">
      <c r="A82" s="241"/>
      <c r="B82" s="580" t="s">
        <v>780</v>
      </c>
      <c r="C82" s="581"/>
    </row>
    <row r="83" spans="1:3" ht="76.5" customHeight="1">
      <c r="A83" s="241"/>
      <c r="B83" s="580" t="s">
        <v>794</v>
      </c>
      <c r="C83" s="581"/>
    </row>
    <row r="84" spans="1:3" ht="53.25" customHeight="1">
      <c r="A84" s="241"/>
      <c r="B84" s="580" t="s">
        <v>793</v>
      </c>
      <c r="C84" s="581"/>
    </row>
    <row r="85" spans="1:3">
      <c r="A85" s="241"/>
      <c r="B85" s="580" t="s">
        <v>781</v>
      </c>
      <c r="C85" s="581"/>
    </row>
    <row r="86" spans="1:3">
      <c r="A86" s="241"/>
      <c r="B86" s="580" t="s">
        <v>782</v>
      </c>
      <c r="C86" s="581"/>
    </row>
    <row r="87" spans="1:3">
      <c r="A87" s="241"/>
      <c r="B87" s="580" t="s">
        <v>783</v>
      </c>
      <c r="C87" s="581"/>
    </row>
    <row r="88" spans="1:3">
      <c r="A88" s="582" t="s">
        <v>784</v>
      </c>
      <c r="B88" s="583"/>
      <c r="C88" s="584"/>
    </row>
    <row r="89" spans="1:3">
      <c r="A89" s="241"/>
      <c r="B89" s="580" t="s">
        <v>438</v>
      </c>
      <c r="C89" s="581"/>
    </row>
    <row r="90" spans="1:3">
      <c r="A90" s="241"/>
      <c r="B90" s="580" t="s">
        <v>786</v>
      </c>
      <c r="C90" s="581"/>
    </row>
    <row r="91" spans="1:3" ht="12" customHeight="1">
      <c r="A91" s="241"/>
      <c r="B91" s="580" t="s">
        <v>787</v>
      </c>
      <c r="C91" s="581"/>
    </row>
    <row r="92" spans="1:3">
      <c r="A92" s="241"/>
      <c r="B92" s="580" t="s">
        <v>788</v>
      </c>
      <c r="C92" s="581"/>
    </row>
    <row r="93" spans="1:3" ht="24.75" customHeight="1">
      <c r="A93" s="241"/>
      <c r="B93" s="576" t="s">
        <v>830</v>
      </c>
      <c r="C93" s="577"/>
    </row>
    <row r="94" spans="1:3" ht="24" customHeight="1">
      <c r="A94" s="241"/>
      <c r="B94" s="576" t="s">
        <v>831</v>
      </c>
      <c r="C94" s="577"/>
    </row>
    <row r="95" spans="1:3" ht="13.5" customHeight="1">
      <c r="A95" s="241"/>
      <c r="B95" s="578" t="s">
        <v>789</v>
      </c>
      <c r="C95" s="579"/>
    </row>
    <row r="96" spans="1:3" ht="11.25" customHeight="1" thickBot="1">
      <c r="A96" s="588" t="s">
        <v>826</v>
      </c>
      <c r="B96" s="589"/>
      <c r="C96" s="590"/>
    </row>
    <row r="97" spans="1:3" ht="12.75" thickTop="1" thickBot="1">
      <c r="A97" s="602" t="s">
        <v>539</v>
      </c>
      <c r="B97" s="602"/>
      <c r="C97" s="602"/>
    </row>
    <row r="98" spans="1:3">
      <c r="A98" s="400">
        <v>2</v>
      </c>
      <c r="B98" s="397" t="s">
        <v>806</v>
      </c>
      <c r="C98" s="397" t="s">
        <v>827</v>
      </c>
    </row>
    <row r="99" spans="1:3">
      <c r="A99" s="253">
        <v>3</v>
      </c>
      <c r="B99" s="398" t="s">
        <v>807</v>
      </c>
      <c r="C99" s="399" t="s">
        <v>828</v>
      </c>
    </row>
    <row r="100" spans="1:3">
      <c r="A100" s="253">
        <v>4</v>
      </c>
      <c r="B100" s="398" t="s">
        <v>808</v>
      </c>
      <c r="C100" s="399" t="s">
        <v>832</v>
      </c>
    </row>
    <row r="101" spans="1:3" ht="11.25" customHeight="1">
      <c r="A101" s="253">
        <v>5</v>
      </c>
      <c r="B101" s="398" t="s">
        <v>809</v>
      </c>
      <c r="C101" s="399" t="s">
        <v>829</v>
      </c>
    </row>
    <row r="102" spans="1:3" ht="12" customHeight="1">
      <c r="A102" s="253">
        <v>6</v>
      </c>
      <c r="B102" s="398" t="s">
        <v>824</v>
      </c>
      <c r="C102" s="399" t="s">
        <v>810</v>
      </c>
    </row>
    <row r="103" spans="1:3" ht="12" customHeight="1">
      <c r="A103" s="253">
        <v>7</v>
      </c>
      <c r="B103" s="398" t="s">
        <v>811</v>
      </c>
      <c r="C103" s="399" t="s">
        <v>825</v>
      </c>
    </row>
    <row r="104" spans="1:3">
      <c r="A104" s="253">
        <v>8</v>
      </c>
      <c r="B104" s="398" t="s">
        <v>816</v>
      </c>
      <c r="C104" s="399" t="s">
        <v>836</v>
      </c>
    </row>
    <row r="105" spans="1:3" ht="11.25" customHeight="1">
      <c r="A105" s="582" t="s">
        <v>790</v>
      </c>
      <c r="B105" s="583"/>
      <c r="C105" s="584"/>
    </row>
    <row r="106" spans="1:3" ht="27.6" customHeight="1">
      <c r="A106" s="241"/>
      <c r="B106" s="621" t="s">
        <v>438</v>
      </c>
      <c r="C106" s="622"/>
    </row>
    <row r="107" spans="1:3" ht="12" thickBot="1">
      <c r="A107" s="608" t="s">
        <v>692</v>
      </c>
      <c r="B107" s="609"/>
      <c r="C107" s="610"/>
    </row>
    <row r="108" spans="1:3" ht="24" customHeight="1" thickTop="1" thickBot="1">
      <c r="A108" s="611" t="s">
        <v>371</v>
      </c>
      <c r="B108" s="612"/>
      <c r="C108" s="613"/>
    </row>
    <row r="109" spans="1:3">
      <c r="A109" s="245" t="s">
        <v>447</v>
      </c>
      <c r="B109" s="614" t="s">
        <v>448</v>
      </c>
      <c r="C109" s="615"/>
    </row>
    <row r="110" spans="1:3">
      <c r="A110" s="247" t="s">
        <v>449</v>
      </c>
      <c r="B110" s="591" t="s">
        <v>450</v>
      </c>
      <c r="C110" s="592"/>
    </row>
    <row r="111" spans="1:3">
      <c r="A111" s="245" t="s">
        <v>451</v>
      </c>
      <c r="B111" s="593" t="s">
        <v>452</v>
      </c>
      <c r="C111" s="593"/>
    </row>
    <row r="112" spans="1:3">
      <c r="A112" s="247" t="s">
        <v>453</v>
      </c>
      <c r="B112" s="591" t="s">
        <v>454</v>
      </c>
      <c r="C112" s="592"/>
    </row>
    <row r="113" spans="1:3" ht="12" thickBot="1">
      <c r="A113" s="268" t="s">
        <v>455</v>
      </c>
      <c r="B113" s="594" t="s">
        <v>456</v>
      </c>
      <c r="C113" s="594"/>
    </row>
    <row r="114" spans="1:3" ht="12" thickBot="1">
      <c r="A114" s="595" t="s">
        <v>692</v>
      </c>
      <c r="B114" s="596"/>
      <c r="C114" s="597"/>
    </row>
    <row r="115" spans="1:3" ht="12.75" thickTop="1" thickBot="1">
      <c r="A115" s="598" t="s">
        <v>457</v>
      </c>
      <c r="B115" s="598"/>
      <c r="C115" s="598"/>
    </row>
    <row r="116" spans="1:3">
      <c r="A116" s="245">
        <v>1</v>
      </c>
      <c r="B116" s="248" t="s">
        <v>96</v>
      </c>
      <c r="C116" s="249" t="s">
        <v>458</v>
      </c>
    </row>
    <row r="117" spans="1:3">
      <c r="A117" s="245">
        <v>2</v>
      </c>
      <c r="B117" s="248" t="s">
        <v>97</v>
      </c>
      <c r="C117" s="249" t="s">
        <v>97</v>
      </c>
    </row>
    <row r="118" spans="1:3">
      <c r="A118" s="245">
        <v>3</v>
      </c>
      <c r="B118" s="248" t="s">
        <v>98</v>
      </c>
      <c r="C118" s="250" t="s">
        <v>459</v>
      </c>
    </row>
    <row r="119" spans="1:3" ht="33.75">
      <c r="A119" s="245">
        <v>4</v>
      </c>
      <c r="B119" s="248" t="s">
        <v>99</v>
      </c>
      <c r="C119" s="250" t="s">
        <v>668</v>
      </c>
    </row>
    <row r="120" spans="1:3">
      <c r="A120" s="245">
        <v>5</v>
      </c>
      <c r="B120" s="248" t="s">
        <v>100</v>
      </c>
      <c r="C120" s="250" t="s">
        <v>460</v>
      </c>
    </row>
    <row r="121" spans="1:3">
      <c r="A121" s="245">
        <v>5.0999999999999996</v>
      </c>
      <c r="B121" s="248" t="s">
        <v>461</v>
      </c>
      <c r="C121" s="249" t="s">
        <v>462</v>
      </c>
    </row>
    <row r="122" spans="1:3">
      <c r="A122" s="245">
        <v>5.2</v>
      </c>
      <c r="B122" s="248" t="s">
        <v>463</v>
      </c>
      <c r="C122" s="249" t="s">
        <v>464</v>
      </c>
    </row>
    <row r="123" spans="1:3">
      <c r="A123" s="245">
        <v>6</v>
      </c>
      <c r="B123" s="248" t="s">
        <v>101</v>
      </c>
      <c r="C123" s="250" t="s">
        <v>465</v>
      </c>
    </row>
    <row r="124" spans="1:3">
      <c r="A124" s="245">
        <v>7</v>
      </c>
      <c r="B124" s="248" t="s">
        <v>102</v>
      </c>
      <c r="C124" s="250" t="s">
        <v>466</v>
      </c>
    </row>
    <row r="125" spans="1:3" ht="22.5">
      <c r="A125" s="245">
        <v>8</v>
      </c>
      <c r="B125" s="248" t="s">
        <v>103</v>
      </c>
      <c r="C125" s="250" t="s">
        <v>467</v>
      </c>
    </row>
    <row r="126" spans="1:3">
      <c r="A126" s="245">
        <v>9</v>
      </c>
      <c r="B126" s="248" t="s">
        <v>104</v>
      </c>
      <c r="C126" s="250" t="s">
        <v>468</v>
      </c>
    </row>
    <row r="127" spans="1:3" ht="22.5">
      <c r="A127" s="245">
        <v>10</v>
      </c>
      <c r="B127" s="248" t="s">
        <v>469</v>
      </c>
      <c r="C127" s="250" t="s">
        <v>470</v>
      </c>
    </row>
    <row r="128" spans="1:3" ht="22.5">
      <c r="A128" s="245">
        <v>11</v>
      </c>
      <c r="B128" s="248" t="s">
        <v>105</v>
      </c>
      <c r="C128" s="250" t="s">
        <v>471</v>
      </c>
    </row>
    <row r="129" spans="1:3">
      <c r="A129" s="245">
        <v>12</v>
      </c>
      <c r="B129" s="248" t="s">
        <v>106</v>
      </c>
      <c r="C129" s="250" t="s">
        <v>472</v>
      </c>
    </row>
    <row r="130" spans="1:3">
      <c r="A130" s="245">
        <v>13</v>
      </c>
      <c r="B130" s="248" t="s">
        <v>473</v>
      </c>
      <c r="C130" s="250" t="s">
        <v>474</v>
      </c>
    </row>
    <row r="131" spans="1:3">
      <c r="A131" s="245">
        <v>14</v>
      </c>
      <c r="B131" s="248" t="s">
        <v>107</v>
      </c>
      <c r="C131" s="250" t="s">
        <v>475</v>
      </c>
    </row>
    <row r="132" spans="1:3">
      <c r="A132" s="245">
        <v>15</v>
      </c>
      <c r="B132" s="248" t="s">
        <v>108</v>
      </c>
      <c r="C132" s="250" t="s">
        <v>476</v>
      </c>
    </row>
    <row r="133" spans="1:3">
      <c r="A133" s="245">
        <v>16</v>
      </c>
      <c r="B133" s="248" t="s">
        <v>109</v>
      </c>
      <c r="C133" s="250" t="s">
        <v>477</v>
      </c>
    </row>
    <row r="134" spans="1:3">
      <c r="A134" s="245">
        <v>17</v>
      </c>
      <c r="B134" s="248" t="s">
        <v>110</v>
      </c>
      <c r="C134" s="250" t="s">
        <v>478</v>
      </c>
    </row>
    <row r="135" spans="1:3">
      <c r="A135" s="245">
        <v>18</v>
      </c>
      <c r="B135" s="248" t="s">
        <v>111</v>
      </c>
      <c r="C135" s="250" t="s">
        <v>669</v>
      </c>
    </row>
    <row r="136" spans="1:3" ht="22.5">
      <c r="A136" s="245">
        <v>19</v>
      </c>
      <c r="B136" s="248" t="s">
        <v>670</v>
      </c>
      <c r="C136" s="250" t="s">
        <v>671</v>
      </c>
    </row>
    <row r="137" spans="1:3" ht="22.5">
      <c r="A137" s="245">
        <v>20</v>
      </c>
      <c r="B137" s="248" t="s">
        <v>112</v>
      </c>
      <c r="C137" s="250" t="s">
        <v>672</v>
      </c>
    </row>
    <row r="138" spans="1:3">
      <c r="A138" s="245">
        <v>21</v>
      </c>
      <c r="B138" s="248" t="s">
        <v>113</v>
      </c>
      <c r="C138" s="250" t="s">
        <v>479</v>
      </c>
    </row>
    <row r="139" spans="1:3">
      <c r="A139" s="245">
        <v>22</v>
      </c>
      <c r="B139" s="248" t="s">
        <v>114</v>
      </c>
      <c r="C139" s="250" t="s">
        <v>673</v>
      </c>
    </row>
    <row r="140" spans="1:3">
      <c r="A140" s="245">
        <v>23</v>
      </c>
      <c r="B140" s="248" t="s">
        <v>115</v>
      </c>
      <c r="C140" s="250" t="s">
        <v>480</v>
      </c>
    </row>
    <row r="141" spans="1:3">
      <c r="A141" s="245">
        <v>24</v>
      </c>
      <c r="B141" s="248" t="s">
        <v>116</v>
      </c>
      <c r="C141" s="250" t="s">
        <v>481</v>
      </c>
    </row>
    <row r="142" spans="1:3" ht="22.5">
      <c r="A142" s="245">
        <v>25</v>
      </c>
      <c r="B142" s="248" t="s">
        <v>117</v>
      </c>
      <c r="C142" s="250" t="s">
        <v>482</v>
      </c>
    </row>
    <row r="143" spans="1:3" ht="33.75">
      <c r="A143" s="245">
        <v>26</v>
      </c>
      <c r="B143" s="248" t="s">
        <v>118</v>
      </c>
      <c r="C143" s="250" t="s">
        <v>483</v>
      </c>
    </row>
    <row r="144" spans="1:3">
      <c r="A144" s="245">
        <v>27</v>
      </c>
      <c r="B144" s="248" t="s">
        <v>484</v>
      </c>
      <c r="C144" s="250" t="s">
        <v>485</v>
      </c>
    </row>
    <row r="145" spans="1:3" ht="22.5">
      <c r="A145" s="245">
        <v>28</v>
      </c>
      <c r="B145" s="248" t="s">
        <v>125</v>
      </c>
      <c r="C145" s="250" t="s">
        <v>486</v>
      </c>
    </row>
    <row r="146" spans="1:3">
      <c r="A146" s="245">
        <v>29</v>
      </c>
      <c r="B146" s="248" t="s">
        <v>119</v>
      </c>
      <c r="C146" s="269" t="s">
        <v>487</v>
      </c>
    </row>
    <row r="147" spans="1:3">
      <c r="A147" s="245">
        <v>30</v>
      </c>
      <c r="B147" s="248" t="s">
        <v>120</v>
      </c>
      <c r="C147" s="269" t="s">
        <v>488</v>
      </c>
    </row>
    <row r="148" spans="1:3" ht="32.25" customHeight="1">
      <c r="A148" s="245">
        <v>31</v>
      </c>
      <c r="B148" s="248" t="s">
        <v>489</v>
      </c>
      <c r="C148" s="269" t="s">
        <v>490</v>
      </c>
    </row>
    <row r="149" spans="1:3">
      <c r="A149" s="245">
        <v>31.1</v>
      </c>
      <c r="B149" s="248" t="s">
        <v>491</v>
      </c>
      <c r="C149" s="251" t="s">
        <v>492</v>
      </c>
    </row>
    <row r="150" spans="1:3" ht="33.75">
      <c r="A150" s="245" t="s">
        <v>493</v>
      </c>
      <c r="B150" s="248" t="s">
        <v>705</v>
      </c>
      <c r="C150" s="278" t="s">
        <v>715</v>
      </c>
    </row>
    <row r="151" spans="1:3">
      <c r="A151" s="245">
        <v>31.2</v>
      </c>
      <c r="B151" s="248" t="s">
        <v>494</v>
      </c>
      <c r="C151" s="278" t="s">
        <v>495</v>
      </c>
    </row>
    <row r="152" spans="1:3">
      <c r="A152" s="245" t="s">
        <v>496</v>
      </c>
      <c r="B152" s="248" t="s">
        <v>705</v>
      </c>
      <c r="C152" s="278" t="s">
        <v>706</v>
      </c>
    </row>
    <row r="153" spans="1:3" ht="33.75">
      <c r="A153" s="245">
        <v>32</v>
      </c>
      <c r="B153" s="274" t="s">
        <v>497</v>
      </c>
      <c r="C153" s="278" t="s">
        <v>707</v>
      </c>
    </row>
    <row r="154" spans="1:3">
      <c r="A154" s="245">
        <v>33</v>
      </c>
      <c r="B154" s="248" t="s">
        <v>121</v>
      </c>
      <c r="C154" s="278" t="s">
        <v>498</v>
      </c>
    </row>
    <row r="155" spans="1:3">
      <c r="A155" s="245">
        <v>34</v>
      </c>
      <c r="B155" s="276" t="s">
        <v>122</v>
      </c>
      <c r="C155" s="278" t="s">
        <v>499</v>
      </c>
    </row>
    <row r="156" spans="1:3">
      <c r="A156" s="245">
        <v>35</v>
      </c>
      <c r="B156" s="276" t="s">
        <v>123</v>
      </c>
      <c r="C156" s="278" t="s">
        <v>500</v>
      </c>
    </row>
    <row r="157" spans="1:3">
      <c r="A157" s="261" t="s">
        <v>716</v>
      </c>
      <c r="B157" s="276" t="s">
        <v>130</v>
      </c>
      <c r="C157" s="278" t="s">
        <v>744</v>
      </c>
    </row>
    <row r="158" spans="1:3">
      <c r="A158" s="261">
        <v>36.1</v>
      </c>
      <c r="B158" s="276" t="s">
        <v>501</v>
      </c>
      <c r="C158" s="278" t="s">
        <v>502</v>
      </c>
    </row>
    <row r="159" spans="1:3" ht="22.5">
      <c r="A159" s="261" t="s">
        <v>717</v>
      </c>
      <c r="B159" s="276" t="s">
        <v>705</v>
      </c>
      <c r="C159" s="251" t="s">
        <v>708</v>
      </c>
    </row>
    <row r="160" spans="1:3" ht="22.5">
      <c r="A160" s="261">
        <v>36.200000000000003</v>
      </c>
      <c r="B160" s="277" t="s">
        <v>753</v>
      </c>
      <c r="C160" s="251" t="s">
        <v>745</v>
      </c>
    </row>
    <row r="161" spans="1:3" ht="22.5">
      <c r="A161" s="261" t="s">
        <v>718</v>
      </c>
      <c r="B161" s="276" t="s">
        <v>705</v>
      </c>
      <c r="C161" s="251" t="s">
        <v>746</v>
      </c>
    </row>
    <row r="162" spans="1:3" ht="22.5">
      <c r="A162" s="261">
        <v>36.299999999999997</v>
      </c>
      <c r="B162" s="277" t="s">
        <v>754</v>
      </c>
      <c r="C162" s="251" t="s">
        <v>747</v>
      </c>
    </row>
    <row r="163" spans="1:3" ht="22.5">
      <c r="A163" s="261" t="s">
        <v>719</v>
      </c>
      <c r="B163" s="276" t="s">
        <v>705</v>
      </c>
      <c r="C163" s="251" t="s">
        <v>748</v>
      </c>
    </row>
    <row r="164" spans="1:3">
      <c r="A164" s="261" t="s">
        <v>720</v>
      </c>
      <c r="B164" s="276" t="s">
        <v>124</v>
      </c>
      <c r="C164" s="275" t="s">
        <v>749</v>
      </c>
    </row>
    <row r="165" spans="1:3">
      <c r="A165" s="261" t="s">
        <v>721</v>
      </c>
      <c r="B165" s="276" t="s">
        <v>705</v>
      </c>
      <c r="C165" s="275" t="s">
        <v>750</v>
      </c>
    </row>
    <row r="166" spans="1:3">
      <c r="A166" s="259">
        <v>37</v>
      </c>
      <c r="B166" s="276" t="s">
        <v>505</v>
      </c>
      <c r="C166" s="251" t="s">
        <v>506</v>
      </c>
    </row>
    <row r="167" spans="1:3">
      <c r="A167" s="259">
        <v>37.1</v>
      </c>
      <c r="B167" s="276" t="s">
        <v>507</v>
      </c>
      <c r="C167" s="251" t="s">
        <v>508</v>
      </c>
    </row>
    <row r="168" spans="1:3">
      <c r="A168" s="260" t="s">
        <v>503</v>
      </c>
      <c r="B168" s="276" t="s">
        <v>705</v>
      </c>
      <c r="C168" s="251" t="s">
        <v>709</v>
      </c>
    </row>
    <row r="169" spans="1:3">
      <c r="A169" s="259">
        <v>37.200000000000003</v>
      </c>
      <c r="B169" s="276" t="s">
        <v>510</v>
      </c>
      <c r="C169" s="251" t="s">
        <v>511</v>
      </c>
    </row>
    <row r="170" spans="1:3" ht="22.5">
      <c r="A170" s="260" t="s">
        <v>504</v>
      </c>
      <c r="B170" s="248" t="s">
        <v>705</v>
      </c>
      <c r="C170" s="251" t="s">
        <v>710</v>
      </c>
    </row>
    <row r="171" spans="1:3">
      <c r="A171" s="259">
        <v>38</v>
      </c>
      <c r="B171" s="248" t="s">
        <v>126</v>
      </c>
      <c r="C171" s="251" t="s">
        <v>513</v>
      </c>
    </row>
    <row r="172" spans="1:3">
      <c r="A172" s="261">
        <v>38.1</v>
      </c>
      <c r="B172" s="248" t="s">
        <v>127</v>
      </c>
      <c r="C172" s="269" t="s">
        <v>127</v>
      </c>
    </row>
    <row r="173" spans="1:3">
      <c r="A173" s="261" t="s">
        <v>509</v>
      </c>
      <c r="B173" s="252" t="s">
        <v>514</v>
      </c>
      <c r="C173" s="593" t="s">
        <v>515</v>
      </c>
    </row>
    <row r="174" spans="1:3">
      <c r="A174" s="261" t="s">
        <v>722</v>
      </c>
      <c r="B174" s="252" t="s">
        <v>516</v>
      </c>
      <c r="C174" s="593"/>
    </row>
    <row r="175" spans="1:3">
      <c r="A175" s="261" t="s">
        <v>723</v>
      </c>
      <c r="B175" s="252" t="s">
        <v>517</v>
      </c>
      <c r="C175" s="593"/>
    </row>
    <row r="176" spans="1:3">
      <c r="A176" s="261" t="s">
        <v>724</v>
      </c>
      <c r="B176" s="252" t="s">
        <v>518</v>
      </c>
      <c r="C176" s="593"/>
    </row>
    <row r="177" spans="1:3">
      <c r="A177" s="261" t="s">
        <v>725</v>
      </c>
      <c r="B177" s="252" t="s">
        <v>519</v>
      </c>
      <c r="C177" s="593"/>
    </row>
    <row r="178" spans="1:3">
      <c r="A178" s="261" t="s">
        <v>726</v>
      </c>
      <c r="B178" s="252" t="s">
        <v>520</v>
      </c>
      <c r="C178" s="593"/>
    </row>
    <row r="179" spans="1:3">
      <c r="A179" s="261">
        <v>38.200000000000003</v>
      </c>
      <c r="B179" s="248" t="s">
        <v>128</v>
      </c>
      <c r="C179" s="269" t="s">
        <v>128</v>
      </c>
    </row>
    <row r="180" spans="1:3">
      <c r="A180" s="261" t="s">
        <v>512</v>
      </c>
      <c r="B180" s="252" t="s">
        <v>521</v>
      </c>
      <c r="C180" s="593" t="s">
        <v>522</v>
      </c>
    </row>
    <row r="181" spans="1:3">
      <c r="A181" s="261" t="s">
        <v>727</v>
      </c>
      <c r="B181" s="252" t="s">
        <v>523</v>
      </c>
      <c r="C181" s="593"/>
    </row>
    <row r="182" spans="1:3">
      <c r="A182" s="261" t="s">
        <v>728</v>
      </c>
      <c r="B182" s="252" t="s">
        <v>524</v>
      </c>
      <c r="C182" s="593"/>
    </row>
    <row r="183" spans="1:3">
      <c r="A183" s="261" t="s">
        <v>729</v>
      </c>
      <c r="B183" s="252" t="s">
        <v>525</v>
      </c>
      <c r="C183" s="593"/>
    </row>
    <row r="184" spans="1:3">
      <c r="A184" s="261" t="s">
        <v>730</v>
      </c>
      <c r="B184" s="252" t="s">
        <v>526</v>
      </c>
      <c r="C184" s="593"/>
    </row>
    <row r="185" spans="1:3">
      <c r="A185" s="261" t="s">
        <v>731</v>
      </c>
      <c r="B185" s="252" t="s">
        <v>527</v>
      </c>
      <c r="C185" s="593"/>
    </row>
    <row r="186" spans="1:3">
      <c r="A186" s="261" t="s">
        <v>732</v>
      </c>
      <c r="B186" s="252" t="s">
        <v>528</v>
      </c>
      <c r="C186" s="593"/>
    </row>
    <row r="187" spans="1:3">
      <c r="A187" s="261">
        <v>38.299999999999997</v>
      </c>
      <c r="B187" s="248" t="s">
        <v>129</v>
      </c>
      <c r="C187" s="269" t="s">
        <v>529</v>
      </c>
    </row>
    <row r="188" spans="1:3">
      <c r="A188" s="261" t="s">
        <v>733</v>
      </c>
      <c r="B188" s="252" t="s">
        <v>530</v>
      </c>
      <c r="C188" s="593" t="s">
        <v>531</v>
      </c>
    </row>
    <row r="189" spans="1:3">
      <c r="A189" s="261" t="s">
        <v>734</v>
      </c>
      <c r="B189" s="252" t="s">
        <v>532</v>
      </c>
      <c r="C189" s="593"/>
    </row>
    <row r="190" spans="1:3">
      <c r="A190" s="261" t="s">
        <v>735</v>
      </c>
      <c r="B190" s="252" t="s">
        <v>533</v>
      </c>
      <c r="C190" s="593"/>
    </row>
    <row r="191" spans="1:3">
      <c r="A191" s="261" t="s">
        <v>736</v>
      </c>
      <c r="B191" s="252" t="s">
        <v>534</v>
      </c>
      <c r="C191" s="593"/>
    </row>
    <row r="192" spans="1:3">
      <c r="A192" s="261" t="s">
        <v>737</v>
      </c>
      <c r="B192" s="252" t="s">
        <v>535</v>
      </c>
      <c r="C192" s="593"/>
    </row>
    <row r="193" spans="1:3">
      <c r="A193" s="261" t="s">
        <v>738</v>
      </c>
      <c r="B193" s="252" t="s">
        <v>536</v>
      </c>
      <c r="C193" s="593"/>
    </row>
    <row r="194" spans="1:3">
      <c r="A194" s="261">
        <v>38.4</v>
      </c>
      <c r="B194" s="248" t="s">
        <v>505</v>
      </c>
      <c r="C194" s="251" t="s">
        <v>506</v>
      </c>
    </row>
    <row r="195" spans="1:3" s="246" customFormat="1">
      <c r="A195" s="261" t="s">
        <v>739</v>
      </c>
      <c r="B195" s="252" t="s">
        <v>530</v>
      </c>
      <c r="C195" s="593" t="s">
        <v>537</v>
      </c>
    </row>
    <row r="196" spans="1:3">
      <c r="A196" s="261" t="s">
        <v>740</v>
      </c>
      <c r="B196" s="252" t="s">
        <v>532</v>
      </c>
      <c r="C196" s="593"/>
    </row>
    <row r="197" spans="1:3">
      <c r="A197" s="261" t="s">
        <v>741</v>
      </c>
      <c r="B197" s="252" t="s">
        <v>533</v>
      </c>
      <c r="C197" s="593"/>
    </row>
    <row r="198" spans="1:3">
      <c r="A198" s="261" t="s">
        <v>742</v>
      </c>
      <c r="B198" s="252" t="s">
        <v>534</v>
      </c>
      <c r="C198" s="593"/>
    </row>
    <row r="199" spans="1:3" ht="12" thickBot="1">
      <c r="A199" s="262" t="s">
        <v>743</v>
      </c>
      <c r="B199" s="252" t="s">
        <v>538</v>
      </c>
      <c r="C199" s="593"/>
    </row>
    <row r="200" spans="1:3" ht="12" thickBot="1">
      <c r="A200" s="588" t="s">
        <v>693</v>
      </c>
      <c r="B200" s="589"/>
      <c r="C200" s="590"/>
    </row>
    <row r="201" spans="1:3" ht="12.75" thickTop="1" thickBot="1">
      <c r="A201" s="602" t="s">
        <v>539</v>
      </c>
      <c r="B201" s="602"/>
      <c r="C201" s="602"/>
    </row>
    <row r="202" spans="1:3">
      <c r="A202" s="253">
        <v>11.1</v>
      </c>
      <c r="B202" s="254" t="s">
        <v>540</v>
      </c>
      <c r="C202" s="249" t="s">
        <v>541</v>
      </c>
    </row>
    <row r="203" spans="1:3">
      <c r="A203" s="253">
        <v>11.2</v>
      </c>
      <c r="B203" s="254" t="s">
        <v>542</v>
      </c>
      <c r="C203" s="249" t="s">
        <v>543</v>
      </c>
    </row>
    <row r="204" spans="1:3" ht="22.5">
      <c r="A204" s="253">
        <v>11.3</v>
      </c>
      <c r="B204" s="254" t="s">
        <v>544</v>
      </c>
      <c r="C204" s="249" t="s">
        <v>545</v>
      </c>
    </row>
    <row r="205" spans="1:3" ht="22.5">
      <c r="A205" s="253">
        <v>11.4</v>
      </c>
      <c r="B205" s="254" t="s">
        <v>546</v>
      </c>
      <c r="C205" s="249" t="s">
        <v>547</v>
      </c>
    </row>
    <row r="206" spans="1:3" ht="22.5">
      <c r="A206" s="253">
        <v>11.5</v>
      </c>
      <c r="B206" s="254" t="s">
        <v>548</v>
      </c>
      <c r="C206" s="249" t="s">
        <v>549</v>
      </c>
    </row>
    <row r="207" spans="1:3">
      <c r="A207" s="253">
        <v>11.6</v>
      </c>
      <c r="B207" s="254" t="s">
        <v>550</v>
      </c>
      <c r="C207" s="249" t="s">
        <v>551</v>
      </c>
    </row>
    <row r="208" spans="1:3" ht="22.5">
      <c r="A208" s="253">
        <v>11.7</v>
      </c>
      <c r="B208" s="254" t="s">
        <v>711</v>
      </c>
      <c r="C208" s="249" t="s">
        <v>712</v>
      </c>
    </row>
    <row r="209" spans="1:3" ht="22.5">
      <c r="A209" s="253">
        <v>11.8</v>
      </c>
      <c r="B209" s="254" t="s">
        <v>713</v>
      </c>
      <c r="C209" s="249" t="s">
        <v>714</v>
      </c>
    </row>
    <row r="210" spans="1:3">
      <c r="A210" s="253">
        <v>11.9</v>
      </c>
      <c r="B210" s="249" t="s">
        <v>552</v>
      </c>
      <c r="C210" s="249" t="s">
        <v>553</v>
      </c>
    </row>
    <row r="211" spans="1:3">
      <c r="A211" s="253">
        <v>11.1</v>
      </c>
      <c r="B211" s="249" t="s">
        <v>554</v>
      </c>
      <c r="C211" s="249" t="s">
        <v>555</v>
      </c>
    </row>
    <row r="212" spans="1:3">
      <c r="A212" s="253">
        <v>11.11</v>
      </c>
      <c r="B212" s="251" t="s">
        <v>556</v>
      </c>
      <c r="C212" s="249" t="s">
        <v>557</v>
      </c>
    </row>
    <row r="213" spans="1:3">
      <c r="A213" s="253">
        <v>11.12</v>
      </c>
      <c r="B213" s="254" t="s">
        <v>558</v>
      </c>
      <c r="C213" s="249" t="s">
        <v>559</v>
      </c>
    </row>
    <row r="214" spans="1:3">
      <c r="A214" s="253">
        <v>11.13</v>
      </c>
      <c r="B214" s="254" t="s">
        <v>560</v>
      </c>
      <c r="C214" s="269" t="s">
        <v>561</v>
      </c>
    </row>
    <row r="215" spans="1:3" ht="22.5">
      <c r="A215" s="253">
        <v>11.14</v>
      </c>
      <c r="B215" s="254" t="s">
        <v>751</v>
      </c>
      <c r="C215" s="269" t="s">
        <v>752</v>
      </c>
    </row>
    <row r="216" spans="1:3">
      <c r="A216" s="253">
        <v>11.15</v>
      </c>
      <c r="B216" s="254" t="s">
        <v>562</v>
      </c>
      <c r="C216" s="269" t="s">
        <v>563</v>
      </c>
    </row>
    <row r="217" spans="1:3">
      <c r="A217" s="253">
        <v>11.16</v>
      </c>
      <c r="B217" s="254" t="s">
        <v>564</v>
      </c>
      <c r="C217" s="269" t="s">
        <v>565</v>
      </c>
    </row>
    <row r="218" spans="1:3">
      <c r="A218" s="253">
        <v>11.17</v>
      </c>
      <c r="B218" s="254" t="s">
        <v>566</v>
      </c>
      <c r="C218" s="269" t="s">
        <v>567</v>
      </c>
    </row>
    <row r="219" spans="1:3">
      <c r="A219" s="253">
        <v>11.18</v>
      </c>
      <c r="B219" s="254" t="s">
        <v>568</v>
      </c>
      <c r="C219" s="269" t="s">
        <v>569</v>
      </c>
    </row>
    <row r="220" spans="1:3" ht="22.5">
      <c r="A220" s="253">
        <v>11.19</v>
      </c>
      <c r="B220" s="254" t="s">
        <v>570</v>
      </c>
      <c r="C220" s="269" t="s">
        <v>674</v>
      </c>
    </row>
    <row r="221" spans="1:3" ht="22.5">
      <c r="A221" s="253">
        <v>11.2</v>
      </c>
      <c r="B221" s="254" t="s">
        <v>571</v>
      </c>
      <c r="C221" s="269" t="s">
        <v>675</v>
      </c>
    </row>
    <row r="222" spans="1:3" s="246" customFormat="1">
      <c r="A222" s="253">
        <v>11.21</v>
      </c>
      <c r="B222" s="254" t="s">
        <v>572</v>
      </c>
      <c r="C222" s="269" t="s">
        <v>573</v>
      </c>
    </row>
    <row r="223" spans="1:3">
      <c r="A223" s="253">
        <v>11.22</v>
      </c>
      <c r="B223" s="254" t="s">
        <v>574</v>
      </c>
      <c r="C223" s="269" t="s">
        <v>575</v>
      </c>
    </row>
    <row r="224" spans="1:3">
      <c r="A224" s="253">
        <v>11.23</v>
      </c>
      <c r="B224" s="254" t="s">
        <v>576</v>
      </c>
      <c r="C224" s="269" t="s">
        <v>577</v>
      </c>
    </row>
    <row r="225" spans="1:3">
      <c r="A225" s="253">
        <v>11.24</v>
      </c>
      <c r="B225" s="254" t="s">
        <v>578</v>
      </c>
      <c r="C225" s="269" t="s">
        <v>579</v>
      </c>
    </row>
    <row r="226" spans="1:3">
      <c r="A226" s="253">
        <v>11.25</v>
      </c>
      <c r="B226" s="271" t="s">
        <v>580</v>
      </c>
      <c r="C226" s="272" t="s">
        <v>581</v>
      </c>
    </row>
    <row r="227" spans="1:3" ht="12" thickBot="1">
      <c r="A227" s="599" t="s">
        <v>694</v>
      </c>
      <c r="B227" s="600"/>
      <c r="C227" s="601"/>
    </row>
    <row r="228" spans="1:3" ht="12.75" thickTop="1" thickBot="1">
      <c r="A228" s="602" t="s">
        <v>539</v>
      </c>
      <c r="B228" s="602"/>
      <c r="C228" s="602"/>
    </row>
    <row r="229" spans="1:3">
      <c r="A229" s="247" t="s">
        <v>582</v>
      </c>
      <c r="B229" s="255" t="s">
        <v>583</v>
      </c>
      <c r="C229" s="603" t="s">
        <v>584</v>
      </c>
    </row>
    <row r="230" spans="1:3">
      <c r="A230" s="245" t="s">
        <v>585</v>
      </c>
      <c r="B230" s="251" t="s">
        <v>586</v>
      </c>
      <c r="C230" s="593"/>
    </row>
    <row r="231" spans="1:3">
      <c r="A231" s="245" t="s">
        <v>587</v>
      </c>
      <c r="B231" s="251" t="s">
        <v>588</v>
      </c>
      <c r="C231" s="593"/>
    </row>
    <row r="232" spans="1:3">
      <c r="A232" s="245" t="s">
        <v>589</v>
      </c>
      <c r="B232" s="251" t="s">
        <v>590</v>
      </c>
      <c r="C232" s="593"/>
    </row>
    <row r="233" spans="1:3">
      <c r="A233" s="245" t="s">
        <v>591</v>
      </c>
      <c r="B233" s="251" t="s">
        <v>592</v>
      </c>
      <c r="C233" s="593"/>
    </row>
    <row r="234" spans="1:3">
      <c r="A234" s="245" t="s">
        <v>593</v>
      </c>
      <c r="B234" s="251" t="s">
        <v>594</v>
      </c>
      <c r="C234" s="269" t="s">
        <v>595</v>
      </c>
    </row>
    <row r="235" spans="1:3" ht="22.5">
      <c r="A235" s="245" t="s">
        <v>596</v>
      </c>
      <c r="B235" s="251" t="s">
        <v>597</v>
      </c>
      <c r="C235" s="269" t="s">
        <v>598</v>
      </c>
    </row>
    <row r="236" spans="1:3">
      <c r="A236" s="245" t="s">
        <v>599</v>
      </c>
      <c r="B236" s="251" t="s">
        <v>600</v>
      </c>
      <c r="C236" s="269" t="s">
        <v>601</v>
      </c>
    </row>
    <row r="237" spans="1:3">
      <c r="A237" s="245" t="s">
        <v>602</v>
      </c>
      <c r="B237" s="251" t="s">
        <v>603</v>
      </c>
      <c r="C237" s="593" t="s">
        <v>604</v>
      </c>
    </row>
    <row r="238" spans="1:3">
      <c r="A238" s="245" t="s">
        <v>605</v>
      </c>
      <c r="B238" s="251" t="s">
        <v>606</v>
      </c>
      <c r="C238" s="593"/>
    </row>
    <row r="239" spans="1:3">
      <c r="A239" s="245" t="s">
        <v>607</v>
      </c>
      <c r="B239" s="251" t="s">
        <v>608</v>
      </c>
      <c r="C239" s="593"/>
    </row>
    <row r="240" spans="1:3">
      <c r="A240" s="245" t="s">
        <v>609</v>
      </c>
      <c r="B240" s="251" t="s">
        <v>610</v>
      </c>
      <c r="C240" s="593" t="s">
        <v>584</v>
      </c>
    </row>
    <row r="241" spans="1:3">
      <c r="A241" s="245" t="s">
        <v>611</v>
      </c>
      <c r="B241" s="251" t="s">
        <v>612</v>
      </c>
      <c r="C241" s="593"/>
    </row>
    <row r="242" spans="1:3">
      <c r="A242" s="245" t="s">
        <v>613</v>
      </c>
      <c r="B242" s="251" t="s">
        <v>614</v>
      </c>
      <c r="C242" s="593"/>
    </row>
    <row r="243" spans="1:3" s="246" customFormat="1">
      <c r="A243" s="245" t="s">
        <v>615</v>
      </c>
      <c r="B243" s="251" t="s">
        <v>616</v>
      </c>
      <c r="C243" s="593"/>
    </row>
    <row r="244" spans="1:3">
      <c r="A244" s="245" t="s">
        <v>617</v>
      </c>
      <c r="B244" s="251" t="s">
        <v>618</v>
      </c>
      <c r="C244" s="593"/>
    </row>
    <row r="245" spans="1:3">
      <c r="A245" s="245" t="s">
        <v>619</v>
      </c>
      <c r="B245" s="251" t="s">
        <v>620</v>
      </c>
      <c r="C245" s="593"/>
    </row>
    <row r="246" spans="1:3">
      <c r="A246" s="245" t="s">
        <v>621</v>
      </c>
      <c r="B246" s="251" t="s">
        <v>622</v>
      </c>
      <c r="C246" s="593"/>
    </row>
    <row r="247" spans="1:3">
      <c r="A247" s="245" t="s">
        <v>623</v>
      </c>
      <c r="B247" s="251" t="s">
        <v>624</v>
      </c>
      <c r="C247" s="593"/>
    </row>
    <row r="248" spans="1:3" s="246" customFormat="1" ht="12" thickBot="1">
      <c r="A248" s="588" t="s">
        <v>695</v>
      </c>
      <c r="B248" s="589"/>
      <c r="C248" s="590"/>
    </row>
    <row r="249" spans="1:3" ht="12.75" thickTop="1" thickBot="1">
      <c r="A249" s="585" t="s">
        <v>625</v>
      </c>
      <c r="B249" s="585"/>
      <c r="C249" s="585"/>
    </row>
    <row r="250" spans="1:3">
      <c r="A250" s="245">
        <v>13.1</v>
      </c>
      <c r="B250" s="586" t="s">
        <v>626</v>
      </c>
      <c r="C250" s="587"/>
    </row>
    <row r="251" spans="1:3" ht="33.75">
      <c r="A251" s="245" t="s">
        <v>627</v>
      </c>
      <c r="B251" s="254" t="s">
        <v>628</v>
      </c>
      <c r="C251" s="249" t="s">
        <v>629</v>
      </c>
    </row>
    <row r="252" spans="1:3" ht="101.25">
      <c r="A252" s="245" t="s">
        <v>630</v>
      </c>
      <c r="B252" s="254" t="s">
        <v>631</v>
      </c>
      <c r="C252" s="249" t="s">
        <v>632</v>
      </c>
    </row>
    <row r="253" spans="1:3" ht="12" thickBot="1">
      <c r="A253" s="588" t="s">
        <v>696</v>
      </c>
      <c r="B253" s="589"/>
      <c r="C253" s="590"/>
    </row>
    <row r="254" spans="1:3" ht="12.75" thickTop="1" thickBot="1">
      <c r="A254" s="585" t="s">
        <v>625</v>
      </c>
      <c r="B254" s="585"/>
      <c r="C254" s="585"/>
    </row>
    <row r="255" spans="1:3">
      <c r="A255" s="245">
        <v>14.1</v>
      </c>
      <c r="B255" s="586" t="s">
        <v>633</v>
      </c>
      <c r="C255" s="587"/>
    </row>
    <row r="256" spans="1:3" ht="22.5">
      <c r="A256" s="245" t="s">
        <v>634</v>
      </c>
      <c r="B256" s="254" t="s">
        <v>635</v>
      </c>
      <c r="C256" s="249" t="s">
        <v>636</v>
      </c>
    </row>
    <row r="257" spans="1:3" ht="45">
      <c r="A257" s="245" t="s">
        <v>637</v>
      </c>
      <c r="B257" s="254" t="s">
        <v>638</v>
      </c>
      <c r="C257" s="249" t="s">
        <v>639</v>
      </c>
    </row>
    <row r="258" spans="1:3" ht="12" customHeight="1">
      <c r="A258" s="245" t="s">
        <v>640</v>
      </c>
      <c r="B258" s="254" t="s">
        <v>641</v>
      </c>
      <c r="C258" s="249" t="s">
        <v>642</v>
      </c>
    </row>
    <row r="259" spans="1:3" ht="33.75">
      <c r="A259" s="245" t="s">
        <v>643</v>
      </c>
      <c r="B259" s="254" t="s">
        <v>644</v>
      </c>
      <c r="C259" s="249" t="s">
        <v>645</v>
      </c>
    </row>
    <row r="260" spans="1:3" ht="11.25" customHeight="1">
      <c r="A260" s="245" t="s">
        <v>646</v>
      </c>
      <c r="B260" s="254" t="s">
        <v>647</v>
      </c>
      <c r="C260" s="249" t="s">
        <v>648</v>
      </c>
    </row>
    <row r="261" spans="1:3" ht="56.25">
      <c r="A261" s="245" t="s">
        <v>649</v>
      </c>
      <c r="B261" s="254" t="s">
        <v>650</v>
      </c>
      <c r="C261" s="249" t="s">
        <v>651</v>
      </c>
    </row>
    <row r="262" spans="1:3">
      <c r="A262" s="240"/>
      <c r="B262" s="240"/>
      <c r="C262" s="240"/>
    </row>
    <row r="263" spans="1:3">
      <c r="A263" s="240"/>
      <c r="B263" s="240"/>
      <c r="C263" s="240"/>
    </row>
    <row r="264" spans="1:3">
      <c r="A264" s="240"/>
      <c r="B264" s="240"/>
      <c r="C264" s="240"/>
    </row>
    <row r="265" spans="1:3">
      <c r="A265" s="240"/>
      <c r="B265" s="240"/>
      <c r="C265" s="240"/>
    </row>
    <row r="266" spans="1:3">
      <c r="A266" s="240"/>
      <c r="B266" s="240"/>
      <c r="C266" s="240"/>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pane xSplit="1" ySplit="5" topLeftCell="B21" activePane="bottomRight" state="frozen"/>
      <selection pane="topRight" activeCell="B1" sqref="B1"/>
      <selection pane="bottomLeft" activeCell="A6" sqref="A6"/>
      <selection pane="bottomRight" activeCell="H29" sqref="H29"/>
    </sheetView>
  </sheetViews>
  <sheetFormatPr defaultRowHeight="15.75"/>
  <cols>
    <col min="1" max="1" width="9.5703125" style="20" bestFit="1" customWidth="1"/>
    <col min="2" max="2" width="86" style="17" customWidth="1"/>
    <col min="3" max="3" width="11.28515625" style="17" bestFit="1" customWidth="1"/>
    <col min="4" max="7" width="12.7109375" style="2" customWidth="1"/>
    <col min="8" max="8" width="6.7109375" customWidth="1"/>
    <col min="9" max="11" width="9.140625" customWidth="1"/>
  </cols>
  <sheetData>
    <row r="1" spans="1:8">
      <c r="A1" s="18" t="s">
        <v>232</v>
      </c>
      <c r="B1" s="17" t="s">
        <v>888</v>
      </c>
    </row>
    <row r="2" spans="1:8">
      <c r="A2" s="18" t="s">
        <v>233</v>
      </c>
      <c r="B2" s="17" t="s">
        <v>915</v>
      </c>
      <c r="C2" s="30"/>
      <c r="D2" s="19"/>
      <c r="E2" s="19"/>
      <c r="F2" s="19"/>
      <c r="G2" s="19"/>
      <c r="H2" s="1"/>
    </row>
    <row r="3" spans="1:8">
      <c r="A3" s="18"/>
      <c r="C3" s="30"/>
      <c r="D3" s="19"/>
      <c r="E3" s="19"/>
      <c r="F3" s="19"/>
      <c r="G3" s="19"/>
      <c r="H3" s="1"/>
    </row>
    <row r="4" spans="1:8" ht="16.5" thickBot="1">
      <c r="A4" s="77" t="s">
        <v>654</v>
      </c>
      <c r="B4" s="220" t="s">
        <v>267</v>
      </c>
      <c r="C4" s="221"/>
      <c r="D4" s="222"/>
      <c r="E4" s="222"/>
      <c r="F4" s="222"/>
      <c r="G4" s="222"/>
      <c r="H4" s="1"/>
    </row>
    <row r="5" spans="1:8" ht="15">
      <c r="A5" s="367" t="s">
        <v>33</v>
      </c>
      <c r="B5" s="368"/>
      <c r="C5" s="369" t="s">
        <v>5</v>
      </c>
      <c r="D5" s="370" t="s">
        <v>6</v>
      </c>
      <c r="E5" s="370" t="s">
        <v>7</v>
      </c>
      <c r="F5" s="370" t="s">
        <v>8</v>
      </c>
      <c r="G5" s="371" t="s">
        <v>9</v>
      </c>
    </row>
    <row r="6" spans="1:8" ht="15">
      <c r="A6" s="130"/>
      <c r="B6" s="33" t="s">
        <v>229</v>
      </c>
      <c r="C6" s="372"/>
      <c r="D6" s="372"/>
      <c r="E6" s="372"/>
      <c r="F6" s="372"/>
      <c r="G6" s="373"/>
    </row>
    <row r="7" spans="1:8" ht="15">
      <c r="A7" s="130"/>
      <c r="B7" s="34" t="s">
        <v>234</v>
      </c>
      <c r="C7" s="372"/>
      <c r="D7" s="372"/>
      <c r="E7" s="372"/>
      <c r="F7" s="372"/>
      <c r="G7" s="373"/>
    </row>
    <row r="8" spans="1:8" ht="15">
      <c r="A8" s="131">
        <v>1</v>
      </c>
      <c r="B8" s="270" t="s">
        <v>30</v>
      </c>
      <c r="C8" s="279">
        <v>108448734.33000018</v>
      </c>
      <c r="D8" s="474">
        <v>116346681.54000004</v>
      </c>
      <c r="E8" s="475">
        <v>112971684.50999996</v>
      </c>
      <c r="F8" s="475">
        <v>112009130.55999991</v>
      </c>
      <c r="G8" s="475">
        <v>107111086.31999999</v>
      </c>
    </row>
    <row r="9" spans="1:8" ht="15">
      <c r="A9" s="131">
        <v>2</v>
      </c>
      <c r="B9" s="270" t="s">
        <v>131</v>
      </c>
      <c r="C9" s="279">
        <v>108448734.33000018</v>
      </c>
      <c r="D9" s="474">
        <v>116346681.54000004</v>
      </c>
      <c r="E9" s="475">
        <v>112971684.50999996</v>
      </c>
      <c r="F9" s="475">
        <v>112009130.55999991</v>
      </c>
      <c r="G9" s="475">
        <v>107111086.31999999</v>
      </c>
    </row>
    <row r="10" spans="1:8" ht="15">
      <c r="A10" s="131">
        <v>3</v>
      </c>
      <c r="B10" s="270" t="s">
        <v>95</v>
      </c>
      <c r="C10" s="279">
        <v>118996081.06192225</v>
      </c>
      <c r="D10" s="474">
        <v>123802658.54000004</v>
      </c>
      <c r="E10" s="475">
        <v>120435278.6838128</v>
      </c>
      <c r="F10" s="475">
        <v>119560808.95264277</v>
      </c>
      <c r="G10" s="475">
        <v>114186320.24863835</v>
      </c>
    </row>
    <row r="11" spans="1:8" ht="15">
      <c r="A11" s="130"/>
      <c r="B11" s="33" t="s">
        <v>230</v>
      </c>
      <c r="C11" s="372"/>
      <c r="D11" s="372"/>
      <c r="E11" s="372"/>
      <c r="F11" s="372"/>
      <c r="G11" s="373"/>
    </row>
    <row r="12" spans="1:8" ht="15" customHeight="1">
      <c r="A12" s="131">
        <v>4</v>
      </c>
      <c r="B12" s="270" t="s">
        <v>676</v>
      </c>
      <c r="C12" s="409">
        <v>843787738.55376565</v>
      </c>
      <c r="D12" s="476">
        <v>754969831.32566333</v>
      </c>
      <c r="E12" s="475">
        <v>752416810.82645738</v>
      </c>
      <c r="F12" s="475">
        <v>765580935.25938439</v>
      </c>
      <c r="G12" s="475">
        <v>733030784.74181366</v>
      </c>
    </row>
    <row r="13" spans="1:8" ht="15">
      <c r="A13" s="130"/>
      <c r="B13" s="33" t="s">
        <v>132</v>
      </c>
      <c r="C13" s="372"/>
      <c r="D13" s="372"/>
      <c r="E13" s="372"/>
      <c r="F13" s="372"/>
      <c r="G13" s="373"/>
    </row>
    <row r="14" spans="1:8" s="3" customFormat="1" ht="15">
      <c r="A14" s="131"/>
      <c r="B14" s="34" t="s">
        <v>839</v>
      </c>
      <c r="C14" s="372"/>
      <c r="D14" s="372"/>
      <c r="E14" s="372"/>
      <c r="F14" s="372"/>
      <c r="G14" s="373"/>
    </row>
    <row r="15" spans="1:8" ht="15">
      <c r="A15" s="129">
        <v>5</v>
      </c>
      <c r="B15" s="32" t="s">
        <v>840</v>
      </c>
      <c r="C15" s="483">
        <v>0.12852608467134047</v>
      </c>
      <c r="D15" s="470">
        <v>0.15410772286848215</v>
      </c>
      <c r="E15" s="471">
        <v>0.15014508299716409</v>
      </c>
      <c r="F15" s="472">
        <v>0.14630000000000001</v>
      </c>
      <c r="G15" s="472">
        <v>0.1461208567901093</v>
      </c>
    </row>
    <row r="16" spans="1:8" ht="15" customHeight="1">
      <c r="A16" s="129">
        <v>6</v>
      </c>
      <c r="B16" s="32" t="s">
        <v>841</v>
      </c>
      <c r="C16" s="483">
        <v>0.12852608467134047</v>
      </c>
      <c r="D16" s="470">
        <v>0.15410772286848215</v>
      </c>
      <c r="E16" s="471">
        <v>0.15014508299716409</v>
      </c>
      <c r="F16" s="472">
        <v>0.14630000000000001</v>
      </c>
      <c r="G16" s="472">
        <v>0.1461208567901093</v>
      </c>
    </row>
    <row r="17" spans="1:11" thickBot="1">
      <c r="A17" s="129">
        <v>7</v>
      </c>
      <c r="B17" s="32" t="s">
        <v>842</v>
      </c>
      <c r="C17" s="483">
        <v>0.14102608467134048</v>
      </c>
      <c r="D17" s="473">
        <v>0.16398358371832292</v>
      </c>
      <c r="E17" s="471">
        <v>0.16006457717435399</v>
      </c>
      <c r="F17" s="472">
        <v>0.15620000000000001</v>
      </c>
      <c r="G17" s="472">
        <v>0.15577288515769058</v>
      </c>
    </row>
    <row r="18" spans="1:11" ht="15">
      <c r="A18" s="130"/>
      <c r="B18" s="33" t="s">
        <v>12</v>
      </c>
      <c r="C18" s="372"/>
      <c r="D18" s="372"/>
      <c r="E18" s="372"/>
      <c r="F18" s="372"/>
      <c r="G18" s="373"/>
      <c r="I18">
        <v>10</v>
      </c>
      <c r="J18">
        <v>11</v>
      </c>
      <c r="K18">
        <v>12</v>
      </c>
    </row>
    <row r="19" spans="1:11" ht="15" customHeight="1">
      <c r="A19" s="132">
        <v>8</v>
      </c>
      <c r="B19" s="35" t="s">
        <v>13</v>
      </c>
      <c r="C19" s="484">
        <v>0.18440000000000001</v>
      </c>
      <c r="D19" s="477">
        <v>0.18140000000000001</v>
      </c>
      <c r="E19" s="478">
        <v>0.17563300000000001</v>
      </c>
      <c r="F19" s="478">
        <v>0.18176700526307174</v>
      </c>
      <c r="G19" s="478">
        <v>0.1797</v>
      </c>
      <c r="I19" s="485"/>
      <c r="J19" s="485"/>
      <c r="K19" s="485"/>
    </row>
    <row r="20" spans="1:11" ht="15">
      <c r="A20" s="132">
        <v>9</v>
      </c>
      <c r="B20" s="35" t="s">
        <v>14</v>
      </c>
      <c r="C20" s="484">
        <v>7.6600000000000001E-2</v>
      </c>
      <c r="D20" s="477">
        <v>7.4999999999999997E-2</v>
      </c>
      <c r="E20" s="478">
        <v>7.2700000000000001E-2</v>
      </c>
      <c r="F20" s="478">
        <v>6.7166842982752439E-2</v>
      </c>
      <c r="G20" s="478">
        <v>6.5799999999999997E-2</v>
      </c>
      <c r="I20" s="485"/>
      <c r="J20" s="485"/>
      <c r="K20" s="485"/>
    </row>
    <row r="21" spans="1:11" ht="15">
      <c r="A21" s="132">
        <v>10</v>
      </c>
      <c r="B21" s="35" t="s">
        <v>15</v>
      </c>
      <c r="C21" s="484">
        <v>3.7699999999999997E-2</v>
      </c>
      <c r="D21" s="477">
        <v>3.1800000000000002E-2</v>
      </c>
      <c r="E21" s="478">
        <v>2.5999999999999999E-2</v>
      </c>
      <c r="F21" s="478">
        <v>4.2518302272538597E-2</v>
      </c>
      <c r="G21" s="478">
        <v>4.19E-2</v>
      </c>
    </row>
    <row r="22" spans="1:11" ht="15">
      <c r="A22" s="132">
        <v>11</v>
      </c>
      <c r="B22" s="35" t="s">
        <v>268</v>
      </c>
      <c r="C22" s="484">
        <v>0.1077</v>
      </c>
      <c r="D22" s="477">
        <v>0.10639999999999999</v>
      </c>
      <c r="E22" s="478">
        <v>0.10306999999999999</v>
      </c>
      <c r="F22" s="478">
        <v>0.1146001622803193</v>
      </c>
      <c r="G22" s="478">
        <v>0.1138</v>
      </c>
    </row>
    <row r="23" spans="1:11" ht="15">
      <c r="A23" s="132">
        <v>12</v>
      </c>
      <c r="B23" s="35" t="s">
        <v>16</v>
      </c>
      <c r="C23" s="484">
        <v>1.43E-2</v>
      </c>
      <c r="D23" s="477">
        <v>1.2E-2</v>
      </c>
      <c r="E23" s="478">
        <v>5.1999999999999998E-3</v>
      </c>
      <c r="F23" s="478">
        <v>2.411175455419029E-2</v>
      </c>
      <c r="G23" s="478">
        <v>2.2100000000000002E-2</v>
      </c>
    </row>
    <row r="24" spans="1:11" ht="15">
      <c r="A24" s="132">
        <v>13</v>
      </c>
      <c r="B24" s="35" t="s">
        <v>17</v>
      </c>
      <c r="C24" s="484">
        <v>8.6999999999999994E-2</v>
      </c>
      <c r="D24" s="477">
        <v>7.0900000000000005E-2</v>
      </c>
      <c r="E24" s="478">
        <v>3.09E-2</v>
      </c>
      <c r="F24" s="478">
        <v>0.13047290647228812</v>
      </c>
      <c r="G24" s="478">
        <v>0.11799999999999999</v>
      </c>
    </row>
    <row r="25" spans="1:11" ht="15">
      <c r="A25" s="130"/>
      <c r="B25" s="33" t="s">
        <v>18</v>
      </c>
      <c r="C25" s="372"/>
      <c r="D25" s="372"/>
      <c r="E25" s="372"/>
      <c r="F25" s="372"/>
      <c r="G25" s="373"/>
    </row>
    <row r="26" spans="1:11" ht="15">
      <c r="A26" s="132">
        <v>14</v>
      </c>
      <c r="B26" s="35" t="s">
        <v>19</v>
      </c>
      <c r="C26" s="484">
        <v>1.3899999999999999E-2</v>
      </c>
      <c r="D26" s="477">
        <v>8.3000000000000001E-3</v>
      </c>
      <c r="E26" s="478">
        <v>8.5000000000000006E-3</v>
      </c>
      <c r="F26" s="478">
        <v>7.7390316006207662E-3</v>
      </c>
      <c r="G26" s="478">
        <v>8.0999999999999996E-3</v>
      </c>
    </row>
    <row r="27" spans="1:11" ht="15" customHeight="1">
      <c r="A27" s="132">
        <v>15</v>
      </c>
      <c r="B27" s="35" t="s">
        <v>20</v>
      </c>
      <c r="C27" s="484">
        <v>2.7E-2</v>
      </c>
      <c r="D27" s="477">
        <v>2.4799999999999999E-2</v>
      </c>
      <c r="E27" s="478">
        <v>2.4989999999999998E-2</v>
      </c>
      <c r="F27" s="478">
        <v>2.3613885376010439E-2</v>
      </c>
      <c r="G27" s="478">
        <v>2.3900000000000001E-2</v>
      </c>
    </row>
    <row r="28" spans="1:11" ht="15">
      <c r="A28" s="132">
        <v>16</v>
      </c>
      <c r="B28" s="35" t="s">
        <v>21</v>
      </c>
      <c r="C28" s="484">
        <v>0.1232</v>
      </c>
      <c r="D28" s="477">
        <v>0.12720000000000001</v>
      </c>
      <c r="E28" s="478">
        <v>0.1406</v>
      </c>
      <c r="F28" s="478">
        <v>0.16630911055464409</v>
      </c>
      <c r="G28" s="478">
        <v>0.19120000000000001</v>
      </c>
    </row>
    <row r="29" spans="1:11" ht="15" customHeight="1">
      <c r="A29" s="132">
        <v>17</v>
      </c>
      <c r="B29" s="35" t="s">
        <v>22</v>
      </c>
      <c r="C29" s="484">
        <v>0.1721</v>
      </c>
      <c r="D29" s="477">
        <v>0.18459999999999999</v>
      </c>
      <c r="E29" s="478">
        <v>0.22459999999999999</v>
      </c>
      <c r="F29" s="478">
        <v>0.2612488575449326</v>
      </c>
      <c r="G29" s="478">
        <v>0.27950000000000003</v>
      </c>
    </row>
    <row r="30" spans="1:11" ht="15">
      <c r="A30" s="132">
        <v>18</v>
      </c>
      <c r="B30" s="35" t="s">
        <v>23</v>
      </c>
      <c r="C30" s="484">
        <v>0.20899999999999999</v>
      </c>
      <c r="D30" s="477">
        <v>8.4099999999999994E-2</v>
      </c>
      <c r="E30" s="478">
        <v>1.5599999999999999E-2</v>
      </c>
      <c r="F30" s="478">
        <v>0.13727767843867711</v>
      </c>
      <c r="G30" s="478">
        <v>1.3100000000000001E-2</v>
      </c>
    </row>
    <row r="31" spans="1:11" ht="15" customHeight="1">
      <c r="A31" s="130"/>
      <c r="B31" s="33" t="s">
        <v>24</v>
      </c>
      <c r="C31" s="372"/>
      <c r="D31" s="372"/>
      <c r="E31" s="372"/>
      <c r="F31" s="372"/>
      <c r="G31" s="373"/>
    </row>
    <row r="32" spans="1:11" ht="15" customHeight="1">
      <c r="A32" s="132">
        <v>19</v>
      </c>
      <c r="B32" s="35" t="s">
        <v>25</v>
      </c>
      <c r="C32" s="484">
        <v>9.4E-2</v>
      </c>
      <c r="D32" s="477">
        <v>0.12039999999999999</v>
      </c>
      <c r="E32" s="477">
        <v>0.1236</v>
      </c>
      <c r="F32" s="477">
        <v>0.10557168410761898</v>
      </c>
      <c r="G32" s="477">
        <v>0.1227</v>
      </c>
    </row>
    <row r="33" spans="1:7" ht="15" customHeight="1">
      <c r="A33" s="132">
        <v>20</v>
      </c>
      <c r="B33" s="35" t="s">
        <v>26</v>
      </c>
      <c r="C33" s="484">
        <v>0.21279999999999999</v>
      </c>
      <c r="D33" s="477">
        <v>0.24010000000000001</v>
      </c>
      <c r="E33" s="477">
        <v>0.29049999999999998</v>
      </c>
      <c r="F33" s="477">
        <v>0.32114258170752791</v>
      </c>
      <c r="G33" s="477">
        <v>0.34</v>
      </c>
    </row>
    <row r="34" spans="1:7" ht="15" customHeight="1">
      <c r="A34" s="132">
        <v>21</v>
      </c>
      <c r="B34" s="280" t="s">
        <v>27</v>
      </c>
      <c r="C34" s="484">
        <v>1.6899999999999998E-2</v>
      </c>
      <c r="D34" s="477">
        <v>1.4840000000000001E-2</v>
      </c>
      <c r="E34" s="477">
        <v>1.66E-2</v>
      </c>
      <c r="F34" s="477">
        <v>0</v>
      </c>
      <c r="G34" s="477">
        <v>0</v>
      </c>
    </row>
    <row r="35" spans="1:7" ht="15" customHeight="1">
      <c r="A35" s="374"/>
      <c r="B35" s="33" t="s">
        <v>838</v>
      </c>
      <c r="C35" s="372"/>
      <c r="D35" s="372"/>
      <c r="E35" s="372"/>
      <c r="F35" s="372"/>
      <c r="G35" s="373"/>
    </row>
    <row r="36" spans="1:7" ht="15" customHeight="1">
      <c r="A36" s="132">
        <v>22</v>
      </c>
      <c r="B36" s="366" t="s">
        <v>822</v>
      </c>
      <c r="C36" s="523">
        <v>67153711.049118847</v>
      </c>
      <c r="D36" s="479">
        <v>97954558.144670069</v>
      </c>
      <c r="E36" s="479">
        <v>73122631.64138101</v>
      </c>
      <c r="F36" s="479">
        <v>58105306.747520998</v>
      </c>
      <c r="G36" s="479">
        <v>49853043.577680007</v>
      </c>
    </row>
    <row r="37" spans="1:7" ht="15">
      <c r="A37" s="132">
        <v>23</v>
      </c>
      <c r="B37" s="35" t="s">
        <v>823</v>
      </c>
      <c r="C37" s="523">
        <v>12956567.516308036</v>
      </c>
      <c r="D37" s="479">
        <v>31450214.893209595</v>
      </c>
      <c r="E37" s="480">
        <v>23035627.538151998</v>
      </c>
      <c r="F37" s="480">
        <v>17549863.575143501</v>
      </c>
      <c r="G37" s="480">
        <v>24341189.894715007</v>
      </c>
    </row>
    <row r="38" spans="1:7" thickBot="1">
      <c r="A38" s="133">
        <v>24</v>
      </c>
      <c r="B38" s="281" t="s">
        <v>821</v>
      </c>
      <c r="C38" s="524">
        <v>5.1829862318545805</v>
      </c>
      <c r="D38" s="481">
        <v>3.1145910601017675</v>
      </c>
      <c r="E38" s="482">
        <v>3.1743277460218553</v>
      </c>
      <c r="F38" s="482">
        <v>3.3108694263479985</v>
      </c>
      <c r="G38" s="482">
        <v>2.0480939425440399</v>
      </c>
    </row>
    <row r="39" spans="1:7">
      <c r="A39" s="21"/>
    </row>
    <row r="40" spans="1:7" ht="39.75">
      <c r="B40" s="365" t="s">
        <v>843</v>
      </c>
    </row>
    <row r="41" spans="1:7" ht="65.25">
      <c r="B41" s="425" t="s">
        <v>837</v>
      </c>
      <c r="D41" s="394"/>
      <c r="E41" s="394"/>
      <c r="F41" s="394"/>
      <c r="G41" s="394"/>
    </row>
  </sheetData>
  <conditionalFormatting sqref="D17">
    <cfRule type="cellIs" dxfId="4" priority="1"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6" activePane="bottomRight" state="frozen"/>
      <selection pane="topRight" activeCell="B1" sqref="B1"/>
      <selection pane="bottomLeft" activeCell="A5" sqref="A5"/>
      <selection pane="bottomRight" activeCell="F33" sqref="F33:F40"/>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232</v>
      </c>
      <c r="B1" s="17" t="s">
        <v>888</v>
      </c>
    </row>
    <row r="2" spans="1:8" ht="15.75">
      <c r="A2" s="18" t="s">
        <v>233</v>
      </c>
      <c r="B2" s="17" t="s">
        <v>915</v>
      </c>
    </row>
    <row r="3" spans="1:8" ht="15.75">
      <c r="A3" s="18"/>
    </row>
    <row r="4" spans="1:8" ht="16.5" thickBot="1">
      <c r="A4" s="36" t="s">
        <v>655</v>
      </c>
      <c r="B4" s="78" t="s">
        <v>288</v>
      </c>
      <c r="C4" s="36"/>
      <c r="D4" s="37"/>
      <c r="E4" s="37"/>
      <c r="F4" s="38"/>
      <c r="G4" s="38"/>
      <c r="H4" s="39" t="s">
        <v>136</v>
      </c>
    </row>
    <row r="5" spans="1:8" ht="15.75">
      <c r="A5" s="40"/>
      <c r="B5" s="41"/>
      <c r="C5" s="527" t="s">
        <v>238</v>
      </c>
      <c r="D5" s="528"/>
      <c r="E5" s="529"/>
      <c r="F5" s="527" t="s">
        <v>239</v>
      </c>
      <c r="G5" s="528"/>
      <c r="H5" s="530"/>
    </row>
    <row r="6" spans="1:8" ht="15.75">
      <c r="A6" s="42" t="s">
        <v>33</v>
      </c>
      <c r="B6" s="43" t="s">
        <v>196</v>
      </c>
      <c r="C6" s="44" t="s">
        <v>34</v>
      </c>
      <c r="D6" s="44" t="s">
        <v>137</v>
      </c>
      <c r="E6" s="44" t="s">
        <v>75</v>
      </c>
      <c r="F6" s="44" t="s">
        <v>34</v>
      </c>
      <c r="G6" s="44" t="s">
        <v>137</v>
      </c>
      <c r="H6" s="45" t="s">
        <v>75</v>
      </c>
    </row>
    <row r="7" spans="1:8" ht="15.75">
      <c r="A7" s="42">
        <v>1</v>
      </c>
      <c r="B7" s="46" t="s">
        <v>197</v>
      </c>
      <c r="C7" s="282">
        <v>10121535.060000002</v>
      </c>
      <c r="D7" s="282">
        <v>9211706.1800000016</v>
      </c>
      <c r="E7" s="283">
        <f>C7+D7</f>
        <v>19333241.240000002</v>
      </c>
      <c r="F7" s="284">
        <v>6087757.2500000009</v>
      </c>
      <c r="G7" s="285">
        <v>5175172.8099999996</v>
      </c>
      <c r="H7" s="286">
        <f>F7+G7</f>
        <v>11262930.060000001</v>
      </c>
    </row>
    <row r="8" spans="1:8" ht="15.75">
      <c r="A8" s="42">
        <v>2</v>
      </c>
      <c r="B8" s="46" t="s">
        <v>198</v>
      </c>
      <c r="C8" s="282">
        <v>16360127.119999999</v>
      </c>
      <c r="D8" s="282">
        <v>17536187.810000002</v>
      </c>
      <c r="E8" s="283">
        <f t="shared" ref="E8:E20" si="0">C8+D8</f>
        <v>33896314.93</v>
      </c>
      <c r="F8" s="284">
        <v>1059005.8700000001</v>
      </c>
      <c r="G8" s="285">
        <v>27742646.080000002</v>
      </c>
      <c r="H8" s="286">
        <f t="shared" ref="H8:H40" si="1">F8+G8</f>
        <v>28801651.950000003</v>
      </c>
    </row>
    <row r="9" spans="1:8" ht="15.75">
      <c r="A9" s="42">
        <v>3</v>
      </c>
      <c r="B9" s="46" t="s">
        <v>199</v>
      </c>
      <c r="C9" s="282">
        <v>73004.77</v>
      </c>
      <c r="D9" s="282">
        <v>21802494.509999998</v>
      </c>
      <c r="E9" s="283">
        <f t="shared" si="0"/>
        <v>21875499.279999997</v>
      </c>
      <c r="F9" s="284">
        <v>27885915.68</v>
      </c>
      <c r="G9" s="285">
        <v>52765061.211999997</v>
      </c>
      <c r="H9" s="286">
        <f t="shared" si="1"/>
        <v>80650976.89199999</v>
      </c>
    </row>
    <row r="10" spans="1:8" ht="15.75">
      <c r="A10" s="42">
        <v>4</v>
      </c>
      <c r="B10" s="46" t="s">
        <v>228</v>
      </c>
      <c r="C10" s="282">
        <v>0</v>
      </c>
      <c r="D10" s="282">
        <v>0</v>
      </c>
      <c r="E10" s="283">
        <f t="shared" si="0"/>
        <v>0</v>
      </c>
      <c r="F10" s="284">
        <v>0</v>
      </c>
      <c r="G10" s="285">
        <v>0</v>
      </c>
      <c r="H10" s="286">
        <f t="shared" si="1"/>
        <v>0</v>
      </c>
    </row>
    <row r="11" spans="1:8" ht="15.75">
      <c r="A11" s="42">
        <v>5</v>
      </c>
      <c r="B11" s="46" t="s">
        <v>200</v>
      </c>
      <c r="C11" s="282">
        <v>0</v>
      </c>
      <c r="D11" s="282">
        <v>0</v>
      </c>
      <c r="E11" s="283">
        <f t="shared" si="0"/>
        <v>0</v>
      </c>
      <c r="F11" s="284">
        <v>0</v>
      </c>
      <c r="G11" s="285">
        <v>0</v>
      </c>
      <c r="H11" s="286">
        <f t="shared" si="1"/>
        <v>0</v>
      </c>
    </row>
    <row r="12" spans="1:8" ht="15.75">
      <c r="A12" s="42">
        <v>6.1</v>
      </c>
      <c r="B12" s="47" t="s">
        <v>201</v>
      </c>
      <c r="C12" s="282">
        <v>565076374.90999103</v>
      </c>
      <c r="D12" s="282">
        <v>79416485.985400036</v>
      </c>
      <c r="E12" s="283">
        <f t="shared" si="0"/>
        <v>644492860.89539111</v>
      </c>
      <c r="F12" s="284">
        <v>389982220.87</v>
      </c>
      <c r="G12" s="285">
        <v>92221058.878000006</v>
      </c>
      <c r="H12" s="286">
        <f t="shared" si="1"/>
        <v>482203279.74800003</v>
      </c>
    </row>
    <row r="13" spans="1:8" ht="15.75">
      <c r="A13" s="42">
        <v>6.2</v>
      </c>
      <c r="B13" s="47" t="s">
        <v>202</v>
      </c>
      <c r="C13" s="282">
        <v>-14626203.169600179</v>
      </c>
      <c r="D13" s="282">
        <v>-2819912.2768000001</v>
      </c>
      <c r="E13" s="283">
        <f t="shared" si="0"/>
        <v>-17446115.44640018</v>
      </c>
      <c r="F13" s="284">
        <v>-8601855.0517999995</v>
      </c>
      <c r="G13" s="285">
        <v>-2953497.5759000001</v>
      </c>
      <c r="H13" s="286">
        <f t="shared" si="1"/>
        <v>-11555352.627699999</v>
      </c>
    </row>
    <row r="14" spans="1:8" ht="15.75">
      <c r="A14" s="42">
        <v>6</v>
      </c>
      <c r="B14" s="46" t="s">
        <v>203</v>
      </c>
      <c r="C14" s="283">
        <f>C12+C13</f>
        <v>550450171.7403909</v>
      </c>
      <c r="D14" s="283">
        <f>D12+D13</f>
        <v>76596573.708600029</v>
      </c>
      <c r="E14" s="283">
        <f t="shared" si="0"/>
        <v>627046745.44899094</v>
      </c>
      <c r="F14" s="283">
        <f>F12+F13</f>
        <v>381380365.81819999</v>
      </c>
      <c r="G14" s="283">
        <f>G12+G13</f>
        <v>89267561.302100003</v>
      </c>
      <c r="H14" s="286">
        <f t="shared" si="1"/>
        <v>470647927.12029999</v>
      </c>
    </row>
    <row r="15" spans="1:8" ht="15.75">
      <c r="A15" s="42">
        <v>7</v>
      </c>
      <c r="B15" s="46" t="s">
        <v>204</v>
      </c>
      <c r="C15" s="282">
        <v>11584062.520000001</v>
      </c>
      <c r="D15" s="282">
        <v>932125.58</v>
      </c>
      <c r="E15" s="283">
        <f t="shared" si="0"/>
        <v>12516188.100000001</v>
      </c>
      <c r="F15" s="284">
        <v>8240988.8699999992</v>
      </c>
      <c r="G15" s="285">
        <v>1539540.4490040001</v>
      </c>
      <c r="H15" s="286">
        <f t="shared" si="1"/>
        <v>9780529.3190039992</v>
      </c>
    </row>
    <row r="16" spans="1:8" ht="15.75">
      <c r="A16" s="42">
        <v>8</v>
      </c>
      <c r="B16" s="46" t="s">
        <v>205</v>
      </c>
      <c r="C16" s="282">
        <v>324235</v>
      </c>
      <c r="D16" s="282" t="s">
        <v>890</v>
      </c>
      <c r="E16" s="283">
        <f>C16</f>
        <v>324235</v>
      </c>
      <c r="F16" s="284">
        <v>335840.8</v>
      </c>
      <c r="G16" s="285" t="s">
        <v>890</v>
      </c>
      <c r="H16" s="286">
        <f>F16</f>
        <v>335840.8</v>
      </c>
    </row>
    <row r="17" spans="1:8" ht="15.75">
      <c r="A17" s="42">
        <v>9</v>
      </c>
      <c r="B17" s="46" t="s">
        <v>206</v>
      </c>
      <c r="C17" s="282">
        <v>0</v>
      </c>
      <c r="D17" s="282">
        <v>0</v>
      </c>
      <c r="E17" s="283">
        <f t="shared" si="0"/>
        <v>0</v>
      </c>
      <c r="F17" s="284">
        <v>0</v>
      </c>
      <c r="G17" s="285">
        <v>0</v>
      </c>
      <c r="H17" s="286">
        <f t="shared" si="1"/>
        <v>0</v>
      </c>
    </row>
    <row r="18" spans="1:8" ht="15.75">
      <c r="A18" s="42">
        <v>10</v>
      </c>
      <c r="B18" s="46" t="s">
        <v>207</v>
      </c>
      <c r="C18" s="282">
        <v>12505532.57</v>
      </c>
      <c r="D18" s="282" t="s">
        <v>890</v>
      </c>
      <c r="E18" s="283">
        <f>C18</f>
        <v>12505532.57</v>
      </c>
      <c r="F18" s="284">
        <v>11174532</v>
      </c>
      <c r="G18" s="285" t="s">
        <v>890</v>
      </c>
      <c r="H18" s="286">
        <f>F18</f>
        <v>11174532</v>
      </c>
    </row>
    <row r="19" spans="1:8" ht="15.75">
      <c r="A19" s="42">
        <v>11</v>
      </c>
      <c r="B19" s="46" t="s">
        <v>208</v>
      </c>
      <c r="C19" s="282">
        <v>52642353.519999996</v>
      </c>
      <c r="D19" s="282">
        <v>9923841.2400000002</v>
      </c>
      <c r="E19" s="283">
        <f t="shared" si="0"/>
        <v>62566194.759999998</v>
      </c>
      <c r="F19" s="284">
        <v>23620877.369999997</v>
      </c>
      <c r="G19" s="285">
        <v>1856062.94</v>
      </c>
      <c r="H19" s="286">
        <f t="shared" si="1"/>
        <v>25476940.309999999</v>
      </c>
    </row>
    <row r="20" spans="1:8" ht="15.75">
      <c r="A20" s="42">
        <v>12</v>
      </c>
      <c r="B20" s="48" t="s">
        <v>209</v>
      </c>
      <c r="C20" s="283">
        <f>SUM(C7:C11)+SUM(C14:C19)</f>
        <v>654061022.30039096</v>
      </c>
      <c r="D20" s="283">
        <f>SUM(D7:D11)+SUM(D14:D19)</f>
        <v>136002929.02860004</v>
      </c>
      <c r="E20" s="283">
        <f t="shared" si="0"/>
        <v>790063951.32899094</v>
      </c>
      <c r="F20" s="283">
        <f>SUM(F7:F11)+SUM(F14:F19)</f>
        <v>459785283.65820003</v>
      </c>
      <c r="G20" s="283">
        <f>SUM(G7:G11)+SUM(G14:G19)</f>
        <v>178346044.79310399</v>
      </c>
      <c r="H20" s="286">
        <f t="shared" si="1"/>
        <v>638131328.45130396</v>
      </c>
    </row>
    <row r="21" spans="1:8" ht="15.75">
      <c r="A21" s="42"/>
      <c r="B21" s="43" t="s">
        <v>226</v>
      </c>
      <c r="C21" s="287"/>
      <c r="D21" s="287"/>
      <c r="E21" s="287"/>
      <c r="F21" s="288"/>
      <c r="G21" s="289"/>
      <c r="H21" s="290"/>
    </row>
    <row r="22" spans="1:8" ht="15.75">
      <c r="A22" s="42">
        <v>13</v>
      </c>
      <c r="B22" s="46" t="s">
        <v>210</v>
      </c>
      <c r="C22" s="282">
        <v>20500000</v>
      </c>
      <c r="D22" s="282">
        <v>909180</v>
      </c>
      <c r="E22" s="283">
        <f>C22+D22</f>
        <v>21409180</v>
      </c>
      <c r="F22" s="284">
        <v>0</v>
      </c>
      <c r="G22" s="285">
        <v>1462600</v>
      </c>
      <c r="H22" s="286">
        <f t="shared" si="1"/>
        <v>1462600</v>
      </c>
    </row>
    <row r="23" spans="1:8" ht="15.75">
      <c r="A23" s="42">
        <v>14</v>
      </c>
      <c r="B23" s="46" t="s">
        <v>211</v>
      </c>
      <c r="C23" s="282">
        <v>11090028.539999168</v>
      </c>
      <c r="D23" s="282">
        <v>2301308.5147431502</v>
      </c>
      <c r="E23" s="283">
        <f t="shared" ref="E23:E40" si="2">C23+D23</f>
        <v>13391337.054742318</v>
      </c>
      <c r="F23" s="284">
        <v>0</v>
      </c>
      <c r="G23" s="285">
        <v>0</v>
      </c>
      <c r="H23" s="286">
        <f t="shared" si="1"/>
        <v>0</v>
      </c>
    </row>
    <row r="24" spans="1:8" ht="15.75">
      <c r="A24" s="42">
        <v>15</v>
      </c>
      <c r="B24" s="46" t="s">
        <v>212</v>
      </c>
      <c r="C24" s="282">
        <v>0</v>
      </c>
      <c r="D24" s="282">
        <v>0</v>
      </c>
      <c r="E24" s="283">
        <f t="shared" si="2"/>
        <v>0</v>
      </c>
      <c r="F24" s="284">
        <v>0</v>
      </c>
      <c r="G24" s="285">
        <v>0</v>
      </c>
      <c r="H24" s="286">
        <f t="shared" si="1"/>
        <v>0</v>
      </c>
    </row>
    <row r="25" spans="1:8" ht="15.75">
      <c r="A25" s="42">
        <v>16</v>
      </c>
      <c r="B25" s="46" t="s">
        <v>213</v>
      </c>
      <c r="C25" s="282">
        <v>2186955.5699999998</v>
      </c>
      <c r="D25" s="282">
        <v>1895785.3638000004</v>
      </c>
      <c r="E25" s="283">
        <f t="shared" si="2"/>
        <v>4082740.9338000002</v>
      </c>
      <c r="F25" s="284">
        <v>0</v>
      </c>
      <c r="G25" s="285">
        <v>0</v>
      </c>
      <c r="H25" s="286">
        <f t="shared" si="1"/>
        <v>0</v>
      </c>
    </row>
    <row r="26" spans="1:8" ht="15.75">
      <c r="A26" s="42">
        <v>17</v>
      </c>
      <c r="B26" s="46" t="s">
        <v>214</v>
      </c>
      <c r="C26" s="287"/>
      <c r="D26" s="287"/>
      <c r="E26" s="283">
        <f t="shared" si="2"/>
        <v>0</v>
      </c>
      <c r="F26" s="288"/>
      <c r="G26" s="289"/>
      <c r="H26" s="286">
        <f t="shared" si="1"/>
        <v>0</v>
      </c>
    </row>
    <row r="27" spans="1:8" ht="15.75">
      <c r="A27" s="42">
        <v>18</v>
      </c>
      <c r="B27" s="46" t="s">
        <v>215</v>
      </c>
      <c r="C27" s="282">
        <v>413214371.89499998</v>
      </c>
      <c r="D27" s="282">
        <v>129712719.7987783</v>
      </c>
      <c r="E27" s="283">
        <f t="shared" si="2"/>
        <v>542927091.69377828</v>
      </c>
      <c r="F27" s="284">
        <v>293754807.12</v>
      </c>
      <c r="G27" s="285">
        <v>171382129.93662584</v>
      </c>
      <c r="H27" s="286">
        <f t="shared" si="1"/>
        <v>465136937.05662584</v>
      </c>
    </row>
    <row r="28" spans="1:8" ht="15.75">
      <c r="A28" s="42">
        <v>19</v>
      </c>
      <c r="B28" s="46" t="s">
        <v>216</v>
      </c>
      <c r="C28" s="282">
        <v>12848334.5</v>
      </c>
      <c r="D28" s="282">
        <v>1714889.9300000002</v>
      </c>
      <c r="E28" s="283">
        <f t="shared" si="2"/>
        <v>14563224.43</v>
      </c>
      <c r="F28" s="284">
        <v>22661025.41</v>
      </c>
      <c r="G28" s="285">
        <v>3158146.59</v>
      </c>
      <c r="H28" s="286">
        <f t="shared" si="1"/>
        <v>25819172</v>
      </c>
    </row>
    <row r="29" spans="1:8" ht="15.75">
      <c r="A29" s="42">
        <v>20</v>
      </c>
      <c r="B29" s="46" t="s">
        <v>138</v>
      </c>
      <c r="C29" s="282">
        <v>64790852.719999991</v>
      </c>
      <c r="D29" s="282">
        <v>7526418.2199999997</v>
      </c>
      <c r="E29" s="283">
        <f t="shared" si="2"/>
        <v>72317270.939999998</v>
      </c>
      <c r="F29" s="284">
        <v>31250817.709999997</v>
      </c>
      <c r="G29" s="285">
        <v>3124596.3</v>
      </c>
      <c r="H29" s="286">
        <f t="shared" si="1"/>
        <v>34375414.009999998</v>
      </c>
    </row>
    <row r="30" spans="1:8" ht="15.75">
      <c r="A30" s="42">
        <v>21</v>
      </c>
      <c r="B30" s="46" t="s">
        <v>217</v>
      </c>
      <c r="C30" s="282">
        <v>8119900.0000000009</v>
      </c>
      <c r="D30" s="282">
        <v>0</v>
      </c>
      <c r="E30" s="283">
        <f t="shared" si="2"/>
        <v>8119900.0000000009</v>
      </c>
      <c r="F30" s="284">
        <v>0</v>
      </c>
      <c r="G30" s="285">
        <v>0</v>
      </c>
      <c r="H30" s="286">
        <f t="shared" si="1"/>
        <v>0</v>
      </c>
    </row>
    <row r="31" spans="1:8" ht="15.75">
      <c r="A31" s="42">
        <v>22</v>
      </c>
      <c r="B31" s="48" t="s">
        <v>218</v>
      </c>
      <c r="C31" s="283">
        <f>SUM(C22:C30)</f>
        <v>532750443.22499913</v>
      </c>
      <c r="D31" s="283">
        <f>SUM(D22:D30)</f>
        <v>144060301.82732144</v>
      </c>
      <c r="E31" s="283">
        <f>C31+D31</f>
        <v>676810745.0523206</v>
      </c>
      <c r="F31" s="283">
        <f>SUM(F22:F30)</f>
        <v>347666650.24000001</v>
      </c>
      <c r="G31" s="283">
        <f>SUM(G22:G30)</f>
        <v>179127472.82662585</v>
      </c>
      <c r="H31" s="286">
        <f t="shared" si="1"/>
        <v>526794123.06662583</v>
      </c>
    </row>
    <row r="32" spans="1:8" ht="15.75">
      <c r="A32" s="42"/>
      <c r="B32" s="43" t="s">
        <v>227</v>
      </c>
      <c r="C32" s="287"/>
      <c r="D32" s="287"/>
      <c r="E32" s="282"/>
      <c r="F32" s="288"/>
      <c r="G32" s="289"/>
      <c r="H32" s="290"/>
    </row>
    <row r="33" spans="1:8" ht="15.75">
      <c r="A33" s="42">
        <v>23</v>
      </c>
      <c r="B33" s="46" t="s">
        <v>219</v>
      </c>
      <c r="C33" s="282">
        <v>4400000</v>
      </c>
      <c r="D33" s="287"/>
      <c r="E33" s="283">
        <f t="shared" si="2"/>
        <v>4400000</v>
      </c>
      <c r="F33" s="284">
        <v>4400000</v>
      </c>
      <c r="G33" s="289" t="s">
        <v>890</v>
      </c>
      <c r="H33" s="286">
        <f>F33</f>
        <v>4400000</v>
      </c>
    </row>
    <row r="34" spans="1:8" ht="15.75">
      <c r="A34" s="42">
        <v>24</v>
      </c>
      <c r="B34" s="46" t="s">
        <v>220</v>
      </c>
      <c r="C34" s="282">
        <v>0</v>
      </c>
      <c r="D34" s="287"/>
      <c r="E34" s="283">
        <f t="shared" si="2"/>
        <v>0</v>
      </c>
      <c r="F34" s="284">
        <v>0</v>
      </c>
      <c r="G34" s="289" t="s">
        <v>890</v>
      </c>
      <c r="H34" s="286">
        <f t="shared" ref="H34:H39" si="3">F34</f>
        <v>0</v>
      </c>
    </row>
    <row r="35" spans="1:8" ht="15.75">
      <c r="A35" s="42">
        <v>25</v>
      </c>
      <c r="B35" s="47" t="s">
        <v>221</v>
      </c>
      <c r="C35" s="282">
        <v>0</v>
      </c>
      <c r="D35" s="287"/>
      <c r="E35" s="283">
        <f t="shared" si="2"/>
        <v>0</v>
      </c>
      <c r="F35" s="284">
        <v>0</v>
      </c>
      <c r="G35" s="289" t="s">
        <v>890</v>
      </c>
      <c r="H35" s="286">
        <f t="shared" si="3"/>
        <v>0</v>
      </c>
    </row>
    <row r="36" spans="1:8" ht="15.75">
      <c r="A36" s="42">
        <v>26</v>
      </c>
      <c r="B36" s="46" t="s">
        <v>222</v>
      </c>
      <c r="C36" s="282">
        <v>0</v>
      </c>
      <c r="D36" s="287"/>
      <c r="E36" s="283">
        <f t="shared" si="2"/>
        <v>0</v>
      </c>
      <c r="F36" s="284">
        <v>0</v>
      </c>
      <c r="G36" s="289" t="s">
        <v>890</v>
      </c>
      <c r="H36" s="286">
        <f t="shared" si="3"/>
        <v>0</v>
      </c>
    </row>
    <row r="37" spans="1:8" ht="15.75">
      <c r="A37" s="42">
        <v>27</v>
      </c>
      <c r="B37" s="46" t="s">
        <v>223</v>
      </c>
      <c r="C37" s="282">
        <v>0</v>
      </c>
      <c r="D37" s="287"/>
      <c r="E37" s="283">
        <f t="shared" si="2"/>
        <v>0</v>
      </c>
      <c r="F37" s="284">
        <v>0</v>
      </c>
      <c r="G37" s="289" t="s">
        <v>890</v>
      </c>
      <c r="H37" s="286">
        <f t="shared" si="3"/>
        <v>0</v>
      </c>
    </row>
    <row r="38" spans="1:8" ht="15.75">
      <c r="A38" s="42">
        <v>28</v>
      </c>
      <c r="B38" s="46" t="s">
        <v>224</v>
      </c>
      <c r="C38" s="282">
        <v>108456746.92000018</v>
      </c>
      <c r="D38" s="287"/>
      <c r="E38" s="283">
        <f t="shared" si="2"/>
        <v>108456746.92000018</v>
      </c>
      <c r="F38" s="284">
        <v>106540746.02</v>
      </c>
      <c r="G38" s="289" t="s">
        <v>890</v>
      </c>
      <c r="H38" s="286">
        <f t="shared" si="3"/>
        <v>106540746.02</v>
      </c>
    </row>
    <row r="39" spans="1:8" ht="15.75">
      <c r="A39" s="42">
        <v>29</v>
      </c>
      <c r="B39" s="46" t="s">
        <v>240</v>
      </c>
      <c r="C39" s="282">
        <v>396459</v>
      </c>
      <c r="D39" s="287"/>
      <c r="E39" s="283">
        <f t="shared" si="2"/>
        <v>396459</v>
      </c>
      <c r="F39" s="284">
        <v>396459</v>
      </c>
      <c r="G39" s="289" t="s">
        <v>890</v>
      </c>
      <c r="H39" s="286">
        <f t="shared" si="3"/>
        <v>396459</v>
      </c>
    </row>
    <row r="40" spans="1:8" ht="15.75">
      <c r="A40" s="42">
        <v>30</v>
      </c>
      <c r="B40" s="48" t="s">
        <v>225</v>
      </c>
      <c r="C40" s="284">
        <v>113253205.92000018</v>
      </c>
      <c r="D40" s="287"/>
      <c r="E40" s="283">
        <f t="shared" si="2"/>
        <v>113253205.92000018</v>
      </c>
      <c r="F40" s="284">
        <v>111337205.02</v>
      </c>
      <c r="G40" s="289"/>
      <c r="H40" s="286">
        <f t="shared" si="1"/>
        <v>111337205.02</v>
      </c>
    </row>
    <row r="41" spans="1:8" ht="16.5" thickBot="1">
      <c r="A41" s="49">
        <v>31</v>
      </c>
      <c r="B41" s="50" t="s">
        <v>241</v>
      </c>
      <c r="C41" s="291">
        <f>C31+C40</f>
        <v>646003649.14499927</v>
      </c>
      <c r="D41" s="291">
        <f>D31+D40</f>
        <v>144060301.82732144</v>
      </c>
      <c r="E41" s="291">
        <f>C41+D41</f>
        <v>790063950.97232068</v>
      </c>
      <c r="F41" s="291">
        <f>F31+F40</f>
        <v>459003855.25999999</v>
      </c>
      <c r="G41" s="291">
        <f>G31+G40</f>
        <v>179127472.82662585</v>
      </c>
      <c r="H41" s="292">
        <f>F41+G41</f>
        <v>638131328.08662581</v>
      </c>
    </row>
    <row r="43" spans="1:8">
      <c r="B43" s="51"/>
    </row>
  </sheetData>
  <mergeCells count="2">
    <mergeCell ref="C5:E5"/>
    <mergeCell ref="F5:H5"/>
  </mergeCells>
  <dataValidations count="1">
    <dataValidation type="whole" operator="lessThanOrEqual" allowBlank="1" showInputMessage="1" showErrorMessage="1" sqref="F13:G13 C13:D13">
      <formula1>0</formula1>
    </dataValidation>
  </dataValidations>
  <pageMargins left="0.7" right="0.7" top="0.75" bottom="0.75" header="0.3" footer="0.3"/>
  <pageSetup paperSize="9" orientation="portrait" r:id="rId1"/>
  <ignoredErrors>
    <ignoredError sqref="H16:H18 E16:E17 E18 E14 E20 E31 E41" formula="1"/>
    <ignoredError sqref="F20:G20 C20:D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4" activePane="bottomRight" state="frozen"/>
      <selection pane="topRight" activeCell="B1" sqref="B1"/>
      <selection pane="bottomLeft" activeCell="A6" sqref="A6"/>
      <selection pane="bottomRight" activeCell="F66" sqref="F6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232</v>
      </c>
      <c r="B1" s="17" t="s">
        <v>888</v>
      </c>
      <c r="C1" s="17"/>
    </row>
    <row r="2" spans="1:8" ht="15.75">
      <c r="A2" s="18" t="s">
        <v>233</v>
      </c>
      <c r="B2" s="17" t="s">
        <v>915</v>
      </c>
      <c r="C2" s="30"/>
      <c r="D2" s="19"/>
      <c r="E2" s="19"/>
      <c r="F2" s="19"/>
      <c r="G2" s="19"/>
      <c r="H2" s="19"/>
    </row>
    <row r="3" spans="1:8" ht="15.75">
      <c r="A3" s="18"/>
      <c r="B3" s="17"/>
      <c r="C3" s="30"/>
      <c r="D3" s="19"/>
      <c r="E3" s="19"/>
      <c r="F3" s="19"/>
      <c r="G3" s="19"/>
      <c r="H3" s="19"/>
    </row>
    <row r="4" spans="1:8" ht="16.5" thickBot="1">
      <c r="A4" s="52" t="s">
        <v>656</v>
      </c>
      <c r="B4" s="31" t="s">
        <v>266</v>
      </c>
      <c r="C4" s="38"/>
      <c r="D4" s="38"/>
      <c r="E4" s="38"/>
      <c r="F4" s="52"/>
      <c r="G4" s="52"/>
      <c r="H4" s="53" t="s">
        <v>136</v>
      </c>
    </row>
    <row r="5" spans="1:8" ht="15.75">
      <c r="A5" s="134"/>
      <c r="B5" s="135"/>
      <c r="C5" s="527" t="s">
        <v>238</v>
      </c>
      <c r="D5" s="528"/>
      <c r="E5" s="529"/>
      <c r="F5" s="527" t="s">
        <v>239</v>
      </c>
      <c r="G5" s="528"/>
      <c r="H5" s="530"/>
    </row>
    <row r="6" spans="1:8">
      <c r="A6" s="136" t="s">
        <v>33</v>
      </c>
      <c r="B6" s="54"/>
      <c r="C6" s="55" t="s">
        <v>34</v>
      </c>
      <c r="D6" s="55" t="s">
        <v>139</v>
      </c>
      <c r="E6" s="55" t="s">
        <v>75</v>
      </c>
      <c r="F6" s="55" t="s">
        <v>34</v>
      </c>
      <c r="G6" s="55" t="s">
        <v>139</v>
      </c>
      <c r="H6" s="137" t="s">
        <v>75</v>
      </c>
    </row>
    <row r="7" spans="1:8">
      <c r="A7" s="138"/>
      <c r="B7" s="57" t="s">
        <v>135</v>
      </c>
      <c r="C7" s="58"/>
      <c r="D7" s="58"/>
      <c r="E7" s="58"/>
      <c r="F7" s="58"/>
      <c r="G7" s="58"/>
      <c r="H7" s="139"/>
    </row>
    <row r="8" spans="1:8" ht="15.75">
      <c r="A8" s="138">
        <v>1</v>
      </c>
      <c r="B8" s="59" t="s">
        <v>140</v>
      </c>
      <c r="C8" s="293">
        <v>1333371.3600000001</v>
      </c>
      <c r="D8" s="293">
        <v>449845.42</v>
      </c>
      <c r="E8" s="283">
        <f>C8+D8</f>
        <v>1783216.78</v>
      </c>
      <c r="F8" s="293">
        <v>1126071.6299999999</v>
      </c>
      <c r="G8" s="293">
        <v>520765.59</v>
      </c>
      <c r="H8" s="294">
        <f>F8+G8</f>
        <v>1646837.22</v>
      </c>
    </row>
    <row r="9" spans="1:8" ht="15.75">
      <c r="A9" s="138">
        <v>2</v>
      </c>
      <c r="B9" s="59" t="s">
        <v>141</v>
      </c>
      <c r="C9" s="295">
        <f>SUM(C10:C18)</f>
        <v>84808227.799999997</v>
      </c>
      <c r="D9" s="295">
        <f>SUM(D10:D18)</f>
        <v>7599080.3399999999</v>
      </c>
      <c r="E9" s="283">
        <f t="shared" ref="E9:E67" si="0">C9+D9</f>
        <v>92407308.140000001</v>
      </c>
      <c r="F9" s="295">
        <f>SUM(F10:F18)</f>
        <v>62213415.410000004</v>
      </c>
      <c r="G9" s="295">
        <f>SUM(G10:G18)</f>
        <v>15567491.529999999</v>
      </c>
      <c r="H9" s="294">
        <f t="shared" ref="H9:H67" si="1">F9+G9</f>
        <v>77780906.939999998</v>
      </c>
    </row>
    <row r="10" spans="1:8" ht="15.75">
      <c r="A10" s="138">
        <v>2.1</v>
      </c>
      <c r="B10" s="60" t="s">
        <v>142</v>
      </c>
      <c r="C10" s="293">
        <v>0</v>
      </c>
      <c r="D10" s="293">
        <v>0</v>
      </c>
      <c r="E10" s="283">
        <f t="shared" si="0"/>
        <v>0</v>
      </c>
      <c r="F10" s="293">
        <v>0</v>
      </c>
      <c r="G10" s="293">
        <v>0</v>
      </c>
      <c r="H10" s="294">
        <f t="shared" si="1"/>
        <v>0</v>
      </c>
    </row>
    <row r="11" spans="1:8" ht="15.75">
      <c r="A11" s="138">
        <v>2.2000000000000002</v>
      </c>
      <c r="B11" s="60" t="s">
        <v>143</v>
      </c>
      <c r="C11" s="293">
        <v>160993.49</v>
      </c>
      <c r="D11" s="293">
        <v>663123.84</v>
      </c>
      <c r="E11" s="283">
        <f t="shared" si="0"/>
        <v>824117.33</v>
      </c>
      <c r="F11" s="293">
        <v>31833.47</v>
      </c>
      <c r="G11" s="293">
        <v>113786.36</v>
      </c>
      <c r="H11" s="294">
        <f t="shared" si="1"/>
        <v>145619.83000000002</v>
      </c>
    </row>
    <row r="12" spans="1:8" ht="15.75">
      <c r="A12" s="138">
        <v>2.2999999999999998</v>
      </c>
      <c r="B12" s="60" t="s">
        <v>144</v>
      </c>
      <c r="C12" s="293">
        <v>0</v>
      </c>
      <c r="D12" s="293">
        <v>0</v>
      </c>
      <c r="E12" s="283">
        <f t="shared" si="0"/>
        <v>0</v>
      </c>
      <c r="F12" s="293">
        <v>0</v>
      </c>
      <c r="G12" s="293">
        <v>0</v>
      </c>
      <c r="H12" s="294">
        <f t="shared" si="1"/>
        <v>0</v>
      </c>
    </row>
    <row r="13" spans="1:8" ht="15.75">
      <c r="A13" s="138">
        <v>2.4</v>
      </c>
      <c r="B13" s="60" t="s">
        <v>145</v>
      </c>
      <c r="C13" s="293">
        <v>0</v>
      </c>
      <c r="D13" s="293">
        <v>0</v>
      </c>
      <c r="E13" s="283">
        <f t="shared" si="0"/>
        <v>0</v>
      </c>
      <c r="F13" s="293">
        <v>0</v>
      </c>
      <c r="G13" s="293">
        <v>0</v>
      </c>
      <c r="H13" s="294">
        <f t="shared" si="1"/>
        <v>0</v>
      </c>
    </row>
    <row r="14" spans="1:8" ht="15.75">
      <c r="A14" s="138">
        <v>2.5</v>
      </c>
      <c r="B14" s="60" t="s">
        <v>146</v>
      </c>
      <c r="C14" s="293">
        <v>6686.01</v>
      </c>
      <c r="D14" s="293">
        <v>54890.41</v>
      </c>
      <c r="E14" s="283">
        <f t="shared" si="0"/>
        <v>61576.420000000006</v>
      </c>
      <c r="F14" s="293">
        <v>832.19</v>
      </c>
      <c r="G14" s="293">
        <v>6965.28</v>
      </c>
      <c r="H14" s="294">
        <f t="shared" si="1"/>
        <v>7797.4699999999993</v>
      </c>
    </row>
    <row r="15" spans="1:8" ht="15.75">
      <c r="A15" s="138">
        <v>2.6</v>
      </c>
      <c r="B15" s="60" t="s">
        <v>147</v>
      </c>
      <c r="C15" s="293">
        <v>21686.04</v>
      </c>
      <c r="D15" s="293">
        <v>43948.97</v>
      </c>
      <c r="E15" s="283">
        <f t="shared" si="0"/>
        <v>65635.010000000009</v>
      </c>
      <c r="F15" s="293">
        <v>9370.9599999999991</v>
      </c>
      <c r="G15" s="293">
        <v>11740.86</v>
      </c>
      <c r="H15" s="294">
        <f t="shared" si="1"/>
        <v>21111.82</v>
      </c>
    </row>
    <row r="16" spans="1:8" ht="15.75">
      <c r="A16" s="138">
        <v>2.7</v>
      </c>
      <c r="B16" s="60" t="s">
        <v>148</v>
      </c>
      <c r="C16" s="293">
        <v>20626.310000000001</v>
      </c>
      <c r="D16" s="293">
        <v>201737.32</v>
      </c>
      <c r="E16" s="283">
        <f t="shared" si="0"/>
        <v>222363.63</v>
      </c>
      <c r="F16" s="293">
        <v>9479.94</v>
      </c>
      <c r="G16" s="293">
        <v>19200.37</v>
      </c>
      <c r="H16" s="294">
        <f t="shared" si="1"/>
        <v>28680.309999999998</v>
      </c>
    </row>
    <row r="17" spans="1:8" ht="15.75">
      <c r="A17" s="138">
        <v>2.8</v>
      </c>
      <c r="B17" s="60" t="s">
        <v>149</v>
      </c>
      <c r="C17" s="293">
        <v>84582002.480000004</v>
      </c>
      <c r="D17" s="293">
        <v>6523342.0199999996</v>
      </c>
      <c r="E17" s="283">
        <f t="shared" si="0"/>
        <v>91105344.5</v>
      </c>
      <c r="F17" s="293">
        <v>62157512.280000001</v>
      </c>
      <c r="G17" s="293">
        <v>15398193.99</v>
      </c>
      <c r="H17" s="294">
        <f t="shared" si="1"/>
        <v>77555706.269999996</v>
      </c>
    </row>
    <row r="18" spans="1:8" ht="15.75">
      <c r="A18" s="138">
        <v>2.9</v>
      </c>
      <c r="B18" s="60" t="s">
        <v>150</v>
      </c>
      <c r="C18" s="293">
        <v>16233.47</v>
      </c>
      <c r="D18" s="293">
        <v>112037.78</v>
      </c>
      <c r="E18" s="283">
        <f t="shared" si="0"/>
        <v>128271.25</v>
      </c>
      <c r="F18" s="293">
        <v>4386.57</v>
      </c>
      <c r="G18" s="293">
        <v>17604.669999999998</v>
      </c>
      <c r="H18" s="294">
        <f t="shared" si="1"/>
        <v>21991.239999999998</v>
      </c>
    </row>
    <row r="19" spans="1:8" ht="15.75">
      <c r="A19" s="138">
        <v>3</v>
      </c>
      <c r="B19" s="59" t="s">
        <v>151</v>
      </c>
      <c r="C19" s="293">
        <v>3421205.97</v>
      </c>
      <c r="D19" s="293">
        <v>651007.56999999995</v>
      </c>
      <c r="E19" s="283">
        <f t="shared" si="0"/>
        <v>4072213.54</v>
      </c>
      <c r="F19" s="293">
        <v>2215130.63</v>
      </c>
      <c r="G19" s="293">
        <v>862183.54</v>
      </c>
      <c r="H19" s="294">
        <f t="shared" si="1"/>
        <v>3077314.17</v>
      </c>
    </row>
    <row r="20" spans="1:8" ht="15.75">
      <c r="A20" s="138">
        <v>4</v>
      </c>
      <c r="B20" s="59" t="s">
        <v>152</v>
      </c>
      <c r="C20" s="293">
        <v>0</v>
      </c>
      <c r="D20" s="293">
        <v>0</v>
      </c>
      <c r="E20" s="283">
        <f t="shared" si="0"/>
        <v>0</v>
      </c>
      <c r="F20" s="293">
        <v>0</v>
      </c>
      <c r="G20" s="293">
        <v>0</v>
      </c>
      <c r="H20" s="294">
        <f t="shared" si="1"/>
        <v>0</v>
      </c>
    </row>
    <row r="21" spans="1:8" ht="15.75">
      <c r="A21" s="138">
        <v>5</v>
      </c>
      <c r="B21" s="59" t="s">
        <v>153</v>
      </c>
      <c r="C21" s="293">
        <v>0</v>
      </c>
      <c r="D21" s="293">
        <v>0</v>
      </c>
      <c r="E21" s="283">
        <f t="shared" si="0"/>
        <v>0</v>
      </c>
      <c r="F21" s="293">
        <v>0</v>
      </c>
      <c r="G21" s="293">
        <v>0</v>
      </c>
      <c r="H21" s="294">
        <f>F21+G21</f>
        <v>0</v>
      </c>
    </row>
    <row r="22" spans="1:8" ht="15.75">
      <c r="A22" s="138">
        <v>6</v>
      </c>
      <c r="B22" s="61" t="s">
        <v>154</v>
      </c>
      <c r="C22" s="295">
        <f>C8+C9+C19+C20+C21</f>
        <v>89562805.129999995</v>
      </c>
      <c r="D22" s="295">
        <f>D8+D9+D19+D20+D21</f>
        <v>8699933.3300000001</v>
      </c>
      <c r="E22" s="283">
        <f>C22+D22</f>
        <v>98262738.459999993</v>
      </c>
      <c r="F22" s="295">
        <f>F8+F9+F19+F20+F21</f>
        <v>65554617.670000009</v>
      </c>
      <c r="G22" s="295">
        <f>G8+G9+G19+G20+G21</f>
        <v>16950440.66</v>
      </c>
      <c r="H22" s="294">
        <f>F22+G22</f>
        <v>82505058.330000013</v>
      </c>
    </row>
    <row r="23" spans="1:8" ht="15.75">
      <c r="A23" s="138"/>
      <c r="B23" s="57" t="s">
        <v>133</v>
      </c>
      <c r="C23" s="293"/>
      <c r="D23" s="293"/>
      <c r="E23" s="282"/>
      <c r="F23" s="293"/>
      <c r="G23" s="293"/>
      <c r="H23" s="296"/>
    </row>
    <row r="24" spans="1:8" ht="15.75">
      <c r="A24" s="138">
        <v>7</v>
      </c>
      <c r="B24" s="59" t="s">
        <v>155</v>
      </c>
      <c r="C24" s="293">
        <v>0</v>
      </c>
      <c r="D24" s="293">
        <v>0</v>
      </c>
      <c r="E24" s="283">
        <f t="shared" si="0"/>
        <v>0</v>
      </c>
      <c r="F24" s="293">
        <v>0</v>
      </c>
      <c r="G24" s="293">
        <v>0</v>
      </c>
      <c r="H24" s="294">
        <f t="shared" si="1"/>
        <v>0</v>
      </c>
    </row>
    <row r="25" spans="1:8" ht="15.75">
      <c r="A25" s="138">
        <v>8</v>
      </c>
      <c r="B25" s="59" t="s">
        <v>156</v>
      </c>
      <c r="C25" s="293">
        <v>28812.67</v>
      </c>
      <c r="D25" s="293">
        <v>4922.8999999999996</v>
      </c>
      <c r="E25" s="283">
        <f t="shared" si="0"/>
        <v>33735.57</v>
      </c>
      <c r="F25" s="293">
        <v>0</v>
      </c>
      <c r="G25" s="293">
        <v>0</v>
      </c>
      <c r="H25" s="294">
        <f t="shared" si="1"/>
        <v>0</v>
      </c>
    </row>
    <row r="26" spans="1:8" ht="15.75">
      <c r="A26" s="138">
        <v>9</v>
      </c>
      <c r="B26" s="59" t="s">
        <v>157</v>
      </c>
      <c r="C26" s="293">
        <v>2881087.67</v>
      </c>
      <c r="D26" s="293">
        <v>49915.18</v>
      </c>
      <c r="E26" s="283">
        <f t="shared" si="0"/>
        <v>2931002.85</v>
      </c>
      <c r="F26" s="293">
        <v>0</v>
      </c>
      <c r="G26" s="293">
        <v>324.85000000000002</v>
      </c>
      <c r="H26" s="294">
        <f t="shared" si="1"/>
        <v>324.85000000000002</v>
      </c>
    </row>
    <row r="27" spans="1:8" ht="15.75">
      <c r="A27" s="138">
        <v>10</v>
      </c>
      <c r="B27" s="59" t="s">
        <v>158</v>
      </c>
      <c r="C27" s="293">
        <v>0</v>
      </c>
      <c r="D27" s="293">
        <v>0</v>
      </c>
      <c r="E27" s="283">
        <f t="shared" si="0"/>
        <v>0</v>
      </c>
      <c r="F27" s="293">
        <v>39884.83</v>
      </c>
      <c r="G27" s="293">
        <v>0</v>
      </c>
      <c r="H27" s="294">
        <f t="shared" si="1"/>
        <v>39884.83</v>
      </c>
    </row>
    <row r="28" spans="1:8" ht="15.75">
      <c r="A28" s="138">
        <v>11</v>
      </c>
      <c r="B28" s="59" t="s">
        <v>159</v>
      </c>
      <c r="C28" s="293">
        <v>31185386.010000002</v>
      </c>
      <c r="D28" s="293">
        <v>6701451.4999999991</v>
      </c>
      <c r="E28" s="283">
        <f t="shared" si="0"/>
        <v>37886837.509999998</v>
      </c>
      <c r="F28" s="293">
        <v>19763341.759999998</v>
      </c>
      <c r="G28" s="293">
        <v>10431427.209999999</v>
      </c>
      <c r="H28" s="294">
        <f t="shared" si="1"/>
        <v>30194768.969999999</v>
      </c>
    </row>
    <row r="29" spans="1:8" ht="15.75">
      <c r="A29" s="138">
        <v>12</v>
      </c>
      <c r="B29" s="59" t="s">
        <v>160</v>
      </c>
      <c r="C29" s="293">
        <v>0</v>
      </c>
      <c r="D29" s="293">
        <v>0</v>
      </c>
      <c r="E29" s="283">
        <f t="shared" si="0"/>
        <v>0</v>
      </c>
      <c r="F29" s="293">
        <v>0</v>
      </c>
      <c r="G29" s="293">
        <v>0</v>
      </c>
      <c r="H29" s="294">
        <f t="shared" si="1"/>
        <v>0</v>
      </c>
    </row>
    <row r="30" spans="1:8" ht="15.75">
      <c r="A30" s="138">
        <v>13</v>
      </c>
      <c r="B30" s="62" t="s">
        <v>161</v>
      </c>
      <c r="C30" s="295">
        <f>SUM(C24:C29)</f>
        <v>34095286.350000001</v>
      </c>
      <c r="D30" s="295">
        <f>SUM(D24:D29)</f>
        <v>6756289.5799999991</v>
      </c>
      <c r="E30" s="283">
        <f t="shared" si="0"/>
        <v>40851575.93</v>
      </c>
      <c r="F30" s="295">
        <f>SUM(F24:F29)</f>
        <v>19803226.589999996</v>
      </c>
      <c r="G30" s="295">
        <f>SUM(G24:G29)</f>
        <v>10431752.059999999</v>
      </c>
      <c r="H30" s="294">
        <f t="shared" si="1"/>
        <v>30234978.649999995</v>
      </c>
    </row>
    <row r="31" spans="1:8" ht="15.75">
      <c r="A31" s="138">
        <v>14</v>
      </c>
      <c r="B31" s="62" t="s">
        <v>162</v>
      </c>
      <c r="C31" s="295">
        <f>C22-C30</f>
        <v>55467518.779999994</v>
      </c>
      <c r="D31" s="295">
        <f>D22-D30</f>
        <v>1943643.7500000009</v>
      </c>
      <c r="E31" s="283">
        <f t="shared" si="0"/>
        <v>57411162.529999994</v>
      </c>
      <c r="F31" s="295">
        <f>F22-F30</f>
        <v>45751391.080000013</v>
      </c>
      <c r="G31" s="295">
        <f>G22-G30</f>
        <v>6518688.6000000015</v>
      </c>
      <c r="H31" s="294">
        <f t="shared" si="1"/>
        <v>52270079.680000015</v>
      </c>
    </row>
    <row r="32" spans="1:8">
      <c r="A32" s="138"/>
      <c r="B32" s="57"/>
      <c r="C32" s="297"/>
      <c r="D32" s="297"/>
      <c r="E32" s="297"/>
      <c r="F32" s="297"/>
      <c r="G32" s="297"/>
      <c r="H32" s="298"/>
    </row>
    <row r="33" spans="1:8" ht="15.75">
      <c r="A33" s="138"/>
      <c r="B33" s="57" t="s">
        <v>163</v>
      </c>
      <c r="C33" s="293"/>
      <c r="D33" s="293"/>
      <c r="E33" s="282"/>
      <c r="F33" s="293"/>
      <c r="G33" s="293"/>
      <c r="H33" s="296"/>
    </row>
    <row r="34" spans="1:8" ht="15.75">
      <c r="A34" s="138">
        <v>15</v>
      </c>
      <c r="B34" s="56" t="s">
        <v>134</v>
      </c>
      <c r="C34" s="299">
        <f>C35-C36</f>
        <v>23095951.659999996</v>
      </c>
      <c r="D34" s="299">
        <f>D35-D36</f>
        <v>336197.37999999942</v>
      </c>
      <c r="E34" s="283">
        <f t="shared" si="0"/>
        <v>23432149.039999995</v>
      </c>
      <c r="F34" s="299">
        <f>F35-F36</f>
        <v>21572546.150000002</v>
      </c>
      <c r="G34" s="299">
        <f>G35-G36</f>
        <v>2318803.0199999996</v>
      </c>
      <c r="H34" s="294">
        <f t="shared" si="1"/>
        <v>23891349.170000002</v>
      </c>
    </row>
    <row r="35" spans="1:8" ht="15.75">
      <c r="A35" s="138">
        <v>15.1</v>
      </c>
      <c r="B35" s="60" t="s">
        <v>164</v>
      </c>
      <c r="C35" s="293">
        <v>26790081.999999996</v>
      </c>
      <c r="D35" s="293">
        <v>1856213.3299999996</v>
      </c>
      <c r="E35" s="283">
        <f t="shared" si="0"/>
        <v>28646295.329999994</v>
      </c>
      <c r="F35" s="293">
        <v>25397593.150000002</v>
      </c>
      <c r="G35" s="293">
        <v>3861517.7699999996</v>
      </c>
      <c r="H35" s="294">
        <f t="shared" si="1"/>
        <v>29259110.920000002</v>
      </c>
    </row>
    <row r="36" spans="1:8" ht="15.75">
      <c r="A36" s="138">
        <v>15.2</v>
      </c>
      <c r="B36" s="60" t="s">
        <v>165</v>
      </c>
      <c r="C36" s="293">
        <v>3694130.3400000003</v>
      </c>
      <c r="D36" s="293">
        <v>1520015.9500000002</v>
      </c>
      <c r="E36" s="283">
        <f t="shared" si="0"/>
        <v>5214146.290000001</v>
      </c>
      <c r="F36" s="293">
        <v>3825047</v>
      </c>
      <c r="G36" s="293">
        <v>1542714.7500000002</v>
      </c>
      <c r="H36" s="294">
        <f t="shared" si="1"/>
        <v>5367761.75</v>
      </c>
    </row>
    <row r="37" spans="1:8" ht="15.75">
      <c r="A37" s="138">
        <v>16</v>
      </c>
      <c r="B37" s="59" t="s">
        <v>166</v>
      </c>
      <c r="C37" s="293">
        <v>0</v>
      </c>
      <c r="D37" s="293">
        <v>0</v>
      </c>
      <c r="E37" s="283">
        <f t="shared" si="0"/>
        <v>0</v>
      </c>
      <c r="F37" s="293">
        <v>0</v>
      </c>
      <c r="G37" s="293">
        <v>0</v>
      </c>
      <c r="H37" s="294">
        <f t="shared" si="1"/>
        <v>0</v>
      </c>
    </row>
    <row r="38" spans="1:8" ht="15.75">
      <c r="A38" s="138">
        <v>17</v>
      </c>
      <c r="B38" s="59" t="s">
        <v>167</v>
      </c>
      <c r="C38" s="293">
        <v>0</v>
      </c>
      <c r="D38" s="293">
        <v>0</v>
      </c>
      <c r="E38" s="283">
        <f t="shared" si="0"/>
        <v>0</v>
      </c>
      <c r="F38" s="293">
        <v>0</v>
      </c>
      <c r="G38" s="293">
        <v>0</v>
      </c>
      <c r="H38" s="294">
        <f t="shared" si="1"/>
        <v>0</v>
      </c>
    </row>
    <row r="39" spans="1:8" ht="15.75">
      <c r="A39" s="138">
        <v>18</v>
      </c>
      <c r="B39" s="59" t="s">
        <v>168</v>
      </c>
      <c r="C39" s="293">
        <v>0</v>
      </c>
      <c r="D39" s="293">
        <v>0</v>
      </c>
      <c r="E39" s="283">
        <f t="shared" si="0"/>
        <v>0</v>
      </c>
      <c r="F39" s="293">
        <v>0</v>
      </c>
      <c r="G39" s="293">
        <v>0</v>
      </c>
      <c r="H39" s="294">
        <f t="shared" si="1"/>
        <v>0</v>
      </c>
    </row>
    <row r="40" spans="1:8" ht="15.75">
      <c r="A40" s="138">
        <v>19</v>
      </c>
      <c r="B40" s="59" t="s">
        <v>169</v>
      </c>
      <c r="C40" s="293">
        <v>1172441.3700000001</v>
      </c>
      <c r="D40" s="293"/>
      <c r="E40" s="283">
        <f t="shared" si="0"/>
        <v>1172441.3700000001</v>
      </c>
      <c r="F40" s="293">
        <v>-1791043.6000000003</v>
      </c>
      <c r="G40" s="293"/>
      <c r="H40" s="294">
        <f t="shared" si="1"/>
        <v>-1791043.6000000003</v>
      </c>
    </row>
    <row r="41" spans="1:8" ht="15.75">
      <c r="A41" s="138">
        <v>20</v>
      </c>
      <c r="B41" s="59" t="s">
        <v>170</v>
      </c>
      <c r="C41" s="293">
        <v>-1261463.3299998045</v>
      </c>
      <c r="D41" s="293"/>
      <c r="E41" s="283">
        <f t="shared" si="0"/>
        <v>-1261463.3299998045</v>
      </c>
      <c r="F41" s="293">
        <v>1142445.8199999928</v>
      </c>
      <c r="G41" s="293"/>
      <c r="H41" s="294">
        <f t="shared" si="1"/>
        <v>1142445.8199999928</v>
      </c>
    </row>
    <row r="42" spans="1:8" ht="15.75">
      <c r="A42" s="138">
        <v>21</v>
      </c>
      <c r="B42" s="59" t="s">
        <v>171</v>
      </c>
      <c r="C42" s="293">
        <v>40668.57</v>
      </c>
      <c r="D42" s="293">
        <v>0</v>
      </c>
      <c r="E42" s="283">
        <f t="shared" si="0"/>
        <v>40668.57</v>
      </c>
      <c r="F42" s="293">
        <v>-46858.070000000007</v>
      </c>
      <c r="G42" s="293">
        <v>0</v>
      </c>
      <c r="H42" s="294">
        <f t="shared" si="1"/>
        <v>-46858.070000000007</v>
      </c>
    </row>
    <row r="43" spans="1:8" ht="15.75">
      <c r="A43" s="138">
        <v>22</v>
      </c>
      <c r="B43" s="59" t="s">
        <v>172</v>
      </c>
      <c r="C43" s="293">
        <v>342997.11</v>
      </c>
      <c r="D43" s="293">
        <v>0</v>
      </c>
      <c r="E43" s="283">
        <f t="shared" si="0"/>
        <v>342997.11</v>
      </c>
      <c r="F43" s="293">
        <v>224301.81</v>
      </c>
      <c r="G43" s="293">
        <v>0</v>
      </c>
      <c r="H43" s="294">
        <f t="shared" si="1"/>
        <v>224301.81</v>
      </c>
    </row>
    <row r="44" spans="1:8" ht="15.75">
      <c r="A44" s="138">
        <v>23</v>
      </c>
      <c r="B44" s="59" t="s">
        <v>173</v>
      </c>
      <c r="C44" s="293">
        <v>840244.43999999948</v>
      </c>
      <c r="D44" s="293">
        <v>0</v>
      </c>
      <c r="E44" s="283">
        <f t="shared" si="0"/>
        <v>840244.43999999948</v>
      </c>
      <c r="F44" s="293">
        <v>581865.04999999434</v>
      </c>
      <c r="G44" s="293">
        <v>0</v>
      </c>
      <c r="H44" s="294">
        <f t="shared" si="1"/>
        <v>581865.04999999434</v>
      </c>
    </row>
    <row r="45" spans="1:8" ht="15.75">
      <c r="A45" s="138">
        <v>24</v>
      </c>
      <c r="B45" s="62" t="s">
        <v>174</v>
      </c>
      <c r="C45" s="295">
        <f>C34+C37+C38+C39+C40+C41+C42+C43+C44</f>
        <v>24230839.820000194</v>
      </c>
      <c r="D45" s="295">
        <f>D34+D37+D38+D39+D40+D41+D42+D43+D44</f>
        <v>336197.37999999942</v>
      </c>
      <c r="E45" s="283">
        <f t="shared" si="0"/>
        <v>24567037.200000193</v>
      </c>
      <c r="F45" s="295">
        <f>F34+F37+F38+F39+F40+F41+F42+F43+F44</f>
        <v>21683257.159999985</v>
      </c>
      <c r="G45" s="295">
        <f>G34+G37+G38+G39+G40+G41+G42+G43+G44</f>
        <v>2318803.0199999996</v>
      </c>
      <c r="H45" s="294">
        <f t="shared" si="1"/>
        <v>24002060.179999985</v>
      </c>
    </row>
    <row r="46" spans="1:8">
      <c r="A46" s="138"/>
      <c r="B46" s="57" t="s">
        <v>175</v>
      </c>
      <c r="C46" s="293"/>
      <c r="D46" s="293"/>
      <c r="E46" s="293"/>
      <c r="F46" s="293"/>
      <c r="G46" s="293"/>
      <c r="H46" s="300"/>
    </row>
    <row r="47" spans="1:8" ht="15.75">
      <c r="A47" s="138">
        <v>25</v>
      </c>
      <c r="B47" s="59" t="s">
        <v>176</v>
      </c>
      <c r="C47" s="293">
        <v>5015365.91</v>
      </c>
      <c r="D47" s="293">
        <v>0</v>
      </c>
      <c r="E47" s="283">
        <f t="shared" si="0"/>
        <v>5015365.91</v>
      </c>
      <c r="F47" s="293">
        <v>4307707.1900000004</v>
      </c>
      <c r="G47" s="293">
        <v>0</v>
      </c>
      <c r="H47" s="294">
        <f t="shared" si="1"/>
        <v>4307707.1900000004</v>
      </c>
    </row>
    <row r="48" spans="1:8" ht="15.75">
      <c r="A48" s="138">
        <v>26</v>
      </c>
      <c r="B48" s="59" t="s">
        <v>177</v>
      </c>
      <c r="C48" s="293">
        <v>2717089.4000000004</v>
      </c>
      <c r="D48" s="293">
        <v>157414.26</v>
      </c>
      <c r="E48" s="283">
        <f t="shared" si="0"/>
        <v>2874503.66</v>
      </c>
      <c r="F48" s="293">
        <v>2873961.1999999993</v>
      </c>
      <c r="G48" s="293">
        <v>170112.63</v>
      </c>
      <c r="H48" s="294">
        <f t="shared" si="1"/>
        <v>3044073.8299999991</v>
      </c>
    </row>
    <row r="49" spans="1:9" ht="15.75">
      <c r="A49" s="138">
        <v>27</v>
      </c>
      <c r="B49" s="59" t="s">
        <v>178</v>
      </c>
      <c r="C49" s="293">
        <v>43661904.229999997</v>
      </c>
      <c r="D49" s="293"/>
      <c r="E49" s="283">
        <f t="shared" si="0"/>
        <v>43661904.229999997</v>
      </c>
      <c r="F49" s="293">
        <v>39870076.100000001</v>
      </c>
      <c r="G49" s="293"/>
      <c r="H49" s="294">
        <f t="shared" si="1"/>
        <v>39870076.100000001</v>
      </c>
    </row>
    <row r="50" spans="1:9" ht="15.75">
      <c r="A50" s="138">
        <v>28</v>
      </c>
      <c r="B50" s="59" t="s">
        <v>316</v>
      </c>
      <c r="C50" s="293">
        <v>372901.03</v>
      </c>
      <c r="D50" s="293"/>
      <c r="E50" s="283">
        <f t="shared" si="0"/>
        <v>372901.03</v>
      </c>
      <c r="F50" s="293">
        <v>5633816.6399999997</v>
      </c>
      <c r="G50" s="293"/>
      <c r="H50" s="294">
        <f t="shared" si="1"/>
        <v>5633816.6399999997</v>
      </c>
    </row>
    <row r="51" spans="1:9" ht="15.75">
      <c r="A51" s="138">
        <v>29</v>
      </c>
      <c r="B51" s="59" t="s">
        <v>179</v>
      </c>
      <c r="C51" s="293">
        <v>2693637.75</v>
      </c>
      <c r="D51" s="293"/>
      <c r="E51" s="283">
        <f t="shared" si="0"/>
        <v>2693637.75</v>
      </c>
      <c r="F51" s="293">
        <v>2455364.75</v>
      </c>
      <c r="G51" s="293"/>
      <c r="H51" s="294">
        <f t="shared" si="1"/>
        <v>2455364.75</v>
      </c>
    </row>
    <row r="52" spans="1:9" ht="15.75">
      <c r="A52" s="138">
        <v>30</v>
      </c>
      <c r="B52" s="59" t="s">
        <v>180</v>
      </c>
      <c r="C52" s="293">
        <v>7296273.7800000003</v>
      </c>
      <c r="D52" s="293">
        <v>58597.820000000007</v>
      </c>
      <c r="E52" s="283">
        <f t="shared" si="0"/>
        <v>7354871.6000000006</v>
      </c>
      <c r="F52" s="293">
        <v>616317.38999999978</v>
      </c>
      <c r="G52" s="293">
        <v>15863.66</v>
      </c>
      <c r="H52" s="294">
        <f t="shared" si="1"/>
        <v>632181.04999999981</v>
      </c>
    </row>
    <row r="53" spans="1:9" ht="15.75">
      <c r="A53" s="138">
        <v>31</v>
      </c>
      <c r="B53" s="62" t="s">
        <v>181</v>
      </c>
      <c r="C53" s="295">
        <f>C47+C48+C49+C50+C51+C52</f>
        <v>61757172.100000001</v>
      </c>
      <c r="D53" s="295">
        <f>D47+D48+D49+D50+D51+D52</f>
        <v>216012.08000000002</v>
      </c>
      <c r="E53" s="283">
        <f t="shared" si="0"/>
        <v>61973184.18</v>
      </c>
      <c r="F53" s="295">
        <f>F47+F48+F49+F50+F51+F52</f>
        <v>55757243.270000003</v>
      </c>
      <c r="G53" s="295">
        <f>G47+G48+G49+G50+G51+G52</f>
        <v>185976.29</v>
      </c>
      <c r="H53" s="294">
        <f t="shared" si="1"/>
        <v>55943219.560000002</v>
      </c>
    </row>
    <row r="54" spans="1:9" ht="15.75">
      <c r="A54" s="138">
        <v>32</v>
      </c>
      <c r="B54" s="62" t="s">
        <v>182</v>
      </c>
      <c r="C54" s="295">
        <f>C45-C53</f>
        <v>-37526332.279999807</v>
      </c>
      <c r="D54" s="295">
        <f>D45-D53</f>
        <v>120185.29999999941</v>
      </c>
      <c r="E54" s="283">
        <f t="shared" si="0"/>
        <v>-37406146.97999981</v>
      </c>
      <c r="F54" s="295">
        <f>F45-F53</f>
        <v>-34073986.110000014</v>
      </c>
      <c r="G54" s="295">
        <f>G45-G53</f>
        <v>2132826.7299999995</v>
      </c>
      <c r="H54" s="294">
        <f t="shared" si="1"/>
        <v>-31941159.380000014</v>
      </c>
    </row>
    <row r="55" spans="1:9">
      <c r="A55" s="138"/>
      <c r="B55" s="57"/>
      <c r="C55" s="297"/>
      <c r="D55" s="297"/>
      <c r="E55" s="297"/>
      <c r="F55" s="297"/>
      <c r="G55" s="297"/>
      <c r="H55" s="298"/>
    </row>
    <row r="56" spans="1:9" ht="15.75">
      <c r="A56" s="138">
        <v>33</v>
      </c>
      <c r="B56" s="62" t="s">
        <v>183</v>
      </c>
      <c r="C56" s="295">
        <f>C31+C54</f>
        <v>17941186.500000186</v>
      </c>
      <c r="D56" s="295">
        <f>D31+D54</f>
        <v>2063829.0500000003</v>
      </c>
      <c r="E56" s="283">
        <f t="shared" si="0"/>
        <v>20005015.550000187</v>
      </c>
      <c r="F56" s="295">
        <f>F31+F54</f>
        <v>11677404.969999999</v>
      </c>
      <c r="G56" s="295">
        <f>G31+G54</f>
        <v>8651515.3300000019</v>
      </c>
      <c r="H56" s="294">
        <f t="shared" si="1"/>
        <v>20328920.300000001</v>
      </c>
    </row>
    <row r="57" spans="1:9">
      <c r="A57" s="138"/>
      <c r="B57" s="57"/>
      <c r="C57" s="297"/>
      <c r="D57" s="297"/>
      <c r="E57" s="297"/>
      <c r="F57" s="297"/>
      <c r="G57" s="297"/>
      <c r="H57" s="298"/>
    </row>
    <row r="58" spans="1:9" ht="15.75">
      <c r="A58" s="138">
        <v>34</v>
      </c>
      <c r="B58" s="59" t="s">
        <v>184</v>
      </c>
      <c r="C58" s="293">
        <v>9202510.7799999993</v>
      </c>
      <c r="D58" s="293">
        <v>0</v>
      </c>
      <c r="E58" s="283">
        <f t="shared" si="0"/>
        <v>9202510.7799999993</v>
      </c>
      <c r="F58" s="293">
        <v>9400121.3100000005</v>
      </c>
      <c r="G58" s="293"/>
      <c r="H58" s="294">
        <f>F58</f>
        <v>9400121.3100000005</v>
      </c>
    </row>
    <row r="59" spans="1:9" s="219" customFormat="1" ht="15.75">
      <c r="A59" s="138">
        <v>35</v>
      </c>
      <c r="B59" s="56" t="s">
        <v>185</v>
      </c>
      <c r="C59" s="301"/>
      <c r="D59" s="293">
        <v>0</v>
      </c>
      <c r="E59" s="302">
        <f t="shared" si="0"/>
        <v>0</v>
      </c>
      <c r="F59" s="303"/>
      <c r="G59" s="293"/>
      <c r="H59" s="294">
        <f t="shared" ref="H59:H60" si="2">F59</f>
        <v>0</v>
      </c>
      <c r="I59" s="218"/>
    </row>
    <row r="60" spans="1:9" ht="15.75">
      <c r="A60" s="138">
        <v>36</v>
      </c>
      <c r="B60" s="59" t="s">
        <v>186</v>
      </c>
      <c r="C60" s="293">
        <v>815763.7699999999</v>
      </c>
      <c r="D60" s="293">
        <v>0</v>
      </c>
      <c r="E60" s="283">
        <f t="shared" si="0"/>
        <v>815763.7699999999</v>
      </c>
      <c r="F60" s="293">
        <v>403138.28</v>
      </c>
      <c r="G60" s="293"/>
      <c r="H60" s="294">
        <f t="shared" si="2"/>
        <v>403138.28</v>
      </c>
    </row>
    <row r="61" spans="1:9" ht="15.75">
      <c r="A61" s="138">
        <v>37</v>
      </c>
      <c r="B61" s="62" t="s">
        <v>187</v>
      </c>
      <c r="C61" s="295">
        <f>C58+C59+C60</f>
        <v>10018274.549999999</v>
      </c>
      <c r="D61" s="295">
        <f>D58+D59+D60</f>
        <v>0</v>
      </c>
      <c r="E61" s="283">
        <f t="shared" si="0"/>
        <v>10018274.549999999</v>
      </c>
      <c r="F61" s="295">
        <f>F58+F59+F60</f>
        <v>9803259.5899999999</v>
      </c>
      <c r="G61" s="295">
        <f>G58+G59+G60</f>
        <v>0</v>
      </c>
      <c r="H61" s="294">
        <f t="shared" si="1"/>
        <v>9803259.5899999999</v>
      </c>
    </row>
    <row r="62" spans="1:9">
      <c r="A62" s="138"/>
      <c r="B62" s="63"/>
      <c r="C62" s="293"/>
      <c r="D62" s="293"/>
      <c r="E62" s="293"/>
      <c r="F62" s="293"/>
      <c r="G62" s="293"/>
      <c r="H62" s="300"/>
    </row>
    <row r="63" spans="1:9" ht="15.75">
      <c r="A63" s="138">
        <v>38</v>
      </c>
      <c r="B63" s="64" t="s">
        <v>317</v>
      </c>
      <c r="C63" s="295">
        <f>C56-C61</f>
        <v>7922911.9500001874</v>
      </c>
      <c r="D63" s="295">
        <f>D56-D61</f>
        <v>2063829.0500000003</v>
      </c>
      <c r="E63" s="283">
        <f t="shared" si="0"/>
        <v>9986741.0000001881</v>
      </c>
      <c r="F63" s="295">
        <f>F56-F61</f>
        <v>1874145.379999999</v>
      </c>
      <c r="G63" s="295">
        <f>G56-G61</f>
        <v>8651515.3300000019</v>
      </c>
      <c r="H63" s="294">
        <f t="shared" si="1"/>
        <v>10525660.710000001</v>
      </c>
    </row>
    <row r="64" spans="1:9" ht="15.75">
      <c r="A64" s="136">
        <v>39</v>
      </c>
      <c r="B64" s="59" t="s">
        <v>188</v>
      </c>
      <c r="C64" s="304">
        <v>2305388.6999999997</v>
      </c>
      <c r="D64" s="304"/>
      <c r="E64" s="283">
        <f t="shared" si="0"/>
        <v>2305388.6999999997</v>
      </c>
      <c r="F64" s="304">
        <v>307482.66999999993</v>
      </c>
      <c r="G64" s="304"/>
      <c r="H64" s="294">
        <f t="shared" si="1"/>
        <v>307482.66999999993</v>
      </c>
    </row>
    <row r="65" spans="1:8" ht="15.75">
      <c r="A65" s="138">
        <v>40</v>
      </c>
      <c r="B65" s="62" t="s">
        <v>189</v>
      </c>
      <c r="C65" s="295">
        <f>C63-C64</f>
        <v>5617523.2500001881</v>
      </c>
      <c r="D65" s="295">
        <f>D63-D64</f>
        <v>2063829.0500000003</v>
      </c>
      <c r="E65" s="283">
        <f t="shared" si="0"/>
        <v>7681352.3000001889</v>
      </c>
      <c r="F65" s="295">
        <f>F63-F64</f>
        <v>1566662.709999999</v>
      </c>
      <c r="G65" s="295">
        <f>G63-G64</f>
        <v>8651515.3300000019</v>
      </c>
      <c r="H65" s="294">
        <f t="shared" si="1"/>
        <v>10218178.040000001</v>
      </c>
    </row>
    <row r="66" spans="1:8" ht="15.75">
      <c r="A66" s="136">
        <v>41</v>
      </c>
      <c r="B66" s="59" t="s">
        <v>190</v>
      </c>
      <c r="C66" s="304">
        <v>-48430</v>
      </c>
      <c r="D66" s="304"/>
      <c r="E66" s="283">
        <f t="shared" si="0"/>
        <v>-48430</v>
      </c>
      <c r="F66" s="304">
        <v>-63642.65</v>
      </c>
      <c r="G66" s="304"/>
      <c r="H66" s="294">
        <f t="shared" si="1"/>
        <v>-63642.65</v>
      </c>
    </row>
    <row r="67" spans="1:8" ht="16.5" thickBot="1">
      <c r="A67" s="140">
        <v>42</v>
      </c>
      <c r="B67" s="141" t="s">
        <v>191</v>
      </c>
      <c r="C67" s="305">
        <f>C65+C66</f>
        <v>5569093.2500001881</v>
      </c>
      <c r="D67" s="305">
        <f>D65+D66</f>
        <v>2063829.0500000003</v>
      </c>
      <c r="E67" s="291">
        <f t="shared" si="0"/>
        <v>7632922.3000001889</v>
      </c>
      <c r="F67" s="305">
        <f>F65+F66</f>
        <v>1503020.0599999991</v>
      </c>
      <c r="G67" s="305">
        <f>G65+G66</f>
        <v>8651515.3300000019</v>
      </c>
      <c r="H67" s="306">
        <f t="shared" si="1"/>
        <v>10154535.390000001</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56 E61: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18" zoomScaleNormal="100" workbookViewId="0">
      <selection activeCell="C22" activeCellId="1" sqref="C19 C22"/>
    </sheetView>
  </sheetViews>
  <sheetFormatPr defaultRowHeight="15"/>
  <cols>
    <col min="1" max="1" width="9.5703125" bestFit="1" customWidth="1"/>
    <col min="2" max="2" width="72.28515625" customWidth="1"/>
    <col min="3" max="8" width="12.7109375" customWidth="1"/>
  </cols>
  <sheetData>
    <row r="1" spans="1:8">
      <c r="A1" s="2" t="s">
        <v>232</v>
      </c>
      <c r="B1" s="17" t="s">
        <v>888</v>
      </c>
    </row>
    <row r="2" spans="1:8">
      <c r="A2" s="2" t="s">
        <v>233</v>
      </c>
      <c r="B2" s="17" t="s">
        <v>915</v>
      </c>
    </row>
    <row r="3" spans="1:8">
      <c r="A3" s="2"/>
    </row>
    <row r="4" spans="1:8" ht="16.5" thickBot="1">
      <c r="A4" s="2" t="s">
        <v>657</v>
      </c>
      <c r="B4" s="2"/>
      <c r="C4" s="230"/>
      <c r="D4" s="230"/>
      <c r="E4" s="230"/>
      <c r="F4" s="231"/>
      <c r="G4" s="231"/>
      <c r="H4" s="232" t="s">
        <v>136</v>
      </c>
    </row>
    <row r="5" spans="1:8" ht="15.75">
      <c r="A5" s="531" t="s">
        <v>33</v>
      </c>
      <c r="B5" s="533" t="s">
        <v>289</v>
      </c>
      <c r="C5" s="535" t="s">
        <v>238</v>
      </c>
      <c r="D5" s="535"/>
      <c r="E5" s="535"/>
      <c r="F5" s="535" t="s">
        <v>239</v>
      </c>
      <c r="G5" s="535"/>
      <c r="H5" s="536"/>
    </row>
    <row r="6" spans="1:8">
      <c r="A6" s="532"/>
      <c r="B6" s="534"/>
      <c r="C6" s="44" t="s">
        <v>34</v>
      </c>
      <c r="D6" s="44" t="s">
        <v>137</v>
      </c>
      <c r="E6" s="44" t="s">
        <v>75</v>
      </c>
      <c r="F6" s="44" t="s">
        <v>34</v>
      </c>
      <c r="G6" s="44" t="s">
        <v>137</v>
      </c>
      <c r="H6" s="45" t="s">
        <v>75</v>
      </c>
    </row>
    <row r="7" spans="1:8" s="3" customFormat="1" ht="15.75">
      <c r="A7" s="233">
        <v>1</v>
      </c>
      <c r="B7" s="234" t="s">
        <v>796</v>
      </c>
      <c r="C7" s="285"/>
      <c r="D7" s="285"/>
      <c r="E7" s="307">
        <f>C7+D7</f>
        <v>0</v>
      </c>
      <c r="F7" s="285"/>
      <c r="G7" s="285"/>
      <c r="H7" s="286">
        <f t="shared" ref="H7:H53" si="0">F7+G7</f>
        <v>0</v>
      </c>
    </row>
    <row r="8" spans="1:8" s="3" customFormat="1" ht="15.75">
      <c r="A8" s="233">
        <v>1.1000000000000001</v>
      </c>
      <c r="B8" s="235" t="s">
        <v>321</v>
      </c>
      <c r="C8" s="285"/>
      <c r="D8" s="285"/>
      <c r="E8" s="307">
        <f t="shared" ref="E8:E53" si="1">C8+D8</f>
        <v>0</v>
      </c>
      <c r="F8" s="285"/>
      <c r="G8" s="285"/>
      <c r="H8" s="286">
        <f t="shared" si="0"/>
        <v>0</v>
      </c>
    </row>
    <row r="9" spans="1:8" s="3" customFormat="1" ht="15.75">
      <c r="A9" s="233">
        <v>1.2</v>
      </c>
      <c r="B9" s="235" t="s">
        <v>322</v>
      </c>
      <c r="C9" s="285"/>
      <c r="D9" s="285"/>
      <c r="E9" s="307">
        <f t="shared" si="1"/>
        <v>0</v>
      </c>
      <c r="F9" s="285"/>
      <c r="G9" s="285"/>
      <c r="H9" s="286">
        <f t="shared" si="0"/>
        <v>0</v>
      </c>
    </row>
    <row r="10" spans="1:8" s="3" customFormat="1" ht="15.75">
      <c r="A10" s="233">
        <v>1.3</v>
      </c>
      <c r="B10" s="235" t="s">
        <v>323</v>
      </c>
      <c r="C10" s="285">
        <v>25733525.600000001</v>
      </c>
      <c r="D10" s="285"/>
      <c r="E10" s="307">
        <f t="shared" si="1"/>
        <v>25733525.600000001</v>
      </c>
      <c r="F10" s="285">
        <v>0</v>
      </c>
      <c r="G10" s="285">
        <v>49760791.670000002</v>
      </c>
      <c r="H10" s="286">
        <f t="shared" si="0"/>
        <v>49760791.670000002</v>
      </c>
    </row>
    <row r="11" spans="1:8" s="3" customFormat="1" ht="15.75">
      <c r="A11" s="233">
        <v>1.4</v>
      </c>
      <c r="B11" s="235" t="s">
        <v>324</v>
      </c>
      <c r="C11" s="285">
        <v>133267.34</v>
      </c>
      <c r="D11" s="285">
        <v>1027734.3</v>
      </c>
      <c r="E11" s="307">
        <f t="shared" si="1"/>
        <v>1161001.6400000001</v>
      </c>
      <c r="F11" s="285"/>
      <c r="G11" s="285"/>
      <c r="H11" s="286">
        <f t="shared" si="0"/>
        <v>0</v>
      </c>
    </row>
    <row r="12" spans="1:8" s="3" customFormat="1" ht="29.25" customHeight="1">
      <c r="A12" s="233">
        <v>2</v>
      </c>
      <c r="B12" s="234" t="s">
        <v>325</v>
      </c>
      <c r="C12" s="285"/>
      <c r="D12" s="285"/>
      <c r="E12" s="307">
        <f t="shared" si="1"/>
        <v>0</v>
      </c>
      <c r="F12" s="285"/>
      <c r="G12" s="285"/>
      <c r="H12" s="286">
        <f t="shared" si="0"/>
        <v>0</v>
      </c>
    </row>
    <row r="13" spans="1:8" s="3" customFormat="1" ht="25.5">
      <c r="A13" s="233">
        <v>3</v>
      </c>
      <c r="B13" s="234" t="s">
        <v>326</v>
      </c>
      <c r="C13" s="285"/>
      <c r="D13" s="285"/>
      <c r="E13" s="307">
        <f t="shared" si="1"/>
        <v>0</v>
      </c>
      <c r="F13" s="285"/>
      <c r="G13" s="285"/>
      <c r="H13" s="286">
        <f t="shared" si="0"/>
        <v>0</v>
      </c>
    </row>
    <row r="14" spans="1:8" s="3" customFormat="1" ht="15.75">
      <c r="A14" s="233">
        <v>3.1</v>
      </c>
      <c r="B14" s="235" t="s">
        <v>327</v>
      </c>
      <c r="C14" s="285"/>
      <c r="D14" s="285"/>
      <c r="E14" s="307">
        <f t="shared" si="1"/>
        <v>0</v>
      </c>
      <c r="F14" s="285"/>
      <c r="G14" s="285">
        <v>40939497</v>
      </c>
      <c r="H14" s="286">
        <f t="shared" si="0"/>
        <v>40939497</v>
      </c>
    </row>
    <row r="15" spans="1:8" s="3" customFormat="1" ht="15.75">
      <c r="A15" s="233">
        <v>3.2</v>
      </c>
      <c r="B15" s="235" t="s">
        <v>328</v>
      </c>
      <c r="C15" s="285"/>
      <c r="D15" s="285"/>
      <c r="E15" s="307">
        <f t="shared" si="1"/>
        <v>0</v>
      </c>
      <c r="F15" s="285"/>
      <c r="G15" s="285"/>
      <c r="H15" s="286">
        <f t="shared" si="0"/>
        <v>0</v>
      </c>
    </row>
    <row r="16" spans="1:8" s="3" customFormat="1" ht="15.75">
      <c r="A16" s="233">
        <v>4</v>
      </c>
      <c r="B16" s="234" t="s">
        <v>329</v>
      </c>
      <c r="C16" s="285"/>
      <c r="D16" s="285"/>
      <c r="E16" s="307">
        <f t="shared" si="1"/>
        <v>0</v>
      </c>
      <c r="F16" s="285"/>
      <c r="G16" s="285"/>
      <c r="H16" s="286">
        <f t="shared" si="0"/>
        <v>0</v>
      </c>
    </row>
    <row r="17" spans="1:8" s="3" customFormat="1" ht="15.75">
      <c r="A17" s="233">
        <v>4.0999999999999996</v>
      </c>
      <c r="B17" s="235" t="s">
        <v>330</v>
      </c>
      <c r="C17" s="285">
        <v>14207443.619999999</v>
      </c>
      <c r="D17" s="285"/>
      <c r="E17" s="307">
        <f t="shared" si="1"/>
        <v>14207443.619999999</v>
      </c>
      <c r="F17" s="285">
        <v>52817529.829999998</v>
      </c>
      <c r="G17" s="285">
        <v>0</v>
      </c>
      <c r="H17" s="286">
        <f t="shared" si="0"/>
        <v>52817529.829999998</v>
      </c>
    </row>
    <row r="18" spans="1:8" s="3" customFormat="1" ht="15.75">
      <c r="A18" s="233">
        <v>4.2</v>
      </c>
      <c r="B18" s="235" t="s">
        <v>331</v>
      </c>
      <c r="C18" s="285"/>
      <c r="D18" s="285"/>
      <c r="E18" s="307">
        <f t="shared" si="1"/>
        <v>0</v>
      </c>
      <c r="F18" s="285"/>
      <c r="G18" s="285"/>
      <c r="H18" s="286">
        <f t="shared" si="0"/>
        <v>0</v>
      </c>
    </row>
    <row r="19" spans="1:8" s="3" customFormat="1" ht="25.5">
      <c r="A19" s="233">
        <v>5</v>
      </c>
      <c r="B19" s="234" t="s">
        <v>332</v>
      </c>
      <c r="C19" s="520">
        <f>C21+C22+C28</f>
        <v>261875417.70000002</v>
      </c>
      <c r="D19" s="285"/>
      <c r="E19" s="307">
        <f t="shared" si="1"/>
        <v>261875417.70000002</v>
      </c>
      <c r="F19" s="520">
        <f>F21+F22+F28</f>
        <v>269667311.49000001</v>
      </c>
      <c r="G19" s="285"/>
      <c r="H19" s="286">
        <f>F19+G19</f>
        <v>269667311.49000001</v>
      </c>
    </row>
    <row r="20" spans="1:8" s="3" customFormat="1" ht="15.75">
      <c r="A20" s="233">
        <v>5.0999999999999996</v>
      </c>
      <c r="B20" s="235" t="s">
        <v>333</v>
      </c>
      <c r="C20" s="285">
        <v>0</v>
      </c>
      <c r="D20" s="285"/>
      <c r="E20" s="307">
        <f t="shared" si="1"/>
        <v>0</v>
      </c>
      <c r="G20" s="285"/>
      <c r="H20" s="286">
        <f>F20+G20</f>
        <v>0</v>
      </c>
    </row>
    <row r="21" spans="1:8" s="3" customFormat="1" ht="15.75">
      <c r="A21" s="233">
        <v>5.2</v>
      </c>
      <c r="B21" s="235" t="s">
        <v>334</v>
      </c>
      <c r="C21" s="285">
        <v>124673.42</v>
      </c>
      <c r="D21" s="285"/>
      <c r="E21" s="307">
        <f t="shared" si="1"/>
        <v>124673.42</v>
      </c>
      <c r="F21" s="285">
        <v>24269.25</v>
      </c>
      <c r="G21" s="285"/>
      <c r="H21" s="286">
        <f t="shared" si="0"/>
        <v>24269.25</v>
      </c>
    </row>
    <row r="22" spans="1:8" s="3" customFormat="1" ht="15.75">
      <c r="A22" s="233">
        <v>5.3</v>
      </c>
      <c r="B22" s="235" t="s">
        <v>335</v>
      </c>
      <c r="C22" s="520">
        <f>SUM(C23:C27)</f>
        <v>257803891.29000002</v>
      </c>
      <c r="D22" s="285"/>
      <c r="E22" s="307">
        <f t="shared" si="1"/>
        <v>257803891.29000002</v>
      </c>
      <c r="F22" s="520">
        <f>SUM(F23:F27)</f>
        <v>267597816.13999999</v>
      </c>
      <c r="G22" s="285"/>
      <c r="H22" s="286">
        <f t="shared" si="0"/>
        <v>267597816.13999999</v>
      </c>
    </row>
    <row r="23" spans="1:8" s="3" customFormat="1" ht="15.75">
      <c r="A23" s="233" t="s">
        <v>336</v>
      </c>
      <c r="B23" s="236" t="s">
        <v>337</v>
      </c>
      <c r="C23" s="285">
        <v>193351974.31</v>
      </c>
      <c r="D23" s="285"/>
      <c r="E23" s="307">
        <f t="shared" si="1"/>
        <v>193351974.31</v>
      </c>
      <c r="F23" s="285">
        <v>213120789.63999999</v>
      </c>
      <c r="G23" s="285"/>
      <c r="H23" s="286">
        <f t="shared" si="0"/>
        <v>213120789.63999999</v>
      </c>
    </row>
    <row r="24" spans="1:8" s="3" customFormat="1" ht="15.75">
      <c r="A24" s="233" t="s">
        <v>338</v>
      </c>
      <c r="B24" s="236" t="s">
        <v>339</v>
      </c>
      <c r="C24" s="285">
        <v>33395509.43</v>
      </c>
      <c r="D24" s="285"/>
      <c r="E24" s="307">
        <f t="shared" si="1"/>
        <v>33395509.43</v>
      </c>
      <c r="F24" s="285">
        <v>20461659.539999999</v>
      </c>
      <c r="G24" s="285"/>
      <c r="H24" s="286">
        <f t="shared" si="0"/>
        <v>20461659.539999999</v>
      </c>
    </row>
    <row r="25" spans="1:8" s="3" customFormat="1" ht="15.75">
      <c r="A25" s="233" t="s">
        <v>340</v>
      </c>
      <c r="B25" s="237" t="s">
        <v>341</v>
      </c>
      <c r="C25" s="285">
        <v>0</v>
      </c>
      <c r="D25" s="285"/>
      <c r="E25" s="307">
        <f t="shared" si="1"/>
        <v>0</v>
      </c>
      <c r="F25" s="285">
        <v>0</v>
      </c>
      <c r="G25" s="285"/>
      <c r="H25" s="286">
        <f t="shared" si="0"/>
        <v>0</v>
      </c>
    </row>
    <row r="26" spans="1:8" s="3" customFormat="1" ht="15.75">
      <c r="A26" s="233" t="s">
        <v>342</v>
      </c>
      <c r="B26" s="236" t="s">
        <v>343</v>
      </c>
      <c r="C26" s="285">
        <v>31056407.550000001</v>
      </c>
      <c r="D26" s="285"/>
      <c r="E26" s="307">
        <f t="shared" si="1"/>
        <v>31056407.550000001</v>
      </c>
      <c r="F26" s="285">
        <v>34015366.960000001</v>
      </c>
      <c r="G26" s="285"/>
      <c r="H26" s="286">
        <f t="shared" si="0"/>
        <v>34015366.960000001</v>
      </c>
    </row>
    <row r="27" spans="1:8" s="3" customFormat="1" ht="15.75">
      <c r="A27" s="233" t="s">
        <v>344</v>
      </c>
      <c r="B27" s="236" t="s">
        <v>345</v>
      </c>
      <c r="C27" s="285">
        <v>0</v>
      </c>
      <c r="D27" s="285"/>
      <c r="E27" s="307">
        <f t="shared" si="1"/>
        <v>0</v>
      </c>
      <c r="F27" s="285">
        <v>0</v>
      </c>
      <c r="G27" s="285"/>
      <c r="H27" s="286">
        <f t="shared" si="0"/>
        <v>0</v>
      </c>
    </row>
    <row r="28" spans="1:8" s="3" customFormat="1" ht="15.75">
      <c r="A28" s="233">
        <v>5.4</v>
      </c>
      <c r="B28" s="235" t="s">
        <v>346</v>
      </c>
      <c r="C28" s="285">
        <v>3946852.99</v>
      </c>
      <c r="D28" s="285"/>
      <c r="E28" s="307">
        <f t="shared" si="1"/>
        <v>3946852.99</v>
      </c>
      <c r="F28" s="285">
        <v>2045226.1</v>
      </c>
      <c r="G28" s="285"/>
      <c r="H28" s="286">
        <f t="shared" si="0"/>
        <v>2045226.1</v>
      </c>
    </row>
    <row r="29" spans="1:8" s="3" customFormat="1" ht="15.75">
      <c r="A29" s="233">
        <v>5.5</v>
      </c>
      <c r="B29" s="235" t="s">
        <v>347</v>
      </c>
      <c r="C29" s="285"/>
      <c r="D29" s="285"/>
      <c r="E29" s="307">
        <f t="shared" si="1"/>
        <v>0</v>
      </c>
      <c r="F29" s="285">
        <v>0</v>
      </c>
      <c r="G29" s="285"/>
      <c r="H29" s="286">
        <f t="shared" si="0"/>
        <v>0</v>
      </c>
    </row>
    <row r="30" spans="1:8" s="3" customFormat="1" ht="15.75">
      <c r="A30" s="233">
        <v>5.6</v>
      </c>
      <c r="B30" s="235" t="s">
        <v>348</v>
      </c>
      <c r="C30" s="285"/>
      <c r="D30" s="285"/>
      <c r="E30" s="307">
        <f t="shared" si="1"/>
        <v>0</v>
      </c>
      <c r="F30" s="285">
        <v>0</v>
      </c>
      <c r="G30" s="285"/>
      <c r="H30" s="286">
        <f t="shared" si="0"/>
        <v>0</v>
      </c>
    </row>
    <row r="31" spans="1:8" s="3" customFormat="1" ht="15.75">
      <c r="A31" s="233">
        <v>5.7</v>
      </c>
      <c r="B31" s="235" t="s">
        <v>349</v>
      </c>
      <c r="C31" s="285"/>
      <c r="D31" s="285"/>
      <c r="E31" s="307">
        <f t="shared" si="1"/>
        <v>0</v>
      </c>
      <c r="F31" s="285">
        <v>0</v>
      </c>
      <c r="G31" s="285"/>
      <c r="H31" s="286">
        <f t="shared" si="0"/>
        <v>0</v>
      </c>
    </row>
    <row r="32" spans="1:8" s="3" customFormat="1" ht="15.75">
      <c r="A32" s="233">
        <v>6</v>
      </c>
      <c r="B32" s="234" t="s">
        <v>350</v>
      </c>
      <c r="C32" s="285"/>
      <c r="D32" s="285"/>
      <c r="E32" s="307">
        <f t="shared" si="1"/>
        <v>0</v>
      </c>
      <c r="F32" s="285"/>
      <c r="G32" s="285"/>
      <c r="H32" s="286">
        <f t="shared" si="0"/>
        <v>0</v>
      </c>
    </row>
    <row r="33" spans="1:8" s="3" customFormat="1" ht="25.5">
      <c r="A33" s="233">
        <v>6.1</v>
      </c>
      <c r="B33" s="235" t="s">
        <v>797</v>
      </c>
      <c r="C33" s="285">
        <v>16227500</v>
      </c>
      <c r="D33" s="285">
        <v>6468976.3799999999</v>
      </c>
      <c r="E33" s="307">
        <f t="shared" si="1"/>
        <v>22696476.379999999</v>
      </c>
      <c r="F33" s="285"/>
      <c r="G33" s="285"/>
      <c r="H33" s="286">
        <f t="shared" si="0"/>
        <v>0</v>
      </c>
    </row>
    <row r="34" spans="1:8" s="3" customFormat="1" ht="25.5">
      <c r="A34" s="233">
        <v>6.2</v>
      </c>
      <c r="B34" s="235" t="s">
        <v>351</v>
      </c>
      <c r="C34" s="285">
        <v>2700000</v>
      </c>
      <c r="D34" s="285">
        <v>19595079.969999999</v>
      </c>
      <c r="E34" s="307">
        <f t="shared" si="1"/>
        <v>22295079.969999999</v>
      </c>
      <c r="F34" s="285"/>
      <c r="G34" s="285"/>
      <c r="H34" s="286">
        <f t="shared" si="0"/>
        <v>0</v>
      </c>
    </row>
    <row r="35" spans="1:8" s="3" customFormat="1" ht="25.5">
      <c r="A35" s="233">
        <v>6.3</v>
      </c>
      <c r="B35" s="235" t="s">
        <v>352</v>
      </c>
      <c r="C35" s="285"/>
      <c r="D35" s="285"/>
      <c r="E35" s="307">
        <f t="shared" si="1"/>
        <v>0</v>
      </c>
      <c r="F35" s="285"/>
      <c r="G35" s="285"/>
      <c r="H35" s="286">
        <f t="shared" si="0"/>
        <v>0</v>
      </c>
    </row>
    <row r="36" spans="1:8" s="3" customFormat="1" ht="15.75">
      <c r="A36" s="233">
        <v>6.4</v>
      </c>
      <c r="B36" s="235" t="s">
        <v>353</v>
      </c>
      <c r="C36" s="285"/>
      <c r="D36" s="285"/>
      <c r="E36" s="307">
        <f t="shared" si="1"/>
        <v>0</v>
      </c>
      <c r="F36" s="285"/>
      <c r="G36" s="285"/>
      <c r="H36" s="286">
        <f t="shared" si="0"/>
        <v>0</v>
      </c>
    </row>
    <row r="37" spans="1:8" s="3" customFormat="1" ht="15.75">
      <c r="A37" s="233">
        <v>6.5</v>
      </c>
      <c r="B37" s="235" t="s">
        <v>354</v>
      </c>
      <c r="C37" s="285"/>
      <c r="D37" s="285"/>
      <c r="E37" s="307">
        <f t="shared" si="1"/>
        <v>0</v>
      </c>
      <c r="F37" s="285"/>
      <c r="G37" s="285"/>
      <c r="H37" s="286">
        <f t="shared" si="0"/>
        <v>0</v>
      </c>
    </row>
    <row r="38" spans="1:8" s="3" customFormat="1" ht="25.5">
      <c r="A38" s="233">
        <v>6.6</v>
      </c>
      <c r="B38" s="235" t="s">
        <v>355</v>
      </c>
      <c r="C38" s="285"/>
      <c r="D38" s="285"/>
      <c r="E38" s="307">
        <f t="shared" si="1"/>
        <v>0</v>
      </c>
      <c r="F38" s="285"/>
      <c r="G38" s="285"/>
      <c r="H38" s="286">
        <f t="shared" si="0"/>
        <v>0</v>
      </c>
    </row>
    <row r="39" spans="1:8" s="3" customFormat="1" ht="25.5">
      <c r="A39" s="233">
        <v>6.7</v>
      </c>
      <c r="B39" s="235" t="s">
        <v>356</v>
      </c>
      <c r="C39" s="285"/>
      <c r="D39" s="285"/>
      <c r="E39" s="307">
        <f t="shared" si="1"/>
        <v>0</v>
      </c>
      <c r="F39" s="285"/>
      <c r="G39" s="285"/>
      <c r="H39" s="286">
        <f t="shared" si="0"/>
        <v>0</v>
      </c>
    </row>
    <row r="40" spans="1:8" s="3" customFormat="1" ht="15.75">
      <c r="A40" s="233">
        <v>7</v>
      </c>
      <c r="B40" s="234" t="s">
        <v>357</v>
      </c>
      <c r="C40" s="285"/>
      <c r="D40" s="285"/>
      <c r="E40" s="307">
        <f t="shared" si="1"/>
        <v>0</v>
      </c>
      <c r="F40" s="285"/>
      <c r="G40" s="285"/>
      <c r="H40" s="286">
        <f t="shared" si="0"/>
        <v>0</v>
      </c>
    </row>
    <row r="41" spans="1:8" s="3" customFormat="1" ht="25.5">
      <c r="A41" s="233">
        <v>7.1</v>
      </c>
      <c r="B41" s="235" t="s">
        <v>358</v>
      </c>
      <c r="C41" s="285">
        <v>2013290.29</v>
      </c>
      <c r="D41" s="285">
        <v>566750.46</v>
      </c>
      <c r="E41" s="307">
        <f t="shared" si="1"/>
        <v>2580040.75</v>
      </c>
      <c r="F41" s="285">
        <v>1226965.2986999999</v>
      </c>
      <c r="G41" s="285">
        <v>2004722.1953</v>
      </c>
      <c r="H41" s="286">
        <f t="shared" si="0"/>
        <v>3231687.4939999999</v>
      </c>
    </row>
    <row r="42" spans="1:8" s="3" customFormat="1" ht="25.5">
      <c r="A42" s="233">
        <v>7.2</v>
      </c>
      <c r="B42" s="235" t="s">
        <v>359</v>
      </c>
      <c r="C42" s="285">
        <v>492824.01999999955</v>
      </c>
      <c r="D42" s="285">
        <v>27432.125495999986</v>
      </c>
      <c r="E42" s="307">
        <f t="shared" si="1"/>
        <v>520256.14549599955</v>
      </c>
      <c r="F42" s="285">
        <v>543583</v>
      </c>
      <c r="G42" s="285">
        <v>363537.54000000004</v>
      </c>
      <c r="H42" s="286">
        <f t="shared" si="0"/>
        <v>907120.54</v>
      </c>
    </row>
    <row r="43" spans="1:8" s="3" customFormat="1" ht="25.5">
      <c r="A43" s="233">
        <v>7.3</v>
      </c>
      <c r="B43" s="235" t="s">
        <v>360</v>
      </c>
      <c r="C43" s="285">
        <v>10248348.16</v>
      </c>
      <c r="D43" s="285">
        <v>15336135.41</v>
      </c>
      <c r="E43" s="307">
        <f t="shared" si="1"/>
        <v>25584483.57</v>
      </c>
      <c r="F43" s="285">
        <v>5501913.3600000003</v>
      </c>
      <c r="G43" s="285">
        <v>14020512.810000001</v>
      </c>
      <c r="H43" s="286">
        <f t="shared" si="0"/>
        <v>19522426.170000002</v>
      </c>
    </row>
    <row r="44" spans="1:8" s="3" customFormat="1" ht="25.5">
      <c r="A44" s="233">
        <v>7.4</v>
      </c>
      <c r="B44" s="235" t="s">
        <v>361</v>
      </c>
      <c r="C44" s="285">
        <v>6743777.46</v>
      </c>
      <c r="D44" s="285">
        <v>7125514.9400000004</v>
      </c>
      <c r="E44" s="307">
        <f t="shared" si="1"/>
        <v>13869292.4</v>
      </c>
      <c r="F44" s="285">
        <v>3146343.71</v>
      </c>
      <c r="G44" s="285">
        <v>6317015.8899999997</v>
      </c>
      <c r="H44" s="286">
        <f t="shared" si="0"/>
        <v>9463359.5999999996</v>
      </c>
    </row>
    <row r="45" spans="1:8" s="3" customFormat="1" ht="15.75">
      <c r="A45" s="233">
        <v>8</v>
      </c>
      <c r="B45" s="234" t="s">
        <v>362</v>
      </c>
      <c r="C45" s="285"/>
      <c r="D45" s="285"/>
      <c r="E45" s="307">
        <f t="shared" si="1"/>
        <v>0</v>
      </c>
      <c r="F45" s="285"/>
      <c r="G45" s="285"/>
      <c r="H45" s="286">
        <f t="shared" si="0"/>
        <v>0</v>
      </c>
    </row>
    <row r="46" spans="1:8" s="3" customFormat="1" ht="15.75">
      <c r="A46" s="233">
        <v>8.1</v>
      </c>
      <c r="B46" s="235" t="s">
        <v>363</v>
      </c>
      <c r="C46" s="285"/>
      <c r="D46" s="285"/>
      <c r="E46" s="307">
        <f t="shared" si="1"/>
        <v>0</v>
      </c>
      <c r="F46" s="285"/>
      <c r="G46" s="285"/>
      <c r="H46" s="286">
        <f t="shared" si="0"/>
        <v>0</v>
      </c>
    </row>
    <row r="47" spans="1:8" s="3" customFormat="1" ht="15.75">
      <c r="A47" s="233">
        <v>8.1999999999999993</v>
      </c>
      <c r="B47" s="235" t="s">
        <v>364</v>
      </c>
      <c r="C47" s="285"/>
      <c r="D47" s="285"/>
      <c r="E47" s="307">
        <f t="shared" si="1"/>
        <v>0</v>
      </c>
      <c r="F47" s="285"/>
      <c r="G47" s="285"/>
      <c r="H47" s="286">
        <f t="shared" si="0"/>
        <v>0</v>
      </c>
    </row>
    <row r="48" spans="1:8" s="3" customFormat="1" ht="15.75">
      <c r="A48" s="233">
        <v>8.3000000000000007</v>
      </c>
      <c r="B48" s="235" t="s">
        <v>365</v>
      </c>
      <c r="C48" s="285"/>
      <c r="D48" s="285"/>
      <c r="E48" s="307">
        <f t="shared" si="1"/>
        <v>0</v>
      </c>
      <c r="F48" s="285"/>
      <c r="G48" s="285"/>
      <c r="H48" s="286">
        <f t="shared" si="0"/>
        <v>0</v>
      </c>
    </row>
    <row r="49" spans="1:8" s="3" customFormat="1" ht="15.75">
      <c r="A49" s="233">
        <v>8.4</v>
      </c>
      <c r="B49" s="235" t="s">
        <v>366</v>
      </c>
      <c r="C49" s="285"/>
      <c r="D49" s="285"/>
      <c r="E49" s="307">
        <f t="shared" si="1"/>
        <v>0</v>
      </c>
      <c r="F49" s="285"/>
      <c r="G49" s="285"/>
      <c r="H49" s="286">
        <f t="shared" si="0"/>
        <v>0</v>
      </c>
    </row>
    <row r="50" spans="1:8" s="3" customFormat="1" ht="15.75">
      <c r="A50" s="233">
        <v>8.5</v>
      </c>
      <c r="B50" s="235" t="s">
        <v>367</v>
      </c>
      <c r="C50" s="285"/>
      <c r="D50" s="285"/>
      <c r="E50" s="307">
        <f t="shared" si="1"/>
        <v>0</v>
      </c>
      <c r="F50" s="285"/>
      <c r="G50" s="285"/>
      <c r="H50" s="286">
        <f t="shared" si="0"/>
        <v>0</v>
      </c>
    </row>
    <row r="51" spans="1:8" s="3" customFormat="1" ht="15.75">
      <c r="A51" s="233">
        <v>8.6</v>
      </c>
      <c r="B51" s="235" t="s">
        <v>368</v>
      </c>
      <c r="C51" s="285"/>
      <c r="D51" s="285"/>
      <c r="E51" s="307">
        <f t="shared" si="1"/>
        <v>0</v>
      </c>
      <c r="F51" s="285"/>
      <c r="G51" s="285"/>
      <c r="H51" s="286">
        <f t="shared" si="0"/>
        <v>0</v>
      </c>
    </row>
    <row r="52" spans="1:8" s="3" customFormat="1" ht="15.75">
      <c r="A52" s="233">
        <v>8.6999999999999993</v>
      </c>
      <c r="B52" s="235" t="s">
        <v>369</v>
      </c>
      <c r="C52" s="285"/>
      <c r="D52" s="285"/>
      <c r="E52" s="307">
        <f t="shared" si="1"/>
        <v>0</v>
      </c>
      <c r="F52" s="285"/>
      <c r="G52" s="285"/>
      <c r="H52" s="286">
        <f t="shared" si="0"/>
        <v>0</v>
      </c>
    </row>
    <row r="53" spans="1:8" s="3" customFormat="1" ht="26.25" thickBot="1">
      <c r="A53" s="238">
        <v>9</v>
      </c>
      <c r="B53" s="239" t="s">
        <v>370</v>
      </c>
      <c r="C53" s="308"/>
      <c r="D53" s="308"/>
      <c r="E53" s="309">
        <f t="shared" si="1"/>
        <v>0</v>
      </c>
      <c r="F53" s="308"/>
      <c r="G53" s="308"/>
      <c r="H53" s="292">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F22 C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D12"/>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232</v>
      </c>
      <c r="B1" s="17" t="s">
        <v>888</v>
      </c>
      <c r="C1" s="17"/>
      <c r="D1" s="394"/>
    </row>
    <row r="2" spans="1:8" ht="15">
      <c r="A2" s="18" t="s">
        <v>233</v>
      </c>
      <c r="B2" s="17" t="s">
        <v>915</v>
      </c>
      <c r="C2" s="30"/>
      <c r="D2" s="19"/>
      <c r="E2" s="12"/>
      <c r="F2" s="12"/>
      <c r="G2" s="12"/>
      <c r="H2" s="12"/>
    </row>
    <row r="3" spans="1:8" ht="15">
      <c r="A3" s="18"/>
      <c r="B3" s="17"/>
      <c r="C3" s="30"/>
      <c r="D3" s="19"/>
      <c r="E3" s="12"/>
      <c r="F3" s="12"/>
      <c r="G3" s="12"/>
      <c r="H3" s="12"/>
    </row>
    <row r="4" spans="1:8" ht="15" customHeight="1" thickBot="1">
      <c r="A4" s="227" t="s">
        <v>658</v>
      </c>
      <c r="B4" s="228" t="s">
        <v>231</v>
      </c>
      <c r="C4" s="227"/>
      <c r="D4" s="229" t="s">
        <v>136</v>
      </c>
    </row>
    <row r="5" spans="1:8" ht="15" customHeight="1">
      <c r="A5" s="223" t="s">
        <v>33</v>
      </c>
      <c r="B5" s="224"/>
      <c r="C5" s="225" t="s">
        <v>5</v>
      </c>
      <c r="D5" s="226" t="s">
        <v>6</v>
      </c>
    </row>
    <row r="6" spans="1:8" ht="15" customHeight="1">
      <c r="A6" s="446">
        <v>1</v>
      </c>
      <c r="B6" s="447" t="s">
        <v>236</v>
      </c>
      <c r="C6" s="448">
        <f>C7+C9+C10</f>
        <v>625066252.29049587</v>
      </c>
      <c r="D6" s="449">
        <f>D7+D9+D10</f>
        <v>539214651.98574901</v>
      </c>
    </row>
    <row r="7" spans="1:8" ht="15" customHeight="1">
      <c r="A7" s="446">
        <v>1.1000000000000001</v>
      </c>
      <c r="B7" s="450" t="s">
        <v>28</v>
      </c>
      <c r="C7" s="451">
        <v>619201503.20449591</v>
      </c>
      <c r="D7" s="452">
        <v>533355944.87274903</v>
      </c>
    </row>
    <row r="8" spans="1:8" ht="25.5">
      <c r="A8" s="446" t="s">
        <v>296</v>
      </c>
      <c r="B8" s="453" t="s">
        <v>652</v>
      </c>
      <c r="C8" s="452">
        <v>577574.98</v>
      </c>
      <c r="D8" s="452">
        <v>577574.98</v>
      </c>
    </row>
    <row r="9" spans="1:8" ht="15" customHeight="1">
      <c r="A9" s="446">
        <v>1.2</v>
      </c>
      <c r="B9" s="450" t="s">
        <v>29</v>
      </c>
      <c r="C9" s="451">
        <v>4034179.0860000001</v>
      </c>
      <c r="D9" s="452">
        <v>4142587.1130000008</v>
      </c>
    </row>
    <row r="10" spans="1:8" ht="15" customHeight="1">
      <c r="A10" s="446">
        <v>1.3</v>
      </c>
      <c r="B10" s="455" t="s">
        <v>84</v>
      </c>
      <c r="C10" s="454">
        <v>1830570.0000000002</v>
      </c>
      <c r="D10" s="452">
        <v>1716120.0000000002</v>
      </c>
    </row>
    <row r="11" spans="1:8" ht="15" customHeight="1">
      <c r="A11" s="446">
        <v>2</v>
      </c>
      <c r="B11" s="447" t="s">
        <v>237</v>
      </c>
      <c r="C11" s="451">
        <v>7888638.9500549221</v>
      </c>
      <c r="D11" s="452">
        <v>4922332.026699448</v>
      </c>
    </row>
    <row r="12" spans="1:8" ht="15" customHeight="1">
      <c r="A12" s="466">
        <v>3</v>
      </c>
      <c r="B12" s="467" t="s">
        <v>235</v>
      </c>
      <c r="C12" s="454">
        <v>210832847.31321493</v>
      </c>
      <c r="D12" s="468">
        <v>210832847.31321493</v>
      </c>
    </row>
    <row r="13" spans="1:8" ht="15" customHeight="1" thickBot="1">
      <c r="A13" s="143">
        <v>4</v>
      </c>
      <c r="B13" s="144" t="s">
        <v>297</v>
      </c>
      <c r="C13" s="310">
        <f>C6+C11+C12</f>
        <v>843787738.55376565</v>
      </c>
      <c r="D13" s="311">
        <f>D6+D11+D12</f>
        <v>754969831.32566333</v>
      </c>
    </row>
    <row r="14" spans="1:8">
      <c r="B14" s="24"/>
    </row>
    <row r="15" spans="1:8">
      <c r="B15" s="112"/>
    </row>
    <row r="16" spans="1:8">
      <c r="B16" s="112"/>
    </row>
    <row r="17" spans="2:2">
      <c r="B17" s="112"/>
    </row>
    <row r="18" spans="2:2">
      <c r="B18" s="1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workbookViewId="0">
      <pane xSplit="1" ySplit="4" topLeftCell="B5" activePane="bottomRight" state="frozen"/>
      <selection pane="topRight" activeCell="B1" sqref="B1"/>
      <selection pane="bottomLeft" activeCell="A4" sqref="A4"/>
      <selection pane="bottomRight" activeCell="E19" sqref="E19"/>
    </sheetView>
  </sheetViews>
  <sheetFormatPr defaultRowHeight="15"/>
  <cols>
    <col min="1" max="1" width="9.5703125" style="2" bestFit="1" customWidth="1"/>
    <col min="2" max="2" width="90.42578125" style="2" bestFit="1" customWidth="1"/>
    <col min="3" max="3" width="9.140625" style="2"/>
  </cols>
  <sheetData>
    <row r="1" spans="1:3">
      <c r="A1" s="2" t="s">
        <v>232</v>
      </c>
      <c r="B1" s="17" t="s">
        <v>888</v>
      </c>
    </row>
    <row r="2" spans="1:3">
      <c r="A2" s="2" t="s">
        <v>233</v>
      </c>
      <c r="B2" s="17" t="s">
        <v>915</v>
      </c>
    </row>
    <row r="4" spans="1:3" ht="16.5" customHeight="1" thickBot="1">
      <c r="A4" s="263" t="s">
        <v>659</v>
      </c>
      <c r="B4" s="66" t="s">
        <v>192</v>
      </c>
      <c r="C4" s="14"/>
    </row>
    <row r="5" spans="1:3" ht="15.75">
      <c r="A5" s="11"/>
      <c r="B5" s="537" t="s">
        <v>193</v>
      </c>
      <c r="C5" s="538"/>
    </row>
    <row r="6" spans="1:3">
      <c r="A6" s="15">
        <v>1</v>
      </c>
      <c r="B6" s="68" t="s">
        <v>891</v>
      </c>
      <c r="C6" s="69"/>
    </row>
    <row r="7" spans="1:3">
      <c r="A7" s="15">
        <v>2</v>
      </c>
      <c r="B7" s="68" t="s">
        <v>892</v>
      </c>
      <c r="C7" s="69"/>
    </row>
    <row r="8" spans="1:3">
      <c r="A8" s="15">
        <v>3</v>
      </c>
      <c r="B8" s="68" t="s">
        <v>893</v>
      </c>
      <c r="C8" s="69"/>
    </row>
    <row r="9" spans="1:3">
      <c r="A9" s="15">
        <v>4</v>
      </c>
      <c r="B9" s="68" t="s">
        <v>894</v>
      </c>
      <c r="C9" s="69"/>
    </row>
    <row r="10" spans="1:3">
      <c r="A10" s="15">
        <v>5</v>
      </c>
      <c r="B10" s="68" t="s">
        <v>895</v>
      </c>
      <c r="C10" s="69"/>
    </row>
    <row r="11" spans="1:3">
      <c r="A11" s="15"/>
      <c r="B11" s="539"/>
      <c r="C11" s="540"/>
    </row>
    <row r="12" spans="1:3" ht="15.75">
      <c r="A12" s="15"/>
      <c r="B12" s="541" t="s">
        <v>194</v>
      </c>
      <c r="C12" s="542"/>
    </row>
    <row r="13" spans="1:3" ht="15.75">
      <c r="A13" s="15">
        <v>1</v>
      </c>
      <c r="B13" s="28" t="s">
        <v>886</v>
      </c>
      <c r="C13" s="67"/>
    </row>
    <row r="14" spans="1:3" ht="15.75">
      <c r="A14" s="15">
        <v>2</v>
      </c>
      <c r="B14" s="28" t="s">
        <v>896</v>
      </c>
      <c r="C14" s="67"/>
    </row>
    <row r="15" spans="1:3" ht="15.75">
      <c r="A15" s="15">
        <v>3</v>
      </c>
      <c r="B15" s="28" t="s">
        <v>897</v>
      </c>
      <c r="C15" s="67"/>
    </row>
    <row r="16" spans="1:3" ht="15.75" customHeight="1">
      <c r="A16" s="15"/>
      <c r="B16" s="28"/>
      <c r="C16" s="29"/>
    </row>
    <row r="17" spans="1:3" ht="30" customHeight="1">
      <c r="A17" s="15"/>
      <c r="B17" s="543" t="s">
        <v>195</v>
      </c>
      <c r="C17" s="544"/>
    </row>
    <row r="18" spans="1:3">
      <c r="A18" s="15">
        <v>1</v>
      </c>
      <c r="B18" s="487" t="s">
        <v>898</v>
      </c>
      <c r="C18" s="490">
        <v>0.60199999999999998</v>
      </c>
    </row>
    <row r="19" spans="1:3">
      <c r="A19" s="486">
        <v>2</v>
      </c>
      <c r="B19" s="487" t="s">
        <v>899</v>
      </c>
      <c r="C19" s="490">
        <v>9.9000000000000005E-2</v>
      </c>
    </row>
    <row r="20" spans="1:3">
      <c r="A20" s="15">
        <v>3</v>
      </c>
      <c r="B20" s="487" t="s">
        <v>900</v>
      </c>
      <c r="C20" s="490">
        <v>9.9000000000000005E-2</v>
      </c>
    </row>
    <row r="21" spans="1:3">
      <c r="A21" s="486">
        <v>4</v>
      </c>
      <c r="B21" s="487" t="s">
        <v>901</v>
      </c>
      <c r="C21" s="490">
        <v>9.3399999999999997E-2</v>
      </c>
    </row>
    <row r="22" spans="1:3" ht="27">
      <c r="A22" s="15">
        <v>5</v>
      </c>
      <c r="B22" s="487" t="s">
        <v>902</v>
      </c>
      <c r="C22" s="490">
        <v>8.7900000000000006E-2</v>
      </c>
    </row>
    <row r="23" spans="1:3" ht="27">
      <c r="A23" s="486">
        <v>6</v>
      </c>
      <c r="B23" s="487" t="s">
        <v>903</v>
      </c>
      <c r="C23" s="490">
        <v>1.8700000000000001E-2</v>
      </c>
    </row>
    <row r="24" spans="1:3" ht="15.75" customHeight="1">
      <c r="A24" s="15"/>
      <c r="B24" s="68"/>
      <c r="C24" s="69"/>
    </row>
    <row r="25" spans="1:3" ht="29.25" customHeight="1">
      <c r="A25" s="15"/>
      <c r="B25" s="543" t="s">
        <v>318</v>
      </c>
      <c r="C25" s="544"/>
    </row>
    <row r="26" spans="1:3">
      <c r="A26" s="15">
        <v>1</v>
      </c>
      <c r="B26" s="487" t="s">
        <v>904</v>
      </c>
      <c r="C26" s="490">
        <v>7.3800000000000004E-2</v>
      </c>
    </row>
    <row r="27" spans="1:3">
      <c r="A27" s="488">
        <v>2</v>
      </c>
      <c r="B27" s="489" t="s">
        <v>905</v>
      </c>
      <c r="C27" s="490">
        <v>7.3800000000000004E-2</v>
      </c>
    </row>
    <row r="28" spans="1:3">
      <c r="A28" s="15">
        <v>3</v>
      </c>
      <c r="B28" s="489" t="s">
        <v>906</v>
      </c>
      <c r="C28" s="490">
        <v>7.3800000000000004E-2</v>
      </c>
    </row>
    <row r="29" spans="1:3">
      <c r="A29" s="488">
        <v>4</v>
      </c>
      <c r="B29" s="489" t="s">
        <v>907</v>
      </c>
      <c r="C29" s="490">
        <v>7.6499999999999999E-2</v>
      </c>
    </row>
    <row r="30" spans="1:3">
      <c r="A30" s="15">
        <v>5</v>
      </c>
      <c r="B30" s="489" t="s">
        <v>908</v>
      </c>
      <c r="C30" s="491">
        <v>0.14080000000000001</v>
      </c>
    </row>
    <row r="31" spans="1:3" ht="15.75" thickBot="1">
      <c r="A31" s="488">
        <v>6</v>
      </c>
      <c r="B31" s="487" t="s">
        <v>909</v>
      </c>
      <c r="C31" s="492">
        <v>8.4500000000000006E-2</v>
      </c>
    </row>
    <row r="32" spans="1:3" ht="16.5" thickBot="1">
      <c r="A32" s="16"/>
      <c r="B32" s="70"/>
      <c r="C32" s="71"/>
    </row>
  </sheetData>
  <mergeCells count="5">
    <mergeCell ref="B5:C5"/>
    <mergeCell ref="B11:C11"/>
    <mergeCell ref="B12:C12"/>
    <mergeCell ref="B25:C25"/>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C16" sqref="C16:D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232</v>
      </c>
      <c r="B1" s="17" t="s">
        <v>888</v>
      </c>
    </row>
    <row r="2" spans="1:7" s="22" customFormat="1" ht="15.75" customHeight="1">
      <c r="A2" s="22" t="s">
        <v>233</v>
      </c>
      <c r="B2" s="17" t="s">
        <v>915</v>
      </c>
    </row>
    <row r="3" spans="1:7" s="22" customFormat="1" ht="15.75" customHeight="1"/>
    <row r="4" spans="1:7" s="22" customFormat="1" ht="15.75" customHeight="1" thickBot="1">
      <c r="A4" s="264" t="s">
        <v>660</v>
      </c>
      <c r="B4" s="265" t="s">
        <v>307</v>
      </c>
      <c r="C4" s="202"/>
      <c r="D4" s="202"/>
      <c r="E4" s="203" t="s">
        <v>136</v>
      </c>
    </row>
    <row r="5" spans="1:7" s="127" customFormat="1" ht="17.45" customHeight="1">
      <c r="A5" s="411"/>
      <c r="B5" s="412"/>
      <c r="C5" s="201" t="s">
        <v>0</v>
      </c>
      <c r="D5" s="201" t="s">
        <v>1</v>
      </c>
      <c r="E5" s="413" t="s">
        <v>2</v>
      </c>
    </row>
    <row r="6" spans="1:7" s="168" customFormat="1" ht="14.45" customHeight="1">
      <c r="A6" s="414"/>
      <c r="B6" s="545" t="s">
        <v>275</v>
      </c>
      <c r="C6" s="545" t="s">
        <v>274</v>
      </c>
      <c r="D6" s="546" t="s">
        <v>273</v>
      </c>
      <c r="E6" s="547"/>
      <c r="G6"/>
    </row>
    <row r="7" spans="1:7" s="168" customFormat="1" ht="99.6" customHeight="1">
      <c r="A7" s="414"/>
      <c r="B7" s="545"/>
      <c r="C7" s="545"/>
      <c r="D7" s="407" t="s">
        <v>272</v>
      </c>
      <c r="E7" s="408" t="s">
        <v>835</v>
      </c>
      <c r="G7"/>
    </row>
    <row r="8" spans="1:7">
      <c r="A8" s="415">
        <v>1</v>
      </c>
      <c r="B8" s="416" t="s">
        <v>197</v>
      </c>
      <c r="C8" s="417">
        <v>19333241.240000002</v>
      </c>
      <c r="D8" s="417"/>
      <c r="E8" s="418">
        <f>C8-D8</f>
        <v>19333241.240000002</v>
      </c>
    </row>
    <row r="9" spans="1:7">
      <c r="A9" s="415">
        <v>2</v>
      </c>
      <c r="B9" s="416" t="s">
        <v>198</v>
      </c>
      <c r="C9" s="417">
        <v>33896314.93</v>
      </c>
      <c r="D9" s="417"/>
      <c r="E9" s="418">
        <f t="shared" ref="E9:E20" si="0">C9-D9</f>
        <v>33896314.93</v>
      </c>
    </row>
    <row r="10" spans="1:7">
      <c r="A10" s="415">
        <v>3</v>
      </c>
      <c r="B10" s="416" t="s">
        <v>271</v>
      </c>
      <c r="C10" s="417">
        <v>21875499.279999997</v>
      </c>
      <c r="D10" s="417"/>
      <c r="E10" s="418">
        <f t="shared" si="0"/>
        <v>21875499.279999997</v>
      </c>
    </row>
    <row r="11" spans="1:7" ht="25.5">
      <c r="A11" s="415">
        <v>4</v>
      </c>
      <c r="B11" s="416" t="s">
        <v>228</v>
      </c>
      <c r="C11" s="417"/>
      <c r="D11" s="417"/>
      <c r="E11" s="418">
        <f t="shared" si="0"/>
        <v>0</v>
      </c>
    </row>
    <row r="12" spans="1:7">
      <c r="A12" s="415">
        <v>5</v>
      </c>
      <c r="B12" s="416" t="s">
        <v>200</v>
      </c>
      <c r="C12" s="417"/>
      <c r="D12" s="417"/>
      <c r="E12" s="418">
        <f t="shared" si="0"/>
        <v>0</v>
      </c>
    </row>
    <row r="13" spans="1:7">
      <c r="A13" s="415">
        <v>6.1</v>
      </c>
      <c r="B13" s="416" t="s">
        <v>201</v>
      </c>
      <c r="C13" s="419">
        <v>644492860.89539111</v>
      </c>
      <c r="D13" s="417"/>
      <c r="E13" s="418">
        <f t="shared" si="0"/>
        <v>644492860.89539111</v>
      </c>
    </row>
    <row r="14" spans="1:7">
      <c r="A14" s="415">
        <v>6.2</v>
      </c>
      <c r="B14" s="420" t="s">
        <v>202</v>
      </c>
      <c r="C14" s="493">
        <v>-17446115.44640018</v>
      </c>
      <c r="D14" s="417"/>
      <c r="E14" s="418">
        <f t="shared" si="0"/>
        <v>-17446115.44640018</v>
      </c>
    </row>
    <row r="15" spans="1:7">
      <c r="A15" s="415">
        <v>6</v>
      </c>
      <c r="B15" s="416" t="s">
        <v>270</v>
      </c>
      <c r="C15" s="417">
        <f>C13+C14</f>
        <v>627046745.44899094</v>
      </c>
      <c r="D15" s="417"/>
      <c r="E15" s="418">
        <f t="shared" si="0"/>
        <v>627046745.44899094</v>
      </c>
    </row>
    <row r="16" spans="1:7" ht="25.5">
      <c r="A16" s="415">
        <v>7</v>
      </c>
      <c r="B16" s="416" t="s">
        <v>204</v>
      </c>
      <c r="C16" s="417">
        <v>12516188.100000001</v>
      </c>
      <c r="D16" s="417"/>
      <c r="E16" s="418">
        <f t="shared" si="0"/>
        <v>12516188.100000001</v>
      </c>
    </row>
    <row r="17" spans="1:7">
      <c r="A17" s="415">
        <v>8</v>
      </c>
      <c r="B17" s="416" t="s">
        <v>205</v>
      </c>
      <c r="C17" s="417">
        <v>324235</v>
      </c>
      <c r="D17" s="417"/>
      <c r="E17" s="418">
        <f t="shared" si="0"/>
        <v>324235</v>
      </c>
      <c r="F17" s="6"/>
      <c r="G17" s="6"/>
    </row>
    <row r="18" spans="1:7">
      <c r="A18" s="415">
        <v>9</v>
      </c>
      <c r="B18" s="416" t="s">
        <v>206</v>
      </c>
      <c r="C18" s="417">
        <v>0</v>
      </c>
      <c r="D18" s="417"/>
      <c r="E18" s="418">
        <f t="shared" si="0"/>
        <v>0</v>
      </c>
      <c r="G18" s="6"/>
    </row>
    <row r="19" spans="1:7" ht="25.5">
      <c r="A19" s="415">
        <v>10</v>
      </c>
      <c r="B19" s="416" t="s">
        <v>207</v>
      </c>
      <c r="C19" s="417">
        <v>12505532.57</v>
      </c>
      <c r="D19" s="494">
        <v>4408012.59</v>
      </c>
      <c r="E19" s="418">
        <f t="shared" si="0"/>
        <v>8097519.9800000004</v>
      </c>
      <c r="G19" s="6"/>
    </row>
    <row r="20" spans="1:7">
      <c r="A20" s="415">
        <v>11</v>
      </c>
      <c r="B20" s="416" t="s">
        <v>208</v>
      </c>
      <c r="C20" s="417">
        <v>62566194.759999998</v>
      </c>
      <c r="D20" s="417"/>
      <c r="E20" s="418">
        <f t="shared" si="0"/>
        <v>62566194.759999998</v>
      </c>
    </row>
    <row r="21" spans="1:7" ht="51.75" thickBot="1">
      <c r="A21" s="421"/>
      <c r="B21" s="422" t="s">
        <v>798</v>
      </c>
      <c r="C21" s="364">
        <f>SUM(C8:C12, C15:C20)</f>
        <v>790063951.32899106</v>
      </c>
      <c r="D21" s="364">
        <f>SUM(D8:D12, D15:D20)</f>
        <v>4408012.59</v>
      </c>
      <c r="E21" s="423">
        <f>SUM(E8:E12, E15:E20)</f>
        <v>785655938.73899102</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232</v>
      </c>
      <c r="B1" s="17" t="s">
        <v>888</v>
      </c>
    </row>
    <row r="2" spans="1:6" s="22" customFormat="1" ht="15.75" customHeight="1">
      <c r="A2" s="22" t="s">
        <v>233</v>
      </c>
      <c r="B2" s="17" t="s">
        <v>915</v>
      </c>
      <c r="C2"/>
      <c r="D2"/>
      <c r="E2"/>
      <c r="F2"/>
    </row>
    <row r="3" spans="1:6" s="22" customFormat="1" ht="15.75" customHeight="1">
      <c r="C3"/>
      <c r="D3"/>
      <c r="E3"/>
      <c r="F3"/>
    </row>
    <row r="4" spans="1:6" s="22" customFormat="1" ht="26.25" thickBot="1">
      <c r="A4" s="22" t="s">
        <v>661</v>
      </c>
      <c r="B4" s="209" t="s">
        <v>311</v>
      </c>
      <c r="C4" s="203" t="s">
        <v>136</v>
      </c>
      <c r="D4"/>
      <c r="E4"/>
      <c r="F4"/>
    </row>
    <row r="5" spans="1:6" ht="26.25">
      <c r="A5" s="204">
        <v>1</v>
      </c>
      <c r="B5" s="205" t="s">
        <v>697</v>
      </c>
      <c r="C5" s="312">
        <f>'7. LI1'!E21</f>
        <v>785655938.73899102</v>
      </c>
    </row>
    <row r="6" spans="1:6" s="194" customFormat="1">
      <c r="A6" s="126">
        <v>2.1</v>
      </c>
      <c r="B6" s="211" t="s">
        <v>312</v>
      </c>
      <c r="C6" s="313">
        <v>26894527.239999998</v>
      </c>
    </row>
    <row r="7" spans="1:6" s="4" customFormat="1" ht="25.5" outlineLevel="1">
      <c r="A7" s="210">
        <v>2.2000000000000002</v>
      </c>
      <c r="B7" s="206" t="s">
        <v>313</v>
      </c>
      <c r="C7" s="314">
        <v>13075500</v>
      </c>
    </row>
    <row r="8" spans="1:6" s="4" customFormat="1" ht="26.25">
      <c r="A8" s="210">
        <v>3</v>
      </c>
      <c r="B8" s="207" t="s">
        <v>698</v>
      </c>
      <c r="C8" s="315">
        <f>SUM(C5:C7)</f>
        <v>825625965.97899103</v>
      </c>
    </row>
    <row r="9" spans="1:6" s="194" customFormat="1">
      <c r="A9" s="126">
        <v>4</v>
      </c>
      <c r="B9" s="214" t="s">
        <v>308</v>
      </c>
      <c r="C9" s="313">
        <v>12431674.528900201</v>
      </c>
    </row>
    <row r="10" spans="1:6" s="4" customFormat="1" ht="25.5" outlineLevel="1">
      <c r="A10" s="210">
        <v>5.0999999999999996</v>
      </c>
      <c r="B10" s="206" t="s">
        <v>319</v>
      </c>
      <c r="C10" s="314">
        <v>-21515622</v>
      </c>
    </row>
    <row r="11" spans="1:6" s="4" customFormat="1" ht="25.5" outlineLevel="1">
      <c r="A11" s="210">
        <v>5.2</v>
      </c>
      <c r="B11" s="206" t="s">
        <v>320</v>
      </c>
      <c r="C11" s="314">
        <v>-11244930</v>
      </c>
    </row>
    <row r="12" spans="1:6" s="4" customFormat="1">
      <c r="A12" s="210">
        <v>6</v>
      </c>
      <c r="B12" s="212" t="s">
        <v>309</v>
      </c>
      <c r="C12" s="424"/>
    </row>
    <row r="13" spans="1:6" s="4" customFormat="1" ht="15.75" thickBot="1">
      <c r="A13" s="213">
        <v>7</v>
      </c>
      <c r="B13" s="208" t="s">
        <v>310</v>
      </c>
      <c r="C13" s="316">
        <f>SUM(C8:C12)</f>
        <v>805297088.50789118</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aB9isegPhvpFBCR8Qrgb910QJw1iuH/fuPWfgdLnHRI=</DigestValue>
    </Reference>
    <Reference Type="http://www.w3.org/2000/09/xmldsig#Object" URI="#idOfficeObject">
      <DigestMethod Algorithm="http://www.w3.org/2001/04/xmlenc#sha256"/>
      <DigestValue>PZc2fAPU29nGBGBIHAZk0EqSddEO8xyPrgKlGyaU6XY=</DigestValue>
    </Reference>
    <Reference Type="http://uri.etsi.org/01903#SignedProperties" URI="#idSignedProperties">
      <Transforms>
        <Transform Algorithm="http://www.w3.org/TR/2001/REC-xml-c14n-20010315"/>
      </Transforms>
      <DigestMethod Algorithm="http://www.w3.org/2001/04/xmlenc#sha256"/>
      <DigestValue>F2qRjHAiewYvqcEP2sUOjSofZ5pm5/ds9Snt5r6kG/Y=</DigestValue>
    </Reference>
  </SignedInfo>
  <SignatureValue>0eN9XZBRiL6Yw/JJ7LDm84n/A0k9cHw7S475Am43XXCm90w9OfTd3za65a7diG+95cFaGkq8rfmu
+Sgy6ffAoEt9zLNoa0T8xnpSAoqIqFyiPvSsbW3+sA3pxxY5Nz/e2TDIkkSAdVjGsbUiTxtTB1Yr
8JM8iIgkqPSstQ3IeBO62UKa/LmOtugh9hI19HY3lCcej+ziD7g5FhFYZOK2SJtJiTO6I0dKyCgJ
7JSQLKpPKt7ZDAmOvyvwV2/7CoY2pWxbGClRva4P6159AAkilMHtXARW4rVdL5KO3AG9J0t/1Rlr
4EX/4JcB5iwEr2RSeQuQdwEtOPoFeDrYVNwMyg==</SignatureValue>
  <KeyInfo>
    <X509Data>
      <X509Certificate>MIIGRDCCBSygAwIBAgIKJM6XmAACAAAgZTANBgkqhkiG9w0BAQsFADBKMRIwEAYKCZImiZPyLGQBGRYCZ2UxEzARBgoJkiaJk/IsZAEZFgNuYmcxHzAdBgNVBAMTFk5CRyBDbGFzcyAyIElOVCBTdWIgQ0EwHhcNMTcwNDEwMTExNzQxWhcNMTkwNDEwMTExNzQxWjBCMRcwFQYDVQQKEw5KU0MgQ3JlZG8gQmFuazEnMCUGA1UEAxMeQkNEIC0gS29uc3RhbnRpbmUgR2hhbWJhc2hpZHplMIIBIjANBgkqhkiG9w0BAQEFAAOCAQ8AMIIBCgKCAQEA3MD2pLPW/aC7YD4SeksZw0ThEfO5ivBP/AWRLg6s3YAxOoVmTLYh+KZjkZ3gZYpvZFGnVNtu/GrFTjbU36moCLArmZWy/p3yK6mSZFBTL4HWYh4GkI+BEOzAQ1SkTjwdQkZOXkK8HtOptUhLTcxK++rY5ZrwV56He+fmyEe2wvqEVIJJbXOlIEY79drgnFrwbISzR0/p2jBAidvKG9UYJP+yXDqru1uxls8Hm1VwcdazCMRKWoiBFPdDmwHwtTP07QmY6Pg0obxKMMGuNvHWrpnRdHWle+TnSfs3zMvGrap0kL5foNbscyhMK916oKWAon6SSkgoRQruzf1lBBdpPQIDAQABo4IDMjCCAy4wPAYJKwYBBAGCNxUHBC8wLQYlKwYBBAGCNxUI5rJgg431RIaBmQmDuKFKg76EcQSDxJEzhIOIXQIBZAIBHTAdBgNVHSUEFjAUBggrBgEFBQcDAgYIKwYBBQUHAwQwCwYDVR0PBAQDAgeAMCcGCSsGAQQBgjcVCgQaMBgwCgYIKwYBBQUHAwIwCgYIKwYBBQUHAwQwHQYDVR0OBBYEFNpZtXkKIEVVl/AtIrkbEIlw8ZsZ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5bKhkmQx5vD7v9s9lAGlhgz0Igvti2gzGeU/jlBRZ8LZgFfcU8F2vc4b9qxld9UaYliitvv2fRCm6AjR0GI67bs/0QxiHRFcAl5xjh2VTXZKylcEJPhiW3JZTVcNBOAvpH/Ei21fvZ6lqF7dZhMheOacR776SwuCWlxGOwMhMLYCBjkcf5MKA49RsfrbTdInuyLKd80evx4QNFjfuRPHmjuOBYwiuxNVx+dIiMDcyIlbAFiFOBxFJzLZoQlIHjmFb0bOPA93XZ9HrwEx1s3dEYkg9rsOa6giOslw+F6qiiCIVNjwWZdRtj0WuOjGnl9eyjJjehHSSlPB6iZNhy4vd</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At/Zh+T8dnrysJzTkySMbQ0HQmP4lTABn+Pfz49ar50=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HH02/j1uN3vGvwXSwwCmcuuUHa89SvIHgcB1LNiujKU=</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HH02/j1uN3vGvwXSwwCmcuuUHa89SvIHgcB1LNiujKU=</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M/LqkLDTPCd5utEmxd26tIwx5jS45+uKAN+eYfFUE4U=</DigestValue>
      </Reference>
      <Reference URI="/xl/styles.xml?ContentType=application/vnd.openxmlformats-officedocument.spreadsheetml.styles+xml">
        <DigestMethod Algorithm="http://www.w3.org/2001/04/xmlenc#sha256"/>
        <DigestValue>ldGbfweFAS9DF+EFewLJ+vhhpeGM0MbnbInhuplZJ0c=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VelvBC4HUsbybZyCiE98CpqgohCrnoQwnLSeGgmjxSI=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U+x7d7XnWEIqp5aJXLM3fFDMhTAsewgkHo0NSVdAs/c=</DigestValue>
      </Reference>
      <Reference URI="/xl/worksheets/sheet10.xml?ContentType=application/vnd.openxmlformats-officedocument.spreadsheetml.worksheet+xml">
        <DigestMethod Algorithm="http://www.w3.org/2001/04/xmlenc#sha256"/>
        <DigestValue>iRr4zkHTzImz4wP0leY0eAa2chKUx3RYykh9My4r0Lw=</DigestValue>
      </Reference>
      <Reference URI="/xl/worksheets/sheet11.xml?ContentType=application/vnd.openxmlformats-officedocument.spreadsheetml.worksheet+xml">
        <DigestMethod Algorithm="http://www.w3.org/2001/04/xmlenc#sha256"/>
        <DigestValue>9u5Zqljy7Le69imyPARTecS+ZmDvZi+BpMh/ApWSjzk=</DigestValue>
      </Reference>
      <Reference URI="/xl/worksheets/sheet12.xml?ContentType=application/vnd.openxmlformats-officedocument.spreadsheetml.worksheet+xml">
        <DigestMethod Algorithm="http://www.w3.org/2001/04/xmlenc#sha256"/>
        <DigestValue>1kCz5xTXfNozDqNJKcSUAHZ9quRgrsscdmSJm11orrM=</DigestValue>
      </Reference>
      <Reference URI="/xl/worksheets/sheet13.xml?ContentType=application/vnd.openxmlformats-officedocument.spreadsheetml.worksheet+xml">
        <DigestMethod Algorithm="http://www.w3.org/2001/04/xmlenc#sha256"/>
        <DigestValue>yoxNVxWuE1lo75vEUkrJnGL6LQIulLsI4EdA0LehG2Q=</DigestValue>
      </Reference>
      <Reference URI="/xl/worksheets/sheet14.xml?ContentType=application/vnd.openxmlformats-officedocument.spreadsheetml.worksheet+xml">
        <DigestMethod Algorithm="http://www.w3.org/2001/04/xmlenc#sha256"/>
        <DigestValue>RKJdpel1eXw0UpdvBeu2d2NS+WKVBSKJtYwvoh/0z3I=</DigestValue>
      </Reference>
      <Reference URI="/xl/worksheets/sheet15.xml?ContentType=application/vnd.openxmlformats-officedocument.spreadsheetml.worksheet+xml">
        <DigestMethod Algorithm="http://www.w3.org/2001/04/xmlenc#sha256"/>
        <DigestValue>mpGZBMYODrAEsiqiHMG4fAA83L5ojroE6cHTgMrElOA=</DigestValue>
      </Reference>
      <Reference URI="/xl/worksheets/sheet16.xml?ContentType=application/vnd.openxmlformats-officedocument.spreadsheetml.worksheet+xml">
        <DigestMethod Algorithm="http://www.w3.org/2001/04/xmlenc#sha256"/>
        <DigestValue>onf3OCP3qyEBCTGRjGjzOh3FQZHl09C0dtjHeKl4HiM=</DigestValue>
      </Reference>
      <Reference URI="/xl/worksheets/sheet17.xml?ContentType=application/vnd.openxmlformats-officedocument.spreadsheetml.worksheet+xml">
        <DigestMethod Algorithm="http://www.w3.org/2001/04/xmlenc#sha256"/>
        <DigestValue>rK4Wcn/usazmI7YWnqaSJO2722sjt5dF7GVg34y+PU0=</DigestValue>
      </Reference>
      <Reference URI="/xl/worksheets/sheet18.xml?ContentType=application/vnd.openxmlformats-officedocument.spreadsheetml.worksheet+xml">
        <DigestMethod Algorithm="http://www.w3.org/2001/04/xmlenc#sha256"/>
        <DigestValue>BjfMPchZl9da6lh9lQiqf62SX7ukbQ4Ez3FxAf3li80=</DigestValue>
      </Reference>
      <Reference URI="/xl/worksheets/sheet19.xml?ContentType=application/vnd.openxmlformats-officedocument.spreadsheetml.worksheet+xml">
        <DigestMethod Algorithm="http://www.w3.org/2001/04/xmlenc#sha256"/>
        <DigestValue>C56DJaUSAfE0BfveJ0S8ypovDlsUEyJdW45xlsDI8jo=</DigestValue>
      </Reference>
      <Reference URI="/xl/worksheets/sheet2.xml?ContentType=application/vnd.openxmlformats-officedocument.spreadsheetml.worksheet+xml">
        <DigestMethod Algorithm="http://www.w3.org/2001/04/xmlenc#sha256"/>
        <DigestValue>4V7o+UNBereIC26YhcDcZCRFgV9BdqssifCtNQBriko=</DigestValue>
      </Reference>
      <Reference URI="/xl/worksheets/sheet3.xml?ContentType=application/vnd.openxmlformats-officedocument.spreadsheetml.worksheet+xml">
        <DigestMethod Algorithm="http://www.w3.org/2001/04/xmlenc#sha256"/>
        <DigestValue>tpncRT0Wna868/e8KZedUxhEwYGCecjjVUqEkHJBmB4=</DigestValue>
      </Reference>
      <Reference URI="/xl/worksheets/sheet4.xml?ContentType=application/vnd.openxmlformats-officedocument.spreadsheetml.worksheet+xml">
        <DigestMethod Algorithm="http://www.w3.org/2001/04/xmlenc#sha256"/>
        <DigestValue>pGO4BUu9VAzhBkfRUyZiforlE27qjsTig+Ls8D7e9SA=</DigestValue>
      </Reference>
      <Reference URI="/xl/worksheets/sheet5.xml?ContentType=application/vnd.openxmlformats-officedocument.spreadsheetml.worksheet+xml">
        <DigestMethod Algorithm="http://www.w3.org/2001/04/xmlenc#sha256"/>
        <DigestValue>UxmRwBVXjLaiF1TipUROUMU98X4PsfDym1QDO3fu4RQ=</DigestValue>
      </Reference>
      <Reference URI="/xl/worksheets/sheet6.xml?ContentType=application/vnd.openxmlformats-officedocument.spreadsheetml.worksheet+xml">
        <DigestMethod Algorithm="http://www.w3.org/2001/04/xmlenc#sha256"/>
        <DigestValue>VKkMJp32wDJgzZJEinhtxFH4zu8+0YA9ryG43X7Lx6g=</DigestValue>
      </Reference>
      <Reference URI="/xl/worksheets/sheet7.xml?ContentType=application/vnd.openxmlformats-officedocument.spreadsheetml.worksheet+xml">
        <DigestMethod Algorithm="http://www.w3.org/2001/04/xmlenc#sha256"/>
        <DigestValue>GndzUStkW1sP/VAyt5ZsQH5TwlfuBiVgsQ/1YnCvi5o=</DigestValue>
      </Reference>
      <Reference URI="/xl/worksheets/sheet8.xml?ContentType=application/vnd.openxmlformats-officedocument.spreadsheetml.worksheet+xml">
        <DigestMethod Algorithm="http://www.w3.org/2001/04/xmlenc#sha256"/>
        <DigestValue>u6giuj5Ma9TefIUKAnVM7J5sqY+v56Ro786ynTtuH1Y=</DigestValue>
      </Reference>
      <Reference URI="/xl/worksheets/sheet9.xml?ContentType=application/vnd.openxmlformats-officedocument.spreadsheetml.worksheet+xml">
        <DigestMethod Algorithm="http://www.w3.org/2001/04/xmlenc#sha256"/>
        <DigestValue>Fv6AEVrzbmBxoB5jPJe0XAQpmohN0yYwBp8daBtM9Zk=</DigestValue>
      </Reference>
    </Manifest>
    <SignatureProperties>
      <SignatureProperty Id="idSignatureTime" Target="#idPackageSignature">
        <mdssi:SignatureTime xmlns:mdssi="http://schemas.openxmlformats.org/package/2006/digital-signature">
          <mdssi:Format>YYYY-MM-DDThh:mm:ssTZD</mdssi:Format>
          <mdssi:Value>2018-10-24T10:23:27Z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2018-10-24T10:23:27Z</xd:SigningTime>
          <xd:SigningCertificate>
            <xd:Cert>
              <xd:CertDigest>
                <DigestMethod Algorithm="http://www.w3.org/2001/04/xmlenc#sha256"/>
                <DigestValue>bHS+dxkcutcev0yKFy84F5Lu+9nPJXtzo4YRscVRF4E=</DigestValue>
              </xd:CertDigest>
              <xd:IssuerSerial>
                <X509IssuerName>CN=NBG Class 2 INT Sub CA, DC=nbg, DC=ge</X509IssuerName>
                <X509SerialNumber>173816146143396172406885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3ZdVtV6qEb0bUmtmSOswYdmzN4J7Ov2lTJWkRl2JLNc=</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n1KsTjkKyAtwby5ipREokbMnc8vzc3Mp35YkIbtpmA0=</DigestValue>
    </Reference>
  </SignedInfo>
  <SignatureValue>LwQabqtbBuZIunaeImvfAQ7DUcj9iciragY9IB6+Gmpx4w/HBif3PF6keRvisGedJivm3rZ4XWW2
r0s3w3G5uT+vXyHhizKyl/VHtO8Hb00arF+tqeJumApo8exveTiCoNX1y9nX/Jgv5LI23kpdCSi5
Yyr18+GEpxUIWQySIof/N6ZE3RkqaJj+o43xUAGmUJp9YvvHPD003QjnLspjKJ/2NVBxm+rtWzRq
ML9jXZdyE+6aSFO5T9GYAUHj5Nk1LA3r2jiYjUri9ytrxAaMJBJ4sHIfjFOZk1MLGyozMAsgsKtU
qIpKsXLKKZXyK1+gZIHPdM7Om3/PtrQEzdWHgA==</SignatureValue>
  <KeyInfo>
    <X509Data>
      <X509Certificate>MIIGPjCCBSagAwIBAgIKSlkfjgACAAAg+zANBgkqhkiG9w0BAQsFADBKMRIwEAYKCZImiZPyLGQBGRYCZ2UxEzARBgoJkiaJk/IsZAEZFgNuYmcxHzAdBgNVBAMTFk5CRyBDbGFzcyAyIElOVCBTdWIgQ0EwHhcNMTcwNjA2MTExODI1WhcNMTkwNjA2MTExODI1WjA8MRcwFQYDVQQKEw5KU0MgQ3JlZG8gQmFuazEhMB8GA1UEAxMYQkNEIC0gRXJla2xlIFphdGlhc2h2aWxpMIIBIjANBgkqhkiG9w0BAQEFAAOCAQ8AMIIBCgKCAQEA2NHWT7y/GeGPa7dD4tYNsKsojpMYOE8NZ5Out3bky/4gTh+WpGJ+BEUdtbxbfnzc4swzChJ0OKnDdUWhb4vYl6wzphwpPOBzT9FWArKkiPdJjV5trPy+ZeqzuQ8hg/JqwudTKRdcv4jnROrCaFx5cg2TMFDv0k32IBIbaJxN9Dl9nseyilC4aGwKPd308hgqH2vXCWhs1yDhQmxabw3pXulhSNrJtzXVCfZ8KLDbEF7QNoGDQUxWCVDVNo/KbxcTv9rVNLKT+RN76DqCVYEch5xe+R+6wbgBzmGVAxZKbiqNsc7NkDN7eaR5R3p9dVGk4DeRjas/JinI3h+qmS1ImQIDAQABo4IDMjCCAy4wPAYJKwYBBAGCNxUHBC8wLQYlKwYBBAGCNxUI5rJgg431RIaBmQmDuKFKg76EcQSDxJEzhIOIXQIBZAIBHTAdBgNVHSUEFjAUBggrBgEFBQcDAgYIKwYBBQUHAwQwCwYDVR0PBAQDAgeAMCcGCSsGAQQBgjcVCgQaMBgwCgYIKwYBBQUHAwIwCgYIKwYBBQUHAwQwHQYDVR0OBBYEFMmukUHj0GNGPEQ1poWl0hScXBC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ZY7ULXDGhS5UljRomMUQNpPUnSXeZkbOpkk+CjJuPmtA5QZ7n1ap6VFdLCDGbHVRYXdkhen8odaa/TuRz2NcpBN19ct+J6Cdpho6qfHgsqpzMbW3aIctUNUtUnn0lVrX2240NyePReep4/zaqRM7JOjm3yaXWkZzt++5QrKKGAU0BZxIug7KX38BxZ52bQ2AU7bFtDM0Ut8d/8CMs8c07m6fnPpa/Lu6faM9tHUTCkqO3R5YuYkqX0gi3+Y7nmUSL0L2YarBd/SXS8YsXaxe6Far0WasQVCD9f+nouZ3cugktgmfjobR8rxjNtjOprrXk+ExeZaPxTbJOoY2f0TUR</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At/Zh+T8dnrysJzTkySMbQ0HQmP4lTABn+Pfz49ar50=</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HH02/j1uN3vGvwXSwwCmcuuUHa89SvIHgcB1LNiujKU=</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HH02/j1uN3vGvwXSwwCmcuuUHa89SvIHgcB1LNiujKU=</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M/LqkLDTPCd5utEmxd26tIwx5jS45+uKAN+eYfFUE4U=</DigestValue>
      </Reference>
      <Reference URI="/xl/styles.xml?ContentType=application/vnd.openxmlformats-officedocument.spreadsheetml.styles+xml">
        <DigestMethod Algorithm="http://www.w3.org/2001/04/xmlenc#sha256"/>
        <DigestValue>ldGbfweFAS9DF+EFewLJ+vhhpeGM0MbnbInhuplZJ0c=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VelvBC4HUsbybZyCiE98CpqgohCrnoQwnLSeGgmjxSI=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U+x7d7XnWEIqp5aJXLM3fFDMhTAsewgkHo0NSVdAs/c=</DigestValue>
      </Reference>
      <Reference URI="/xl/worksheets/sheet10.xml?ContentType=application/vnd.openxmlformats-officedocument.spreadsheetml.worksheet+xml">
        <DigestMethod Algorithm="http://www.w3.org/2001/04/xmlenc#sha256"/>
        <DigestValue>iRr4zkHTzImz4wP0leY0eAa2chKUx3RYykh9My4r0Lw=</DigestValue>
      </Reference>
      <Reference URI="/xl/worksheets/sheet11.xml?ContentType=application/vnd.openxmlformats-officedocument.spreadsheetml.worksheet+xml">
        <DigestMethod Algorithm="http://www.w3.org/2001/04/xmlenc#sha256"/>
        <DigestValue>9u5Zqljy7Le69imyPARTecS+ZmDvZi+BpMh/ApWSjzk=</DigestValue>
      </Reference>
      <Reference URI="/xl/worksheets/sheet12.xml?ContentType=application/vnd.openxmlformats-officedocument.spreadsheetml.worksheet+xml">
        <DigestMethod Algorithm="http://www.w3.org/2001/04/xmlenc#sha256"/>
        <DigestValue>1kCz5xTXfNozDqNJKcSUAHZ9quRgrsscdmSJm11orrM=</DigestValue>
      </Reference>
      <Reference URI="/xl/worksheets/sheet13.xml?ContentType=application/vnd.openxmlformats-officedocument.spreadsheetml.worksheet+xml">
        <DigestMethod Algorithm="http://www.w3.org/2001/04/xmlenc#sha256"/>
        <DigestValue>yoxNVxWuE1lo75vEUkrJnGL6LQIulLsI4EdA0LehG2Q=</DigestValue>
      </Reference>
      <Reference URI="/xl/worksheets/sheet14.xml?ContentType=application/vnd.openxmlformats-officedocument.spreadsheetml.worksheet+xml">
        <DigestMethod Algorithm="http://www.w3.org/2001/04/xmlenc#sha256"/>
        <DigestValue>RKJdpel1eXw0UpdvBeu2d2NS+WKVBSKJtYwvoh/0z3I=</DigestValue>
      </Reference>
      <Reference URI="/xl/worksheets/sheet15.xml?ContentType=application/vnd.openxmlformats-officedocument.spreadsheetml.worksheet+xml">
        <DigestMethod Algorithm="http://www.w3.org/2001/04/xmlenc#sha256"/>
        <DigestValue>mpGZBMYODrAEsiqiHMG4fAA83L5ojroE6cHTgMrElOA=</DigestValue>
      </Reference>
      <Reference URI="/xl/worksheets/sheet16.xml?ContentType=application/vnd.openxmlformats-officedocument.spreadsheetml.worksheet+xml">
        <DigestMethod Algorithm="http://www.w3.org/2001/04/xmlenc#sha256"/>
        <DigestValue>onf3OCP3qyEBCTGRjGjzOh3FQZHl09C0dtjHeKl4HiM=</DigestValue>
      </Reference>
      <Reference URI="/xl/worksheets/sheet17.xml?ContentType=application/vnd.openxmlformats-officedocument.spreadsheetml.worksheet+xml">
        <DigestMethod Algorithm="http://www.w3.org/2001/04/xmlenc#sha256"/>
        <DigestValue>rK4Wcn/usazmI7YWnqaSJO2722sjt5dF7GVg34y+PU0=</DigestValue>
      </Reference>
      <Reference URI="/xl/worksheets/sheet18.xml?ContentType=application/vnd.openxmlformats-officedocument.spreadsheetml.worksheet+xml">
        <DigestMethod Algorithm="http://www.w3.org/2001/04/xmlenc#sha256"/>
        <DigestValue>BjfMPchZl9da6lh9lQiqf62SX7ukbQ4Ez3FxAf3li80=</DigestValue>
      </Reference>
      <Reference URI="/xl/worksheets/sheet19.xml?ContentType=application/vnd.openxmlformats-officedocument.spreadsheetml.worksheet+xml">
        <DigestMethod Algorithm="http://www.w3.org/2001/04/xmlenc#sha256"/>
        <DigestValue>C56DJaUSAfE0BfveJ0S8ypovDlsUEyJdW45xlsDI8jo=</DigestValue>
      </Reference>
      <Reference URI="/xl/worksheets/sheet2.xml?ContentType=application/vnd.openxmlformats-officedocument.spreadsheetml.worksheet+xml">
        <DigestMethod Algorithm="http://www.w3.org/2001/04/xmlenc#sha256"/>
        <DigestValue>4V7o+UNBereIC26YhcDcZCRFgV9BdqssifCtNQBriko=</DigestValue>
      </Reference>
      <Reference URI="/xl/worksheets/sheet3.xml?ContentType=application/vnd.openxmlformats-officedocument.spreadsheetml.worksheet+xml">
        <DigestMethod Algorithm="http://www.w3.org/2001/04/xmlenc#sha256"/>
        <DigestValue>tpncRT0Wna868/e8KZedUxhEwYGCecjjVUqEkHJBmB4=</DigestValue>
      </Reference>
      <Reference URI="/xl/worksheets/sheet4.xml?ContentType=application/vnd.openxmlformats-officedocument.spreadsheetml.worksheet+xml">
        <DigestMethod Algorithm="http://www.w3.org/2001/04/xmlenc#sha256"/>
        <DigestValue>pGO4BUu9VAzhBkfRUyZiforlE27qjsTig+Ls8D7e9SA=</DigestValue>
      </Reference>
      <Reference URI="/xl/worksheets/sheet5.xml?ContentType=application/vnd.openxmlformats-officedocument.spreadsheetml.worksheet+xml">
        <DigestMethod Algorithm="http://www.w3.org/2001/04/xmlenc#sha256"/>
        <DigestValue>UxmRwBVXjLaiF1TipUROUMU98X4PsfDym1QDO3fu4RQ=</DigestValue>
      </Reference>
      <Reference URI="/xl/worksheets/sheet6.xml?ContentType=application/vnd.openxmlformats-officedocument.spreadsheetml.worksheet+xml">
        <DigestMethod Algorithm="http://www.w3.org/2001/04/xmlenc#sha256"/>
        <DigestValue>VKkMJp32wDJgzZJEinhtxFH4zu8+0YA9ryG43X7Lx6g=</DigestValue>
      </Reference>
      <Reference URI="/xl/worksheets/sheet7.xml?ContentType=application/vnd.openxmlformats-officedocument.spreadsheetml.worksheet+xml">
        <DigestMethod Algorithm="http://www.w3.org/2001/04/xmlenc#sha256"/>
        <DigestValue>GndzUStkW1sP/VAyt5ZsQH5TwlfuBiVgsQ/1YnCvi5o=</DigestValue>
      </Reference>
      <Reference URI="/xl/worksheets/sheet8.xml?ContentType=application/vnd.openxmlformats-officedocument.spreadsheetml.worksheet+xml">
        <DigestMethod Algorithm="http://www.w3.org/2001/04/xmlenc#sha256"/>
        <DigestValue>u6giuj5Ma9TefIUKAnVM7J5sqY+v56Ro786ynTtuH1Y=</DigestValue>
      </Reference>
      <Reference URI="/xl/worksheets/sheet9.xml?ContentType=application/vnd.openxmlformats-officedocument.spreadsheetml.worksheet+xml">
        <DigestMethod Algorithm="http://www.w3.org/2001/04/xmlenc#sha256"/>
        <DigestValue>Fv6AEVrzbmBxoB5jPJe0XAQpmohN0yYwBp8daBtM9Zk=</DigestValue>
      </Reference>
    </Manifest>
    <SignatureProperties>
      <SignatureProperty Id="idSignatureTime" Target="#idPackageSignature">
        <mdssi:SignatureTime xmlns:mdssi="http://schemas.openxmlformats.org/package/2006/digital-signature">
          <mdssi:Format>YYYY-MM-DDThh:mm:ssTZD</mdssi:Format>
          <mdssi:Value>2018-10-26T09:38:41Z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2018-10-26T09:38:41Z</xd:SigningTime>
          <xd:SigningCertificate>
            <xd:Cert>
              <xd:CertDigest>
                <DigestMethod Algorithm="http://www.w3.org/2001/04/xmlenc#sha256"/>
                <DigestValue>a3+rmecBE94VZNjLAPx/mk4G2GkFMzFCThVIF71rv7g=</DigestValue>
              </xd:CertDigest>
              <xd:IssuerSerial>
                <X509IssuerName>CN=NBG Class 2 INT Sub CA, DC=nbg, DC=ge</X509IssuerName>
                <X509SerialNumber>351099153709784354529531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Instruction</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2018-10-24T10:23:16Z</dcterms:modified>
</cp:coreProperties>
</file>