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982" firstSheet="1" activeTab="1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69" r:id="rId12"/>
    <sheet name="11. CRWA" sheetId="35" r:id="rId13"/>
    <sheet name="12. CRM" sheetId="64" r:id="rId14"/>
    <sheet name="13. CRME" sheetId="74" r:id="rId15"/>
    <sheet name="14. LCR" sheetId="36" r:id="rId16"/>
    <sheet name="15. CCR" sheetId="37"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K23" i="36" l="1"/>
  <c r="H23" i="36"/>
  <c r="J21" i="36"/>
  <c r="I21" i="36"/>
  <c r="G21" i="36"/>
  <c r="F21" i="36"/>
  <c r="D21" i="36"/>
  <c r="C21" i="36"/>
  <c r="J16" i="36"/>
  <c r="I16" i="36"/>
  <c r="G16" i="36"/>
  <c r="G24" i="36" s="1"/>
  <c r="G25" i="36" s="1"/>
  <c r="F16" i="36"/>
  <c r="F24" i="36" s="1"/>
  <c r="D16" i="36"/>
  <c r="C16" i="36"/>
  <c r="I24" i="36" l="1"/>
  <c r="J24" i="36"/>
  <c r="J25" i="36" s="1"/>
  <c r="H24" i="36"/>
  <c r="F25" i="36"/>
  <c r="I25" i="36"/>
  <c r="K24" i="36"/>
  <c r="K25" i="36" s="1"/>
  <c r="H25" i="36"/>
  <c r="K11" i="36"/>
  <c r="K12" i="36"/>
  <c r="K13" i="36"/>
  <c r="K14" i="36"/>
  <c r="K15" i="36"/>
  <c r="K16" i="36"/>
  <c r="K18" i="36"/>
  <c r="K19" i="36"/>
  <c r="K20" i="36"/>
  <c r="K21" i="36"/>
  <c r="K10" i="36"/>
  <c r="H11" i="36"/>
  <c r="H12" i="36"/>
  <c r="H13" i="36"/>
  <c r="H14" i="36"/>
  <c r="H15" i="36"/>
  <c r="H16" i="36"/>
  <c r="H18" i="36"/>
  <c r="H19" i="36"/>
  <c r="H20" i="36"/>
  <c r="H21" i="36"/>
  <c r="H10" i="36"/>
  <c r="E18" i="36"/>
  <c r="E19" i="36"/>
  <c r="E20" i="36"/>
  <c r="E21" i="36"/>
  <c r="E11" i="36"/>
  <c r="E12" i="36"/>
  <c r="E13" i="36"/>
  <c r="E14" i="36"/>
  <c r="E15" i="36"/>
  <c r="E16" i="36"/>
  <c r="E10" i="36"/>
  <c r="K8" i="36"/>
  <c r="H8" i="36"/>
  <c r="H9" i="74" l="1"/>
  <c r="H10" i="74"/>
  <c r="H11" i="74"/>
  <c r="H12" i="74"/>
  <c r="H13" i="74"/>
  <c r="H14" i="74"/>
  <c r="H15" i="74"/>
  <c r="H16" i="74"/>
  <c r="H17" i="74"/>
  <c r="H18" i="74"/>
  <c r="H19" i="74"/>
  <c r="H20" i="74"/>
  <c r="H21" i="74"/>
  <c r="H8" i="74"/>
  <c r="C22" i="74"/>
  <c r="C36" i="69"/>
  <c r="C14" i="69"/>
  <c r="D14" i="77"/>
  <c r="D10" i="77"/>
  <c r="E9" i="72"/>
  <c r="E10" i="72"/>
  <c r="E11" i="72"/>
  <c r="E12" i="72"/>
  <c r="E13" i="72"/>
  <c r="E14" i="72"/>
  <c r="E16" i="72"/>
  <c r="E17" i="72"/>
  <c r="E18" i="72"/>
  <c r="E19" i="72"/>
  <c r="E20" i="72"/>
  <c r="E8" i="72"/>
  <c r="C15" i="72"/>
  <c r="E15" i="72" s="1"/>
  <c r="C22" i="75" l="1"/>
  <c r="C19" i="75" s="1"/>
  <c r="C40" i="62"/>
  <c r="D14" i="62"/>
  <c r="E18" i="62"/>
  <c r="E16" i="62"/>
  <c r="C14" i="62"/>
  <c r="L23" i="6" l="1"/>
  <c r="M23" i="6"/>
  <c r="N23" i="6"/>
  <c r="O23" i="6"/>
  <c r="P23" i="6"/>
  <c r="K23" i="6"/>
  <c r="J23" i="6"/>
  <c r="P22" i="6"/>
  <c r="L22" i="6"/>
  <c r="M22" i="6"/>
  <c r="N22" i="6"/>
  <c r="O22" i="6"/>
  <c r="K22" i="6"/>
  <c r="J22" i="6"/>
  <c r="G22" i="75" l="1"/>
  <c r="G19" i="75" s="1"/>
  <c r="F22" i="75" l="1"/>
  <c r="F19" i="75" s="1"/>
  <c r="F40" i="62"/>
  <c r="H18" i="62"/>
  <c r="H16" i="62"/>
  <c r="G14" i="62"/>
  <c r="F14" i="62"/>
  <c r="D6" i="71" l="1"/>
  <c r="D13" i="71" s="1"/>
  <c r="C6" i="71"/>
  <c r="C13" i="71"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D54" i="53" s="1"/>
  <c r="C34" i="53"/>
  <c r="C45" i="53" s="1"/>
  <c r="C54" i="53" s="1"/>
  <c r="F54" i="53" l="1"/>
  <c r="G54" i="53"/>
  <c r="G30" i="53"/>
  <c r="F30" i="53"/>
  <c r="D30" i="53"/>
  <c r="C30" i="53"/>
  <c r="G9" i="53"/>
  <c r="G22" i="53" s="1"/>
  <c r="G31" i="53" s="1"/>
  <c r="F9" i="53"/>
  <c r="F22" i="53" s="1"/>
  <c r="D9" i="53"/>
  <c r="D22" i="53" s="1"/>
  <c r="D31" i="53" s="1"/>
  <c r="D56" i="53" s="1"/>
  <c r="D63" i="53" s="1"/>
  <c r="D65" i="53" s="1"/>
  <c r="D67" i="53" s="1"/>
  <c r="C9" i="53"/>
  <c r="C22" i="53" s="1"/>
  <c r="D31" i="62"/>
  <c r="D41" i="62" s="1"/>
  <c r="C31" i="62"/>
  <c r="C41" i="62" s="1"/>
  <c r="C20" i="62"/>
  <c r="G56" i="53" l="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 r="C44" i="69" l="1"/>
  <c r="C24" i="69"/>
</calcChain>
</file>

<file path=xl/sharedStrings.xml><?xml version="1.0" encoding="utf-8"?>
<sst xmlns="http://schemas.openxmlformats.org/spreadsheetml/2006/main" count="737" uniqueCount="489">
  <si>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</si>
  <si>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</si>
  <si>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</si>
  <si>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</si>
  <si>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</si>
  <si>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</si>
  <si>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</si>
  <si>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</si>
  <si>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</si>
  <si>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</si>
  <si>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</si>
  <si>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</si>
  <si>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</si>
  <si>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</si>
  <si>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</si>
  <si>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</si>
  <si>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</si>
  <si>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</si>
  <si>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</si>
  <si>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</si>
  <si>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</si>
  <si>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</si>
  <si>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</si>
  <si>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</si>
  <si>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</si>
  <si>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</si>
  <si>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</si>
  <si>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</si>
  <si>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</si>
  <si>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</si>
  <si>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</si>
  <si>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</si>
  <si>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</si>
  <si>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</si>
  <si>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</si>
  <si>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</si>
  <si>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</si>
  <si>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</si>
  <si>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</si>
  <si>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</si>
  <si>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</si>
  <si>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</si>
  <si>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</si>
  <si>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</si>
  <si>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</si>
  <si>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</si>
  <si>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</si>
  <si>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</si>
  <si>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</si>
  <si>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</si>
  <si>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</si>
  <si>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</si>
  <si>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</si>
  <si>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</si>
  <si>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</si>
  <si>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</si>
  <si>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</si>
  <si>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</si>
  <si>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</si>
  <si>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</si>
  <si>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</si>
  <si>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</si>
  <si>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</si>
  <si>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</si>
  <si>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</si>
  <si>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</si>
  <si>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</si>
  <si>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</si>
  <si>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</si>
  <si>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</si>
  <si>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</si>
  <si>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</si>
  <si>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</si>
  <si>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</si>
  <si>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</si>
  <si>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</si>
  <si>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</si>
  <si>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</si>
  <si>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</si>
  <si>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</si>
  <si>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</si>
  <si>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</si>
  <si>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</si>
  <si>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</si>
  <si>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</si>
  <si>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</si>
  <si>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</si>
  <si>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</si>
  <si>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</si>
  <si>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</si>
  <si>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</si>
  <si>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</si>
  <si>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</si>
  <si>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</si>
  <si>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</si>
  <si>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</si>
  <si>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</si>
  <si>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</si>
  <si>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</si>
  <si>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</si>
  <si>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</si>
  <si>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</si>
  <si>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</si>
  <si>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</si>
  <si>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</si>
  <si>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</si>
  <si>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</si>
  <si>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</si>
  <si>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</si>
  <si>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</si>
  <si>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</si>
  <si>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</si>
  <si>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</si>
  <si>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</si>
  <si>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</si>
  <si>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</si>
  <si>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</si>
  <si>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</si>
  <si>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</si>
  <si>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</si>
  <si>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</si>
  <si>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</si>
  <si>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</si>
  <si>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</si>
  <si>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</si>
  <si>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</si>
  <si>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</si>
  <si>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</si>
  <si>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</si>
  <si>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</si>
  <si>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</si>
  <si>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</si>
  <si>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</si>
  <si>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</si>
  <si>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</si>
  <si>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</si>
  <si>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</si>
  <si>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</si>
  <si>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</si>
  <si>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</si>
  <si>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</si>
  <si>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</si>
  <si>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</si>
  <si>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</si>
  <si>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</si>
  <si>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</si>
  <si>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</si>
  <si>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</si>
  <si>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</si>
  <si>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</si>
  <si>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</si>
  <si>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</si>
  <si>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</si>
  <si>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</si>
  <si>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</si>
  <si>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</si>
  <si>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</si>
  <si>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</si>
  <si>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</si>
  <si>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</si>
  <si>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</si>
  <si>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</si>
  <si>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</si>
  <si>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</si>
  <si>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</si>
  <si>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</si>
  <si>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</si>
  <si>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</si>
  <si>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</si>
  <si>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</si>
  <si>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</si>
  <si>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</si>
  <si>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</si>
  <si>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</si>
  <si>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</si>
  <si>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</si>
  <si>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</si>
  <si>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</si>
  <si>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</si>
  <si>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</si>
  <si>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</si>
  <si>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</si>
  <si>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</si>
  <si>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</si>
  <si>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</si>
  <si>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</si>
  <si>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</si>
  <si>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</si>
  <si>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</si>
  <si>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</si>
  <si>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</si>
  <si>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</si>
  <si>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</si>
  <si>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</si>
  <si>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</si>
  <si>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</si>
  <si>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</si>
  <si>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</si>
  <si>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</si>
  <si>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</si>
  <si>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</si>
  <si>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</si>
  <si>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</si>
  <si>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</si>
  <si>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</si>
  <si>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</si>
  <si>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</si>
  <si>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</si>
  <si>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</si>
  <si>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</si>
  <si>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</si>
  <si>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</si>
  <si>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</si>
  <si>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</si>
  <si>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</si>
  <si>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</si>
  <si>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</si>
  <si>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</si>
  <si>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</si>
  <si>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</si>
  <si>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</si>
  <si>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</si>
  <si>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</si>
  <si>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</si>
  <si>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</si>
  <si>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</si>
  <si>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</si>
  <si>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</si>
  <si>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</si>
  <si>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</si>
  <si>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</si>
  <si>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</si>
  <si>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</si>
  <si>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</si>
  <si>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</si>
  <si>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</si>
  <si>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</si>
  <si>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</si>
  <si>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</si>
  <si>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</si>
  <si>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</si>
  <si>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</si>
  <si>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</si>
  <si>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</si>
  <si>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</si>
  <si>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</si>
  <si>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</si>
  <si>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</si>
  <si>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</si>
  <si>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</si>
  <si>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</si>
  <si>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</si>
  <si>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</si>
  <si>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</si>
  <si>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</si>
  <si>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</si>
  <si>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</si>
  <si>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</si>
  <si>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</si>
  <si>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</si>
  <si>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</si>
  <si>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</si>
  <si>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</si>
  <si>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</si>
  <si>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</si>
  <si>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</si>
  <si>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</si>
  <si>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</si>
  <si>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</si>
  <si>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</si>
  <si>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</si>
  <si>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</si>
  <si>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</si>
  <si>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</si>
  <si>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</si>
  <si>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</si>
  <si>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</si>
  <si>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</si>
  <si>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</si>
  <si>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</si>
  <si>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</si>
  <si>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</si>
  <si>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</si>
  <si>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</si>
  <si>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</si>
  <si>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</si>
  <si>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</si>
  <si>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</si>
  <si>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</si>
  <si>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</si>
  <si>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</si>
  <si>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</si>
  <si>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</si>
  <si>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</si>
  <si>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</si>
  <si>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</si>
  <si>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</si>
  <si>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</si>
  <si>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</si>
  <si>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</si>
  <si>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</si>
  <si>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</si>
  <si>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</si>
  <si>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</si>
  <si>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</si>
  <si>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</si>
  <si>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</si>
  <si>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</si>
  <si>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</si>
  <si>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</si>
  <si>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</si>
  <si>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</si>
  <si>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</si>
  <si>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</si>
  <si>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</si>
  <si>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</si>
  <si>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</si>
  <si>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</si>
  <si>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</si>
  <si>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</si>
  <si>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</si>
  <si>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</si>
  <si>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</si>
  <si>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</si>
  <si>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</si>
  <si>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</si>
  <si>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</si>
  <si>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</si>
  <si>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</si>
  <si>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</si>
  <si>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</si>
  <si>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</si>
  <si>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</si>
  <si>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</si>
  <si>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</si>
  <si>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</si>
  <si>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</si>
  <si>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</si>
  <si>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</si>
  <si>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</si>
  <si>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</si>
  <si>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</si>
  <si>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</si>
  <si>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</si>
  <si>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</si>
  <si>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</si>
  <si>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</si>
  <si>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</si>
  <si>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</si>
  <si>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</si>
  <si>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</si>
  <si>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</si>
  <si>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</si>
  <si>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</si>
  <si>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</si>
  <si>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</si>
  <si>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</si>
  <si>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</si>
  <si>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</si>
  <si>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</si>
  <si>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</si>
  <si>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</si>
  <si>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</si>
  <si>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</si>
  <si>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</si>
  <si>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</si>
  <si>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</si>
  <si>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</si>
  <si>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</si>
  <si>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</si>
  <si>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</si>
  <si>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</si>
  <si>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</si>
  <si>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</si>
  <si>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</si>
  <si>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</si>
  <si>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</si>
  <si>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</si>
  <si>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</si>
  <si>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</si>
  <si>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</si>
  <si>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</si>
  <si>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</si>
  <si>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</si>
  <si>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</si>
  <si>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</si>
  <si>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</si>
  <si>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</si>
  <si>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</si>
  <si>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</si>
  <si>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</si>
  <si>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</si>
  <si>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</si>
  <si>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</si>
  <si>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</si>
  <si>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</si>
  <si>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</si>
  <si>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</si>
  <si>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</si>
  <si>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</si>
  <si>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</si>
  <si>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</si>
  <si>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</si>
  <si>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</si>
  <si>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</si>
  <si>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</si>
  <si>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</si>
  <si>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</si>
  <si>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</si>
  <si>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</si>
  <si>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</si>
  <si>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</si>
  <si>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</si>
  <si>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</si>
  <si>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</si>
  <si>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</si>
  <si>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</si>
  <si>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</si>
  <si>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</si>
  <si>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</si>
  <si>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</si>
  <si>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</si>
  <si>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</si>
  <si>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</si>
  <si>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</si>
  <si>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</si>
  <si>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</si>
  <si>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</si>
  <si>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</si>
  <si>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</si>
  <si>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</si>
  <si>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</si>
  <si>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</si>
  <si>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</si>
  <si>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</si>
  <si>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</si>
  <si>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</si>
  <si>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</si>
  <si>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</si>
  <si>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</si>
  <si>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</si>
  <si>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</si>
  <si>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</si>
  <si>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</si>
  <si>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</si>
  <si>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</si>
  <si>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</si>
  <si>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</si>
  <si>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</si>
  <si>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</si>
  <si>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</si>
  <si>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</si>
  <si>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</si>
  <si>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</si>
  <si>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კრედო ბანკი"</t>
  </si>
  <si>
    <t>დან ბალკე</t>
  </si>
  <si>
    <t>ზაალ ფირცხელავა</t>
  </si>
  <si>
    <t>www.credo.ge</t>
  </si>
  <si>
    <t>"კრედო"</t>
  </si>
  <si>
    <t>30.06.2018</t>
  </si>
  <si>
    <t>X</t>
  </si>
  <si>
    <t>ASS</t>
  </si>
  <si>
    <t>EQ</t>
  </si>
  <si>
    <t>Ave Ass</t>
  </si>
  <si>
    <t>Avve EQ</t>
  </si>
  <si>
    <t>Dan Balke (Germany)</t>
  </si>
  <si>
    <t>Thomas Engelhardt (Germany)</t>
  </si>
  <si>
    <t>Franciscus Bernardus Martinus Streppel (Netherlands)</t>
  </si>
  <si>
    <t>Paul-Catalin Panciu (Romania)</t>
  </si>
  <si>
    <t>Johannes Mainhardt (Germany)</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</si>
  <si>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</si>
  <si>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</si>
  <si>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</si>
  <si>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</si>
  <si>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</si>
  <si>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</si>
  <si>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</si>
  <si>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</si>
  <si>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</si>
  <si>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</si>
  <si>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</si>
  <si>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</si>
  <si>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Financial Systems GmbH (Germany) </t>
  </si>
  <si>
    <t xml:space="preserve">Dr. Bernd Zattler (Germany) </t>
  </si>
  <si>
    <t>ცხრილი 9 (Capital), C46</t>
  </si>
  <si>
    <t>ცხრილი 9 (Capital), C10</t>
  </si>
  <si>
    <t>ცხრილი 9 (Capital), C7</t>
  </si>
  <si>
    <t>ცხრილი 9 (Capital), C11</t>
  </si>
  <si>
    <t>ცხრილი 9 (Capital), C9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</si>
</sst>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color theme="1"/>
      <name val="Calibri"/>
      <family val="2"/>
      <scheme val="minor"/>
    </font>
    <font>
      <i/>
      <sz val="10"/>
      <color rgb="FFFF0000"/>
      <name val="Sylfaen"/>
      <family val="1"/>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rgb="FFFFFF00"/>
        <bgColor indexed="64"/>
      </patternFill>
    </fill>
  </fills>
  <borders count="10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9"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4"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60" fillId="0" borderId="48" applyNumberFormat="0" applyFill="0" applyAlignment="0" applyProtection="0"/>
    <xf numFmtId="169"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9"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0" fontId="69" fillId="43" borderId="43"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9"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0" fontId="72" fillId="0" borderId="49"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0" fontId="7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0"/>
    <xf numFmtId="169" fontId="29" fillId="0" borderId="50"/>
    <xf numFmtId="168" fontId="2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9"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9"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9"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28" fillId="0" borderId="54"/>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93" applyNumberFormat="0" applyFill="0" applyAlignment="0" applyProtection="0"/>
    <xf numFmtId="168" fontId="97" fillId="0" borderId="93" applyNumberFormat="0" applyFill="0" applyAlignment="0" applyProtection="0"/>
    <xf numFmtId="169" fontId="97" fillId="0" borderId="93" applyNumberFormat="0" applyFill="0" applyAlignment="0" applyProtection="0"/>
    <xf numFmtId="168" fontId="97" fillId="0" borderId="93" applyNumberFormat="0" applyFill="0" applyAlignment="0" applyProtection="0"/>
    <xf numFmtId="168" fontId="97" fillId="0" borderId="93" applyNumberFormat="0" applyFill="0" applyAlignment="0" applyProtection="0"/>
    <xf numFmtId="169" fontId="97" fillId="0" borderId="93" applyNumberFormat="0" applyFill="0" applyAlignment="0" applyProtection="0"/>
    <xf numFmtId="168" fontId="97" fillId="0" borderId="93" applyNumberFormat="0" applyFill="0" applyAlignment="0" applyProtection="0"/>
    <xf numFmtId="168" fontId="97" fillId="0" borderId="93" applyNumberFormat="0" applyFill="0" applyAlignment="0" applyProtection="0"/>
    <xf numFmtId="169" fontId="97" fillId="0" borderId="93" applyNumberFormat="0" applyFill="0" applyAlignment="0" applyProtection="0"/>
    <xf numFmtId="168" fontId="97" fillId="0" borderId="93" applyNumberFormat="0" applyFill="0" applyAlignment="0" applyProtection="0"/>
    <xf numFmtId="168" fontId="97" fillId="0" borderId="93" applyNumberFormat="0" applyFill="0" applyAlignment="0" applyProtection="0"/>
    <xf numFmtId="169" fontId="97" fillId="0" borderId="93" applyNumberFormat="0" applyFill="0" applyAlignment="0" applyProtection="0"/>
    <xf numFmtId="168" fontId="97"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169" fontId="97"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168" fontId="97"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168" fontId="97"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0" fontId="50"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6" fillId="64" borderId="92" applyNumberFormat="0" applyAlignment="0" applyProtection="0"/>
    <xf numFmtId="168" fontId="88" fillId="64" borderId="92" applyNumberFormat="0" applyAlignment="0" applyProtection="0"/>
    <xf numFmtId="169" fontId="88" fillId="64" borderId="92" applyNumberFormat="0" applyAlignment="0" applyProtection="0"/>
    <xf numFmtId="168" fontId="88" fillId="64" borderId="92" applyNumberFormat="0" applyAlignment="0" applyProtection="0"/>
    <xf numFmtId="168" fontId="88" fillId="64" borderId="92" applyNumberFormat="0" applyAlignment="0" applyProtection="0"/>
    <xf numFmtId="169" fontId="88" fillId="64" borderId="92" applyNumberFormat="0" applyAlignment="0" applyProtection="0"/>
    <xf numFmtId="168" fontId="88" fillId="64" borderId="92" applyNumberFormat="0" applyAlignment="0" applyProtection="0"/>
    <xf numFmtId="168" fontId="88" fillId="64" borderId="92" applyNumberFormat="0" applyAlignment="0" applyProtection="0"/>
    <xf numFmtId="169" fontId="88" fillId="64" borderId="92" applyNumberFormat="0" applyAlignment="0" applyProtection="0"/>
    <xf numFmtId="168" fontId="88" fillId="64" borderId="92" applyNumberFormat="0" applyAlignment="0" applyProtection="0"/>
    <xf numFmtId="168" fontId="88" fillId="64" borderId="92" applyNumberFormat="0" applyAlignment="0" applyProtection="0"/>
    <xf numFmtId="169" fontId="88" fillId="64" borderId="92" applyNumberFormat="0" applyAlignment="0" applyProtection="0"/>
    <xf numFmtId="168" fontId="88"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169" fontId="88"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168" fontId="88"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168" fontId="88"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0" fontId="86"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2"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2" fillId="74" borderId="91" applyNumberFormat="0" applyFont="0" applyAlignment="0" applyProtection="0"/>
    <xf numFmtId="0" fontId="30"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2"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0" fontId="30" fillId="74" borderId="91" applyNumberFormat="0" applyFont="0" applyAlignment="0" applyProtection="0"/>
    <xf numFmtId="3" fontId="2" fillId="72" borderId="87" applyFont="0">
      <alignment horizontal="right" vertical="center"/>
      <protection locked="0"/>
    </xf>
    <xf numFmtId="0" fontId="69" fillId="43" borderId="90" applyNumberFormat="0" applyAlignment="0" applyProtection="0"/>
    <xf numFmtId="168" fontId="71" fillId="43" borderId="90" applyNumberFormat="0" applyAlignment="0" applyProtection="0"/>
    <xf numFmtId="169" fontId="71" fillId="43" borderId="90" applyNumberFormat="0" applyAlignment="0" applyProtection="0"/>
    <xf numFmtId="168" fontId="71" fillId="43" borderId="90" applyNumberFormat="0" applyAlignment="0" applyProtection="0"/>
    <xf numFmtId="168" fontId="71" fillId="43" borderId="90" applyNumberFormat="0" applyAlignment="0" applyProtection="0"/>
    <xf numFmtId="169" fontId="71" fillId="43" borderId="90" applyNumberFormat="0" applyAlignment="0" applyProtection="0"/>
    <xf numFmtId="168" fontId="71" fillId="43" borderId="90" applyNumberFormat="0" applyAlignment="0" applyProtection="0"/>
    <xf numFmtId="168" fontId="71" fillId="43" borderId="90" applyNumberFormat="0" applyAlignment="0" applyProtection="0"/>
    <xf numFmtId="169" fontId="71" fillId="43" borderId="90" applyNumberFormat="0" applyAlignment="0" applyProtection="0"/>
    <xf numFmtId="168" fontId="71" fillId="43" borderId="90" applyNumberFormat="0" applyAlignment="0" applyProtection="0"/>
    <xf numFmtId="168" fontId="71" fillId="43" borderId="90" applyNumberFormat="0" applyAlignment="0" applyProtection="0"/>
    <xf numFmtId="169" fontId="71" fillId="43" borderId="90" applyNumberFormat="0" applyAlignment="0" applyProtection="0"/>
    <xf numFmtId="168" fontId="71"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169" fontId="71"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168" fontId="71"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168" fontId="71"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69"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5" fillId="70" borderId="88" applyFont="0" applyBorder="0">
      <alignment horizontal="center" wrapText="1"/>
    </xf>
    <xf numFmtId="168" fontId="57" fillId="0" borderId="85">
      <alignment horizontal="left" vertical="center"/>
    </xf>
    <xf numFmtId="0" fontId="57" fillId="0" borderId="85">
      <alignment horizontal="left" vertical="center"/>
    </xf>
    <xf numFmtId="0" fontId="57" fillId="0" borderId="85">
      <alignment horizontal="left" vertical="center"/>
    </xf>
    <xf numFmtId="0" fontId="2" fillId="69" borderId="87" applyNumberFormat="0" applyFont="0" applyBorder="0" applyProtection="0">
      <alignment horizontal="center" vertical="center"/>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39" fillId="0" borderId="87" applyNumberFormat="0" applyAlignment="0">
      <alignment horizontal="right"/>
      <protection locked="0"/>
    </xf>
    <xf numFmtId="0" fontId="41" fillId="64" borderId="90" applyNumberFormat="0" applyAlignment="0" applyProtection="0"/>
    <xf numFmtId="168" fontId="43" fillId="64" borderId="90" applyNumberFormat="0" applyAlignment="0" applyProtection="0"/>
    <xf numFmtId="169" fontId="43" fillId="64" borderId="90" applyNumberFormat="0" applyAlignment="0" applyProtection="0"/>
    <xf numFmtId="168" fontId="43" fillId="64" borderId="90" applyNumberFormat="0" applyAlignment="0" applyProtection="0"/>
    <xf numFmtId="168" fontId="43" fillId="64" borderId="90" applyNumberFormat="0" applyAlignment="0" applyProtection="0"/>
    <xf numFmtId="169" fontId="43" fillId="64" borderId="90" applyNumberFormat="0" applyAlignment="0" applyProtection="0"/>
    <xf numFmtId="168" fontId="43" fillId="64" borderId="90" applyNumberFormat="0" applyAlignment="0" applyProtection="0"/>
    <xf numFmtId="168" fontId="43" fillId="64" borderId="90" applyNumberFormat="0" applyAlignment="0" applyProtection="0"/>
    <xf numFmtId="169" fontId="43" fillId="64" borderId="90" applyNumberFormat="0" applyAlignment="0" applyProtection="0"/>
    <xf numFmtId="168" fontId="43" fillId="64" borderId="90" applyNumberFormat="0" applyAlignment="0" applyProtection="0"/>
    <xf numFmtId="168" fontId="43" fillId="64" borderId="90" applyNumberFormat="0" applyAlignment="0" applyProtection="0"/>
    <xf numFmtId="169" fontId="43" fillId="64" borderId="90" applyNumberFormat="0" applyAlignment="0" applyProtection="0"/>
    <xf numFmtId="168" fontId="43"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169" fontId="43"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168" fontId="43"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168" fontId="43"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41" fillId="64" borderId="90" applyNumberFormat="0" applyAlignment="0" applyProtection="0"/>
    <xf numFmtId="0" fontId="1" fillId="0" borderId="0"/>
    <xf numFmtId="169" fontId="29" fillId="37" borderId="0"/>
  </cellStyleXfs>
  <cellXfs count="54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4" fillId="0" borderId="42"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9"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8" xfId="0" applyNumberFormat="1" applyFont="1" applyBorder="1" applyAlignment="1">
      <alignment horizontal="center"/>
    </xf>
    <xf numFmtId="167" fontId="26" fillId="0" borderId="66" xfId="0" applyNumberFormat="1" applyFont="1" applyBorder="1" applyAlignment="1">
      <alignment horizontal="center"/>
    </xf>
    <xf numFmtId="167" fontId="20" fillId="0" borderId="66" xfId="0" applyNumberFormat="1" applyFont="1" applyBorder="1" applyAlignment="1">
      <alignment horizontal="center"/>
    </xf>
    <xf numFmtId="167" fontId="26" fillId="0" borderId="69" xfId="0" applyNumberFormat="1" applyFont="1" applyBorder="1" applyAlignment="1">
      <alignment horizontal="center"/>
    </xf>
    <xf numFmtId="167" fontId="25" fillId="36" borderId="61" xfId="0" applyNumberFormat="1" applyFont="1" applyFill="1" applyBorder="1" applyAlignment="1">
      <alignment horizontal="center"/>
    </xf>
    <xf numFmtId="167" fontId="26" fillId="0" borderId="65" xfId="0" applyNumberFormat="1" applyFont="1" applyBorder="1" applyAlignment="1">
      <alignment horizontal="center"/>
    </xf>
    <xf numFmtId="167" fontId="26" fillId="0" borderId="70" xfId="0" applyNumberFormat="1" applyFont="1" applyBorder="1" applyAlignment="1">
      <alignment horizontal="center"/>
    </xf>
    <xf numFmtId="0" fontId="26" fillId="0" borderId="24" xfId="0" applyFont="1" applyBorder="1" applyAlignment="1">
      <alignment horizontal="center"/>
    </xf>
    <xf numFmtId="0" fontId="25" fillId="36" borderId="62" xfId="0" applyFont="1" applyFill="1" applyBorder="1" applyAlignment="1">
      <alignment wrapText="1"/>
    </xf>
    <xf numFmtId="167" fontId="25"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6"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34" xfId="0" applyNumberFormat="1" applyFont="1" applyBorder="1" applyAlignment="1">
      <alignment vertical="center"/>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63"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4" fillId="0" borderId="22" xfId="0" applyNumberFormat="1" applyFont="1" applyBorder="1" applyAlignment="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9" fillId="37" borderId="0" xfId="20" applyBorder="1"/>
    <xf numFmtId="169" fontId="29" fillId="37" borderId="80" xfId="20" applyBorder="1"/>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7" xfId="0" applyFont="1" applyFill="1" applyBorder="1" applyAlignment="1">
      <alignment vertical="center"/>
    </xf>
    <xf numFmtId="0" fontId="6" fillId="0" borderId="87" xfId="0" applyFont="1" applyFill="1" applyBorder="1" applyAlignment="1">
      <alignment vertical="center"/>
    </xf>
    <xf numFmtId="0" fontId="4" fillId="0" borderId="19" xfId="0" applyFont="1" applyFill="1" applyBorder="1" applyAlignment="1">
      <alignment vertical="center"/>
    </xf>
    <xf numFmtId="0" fontId="4" fillId="0" borderId="82" xfId="0" applyFont="1" applyFill="1" applyBorder="1" applyAlignment="1">
      <alignment vertical="center"/>
    </xf>
    <xf numFmtId="0" fontId="4" fillId="0" borderId="84" xfId="0" applyFont="1" applyFill="1" applyBorder="1" applyAlignment="1">
      <alignment vertical="center"/>
    </xf>
    <xf numFmtId="0" fontId="4" fillId="0" borderId="18"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169" fontId="29" fillId="37" borderId="33" xfId="20" applyBorder="1"/>
    <xf numFmtId="169" fontId="29" fillId="37" borderId="97" xfId="20" applyBorder="1"/>
    <xf numFmtId="169" fontId="29" fillId="37" borderId="89" xfId="20" applyBorder="1"/>
    <xf numFmtId="169" fontId="29" fillId="37" borderId="60"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85"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6" fillId="3" borderId="101" xfId="0" applyFont="1" applyFill="1" applyBorder="1" applyAlignment="1">
      <alignment vertical="center"/>
    </xf>
    <xf numFmtId="0" fontId="4" fillId="3" borderId="23" xfId="0" applyFont="1" applyFill="1" applyBorder="1" applyAlignment="1">
      <alignment vertical="center"/>
    </xf>
    <xf numFmtId="0" fontId="4" fillId="0" borderId="102" xfId="0" applyFont="1" applyFill="1" applyBorder="1" applyAlignment="1">
      <alignment horizontal="center" vertical="center"/>
    </xf>
    <xf numFmtId="0" fontId="6" fillId="0" borderId="25" xfId="0" applyFont="1" applyFill="1" applyBorder="1" applyAlignment="1">
      <alignment vertical="center"/>
    </xf>
    <xf numFmtId="169" fontId="29" fillId="37" borderId="27"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2" xfId="0" applyBorder="1"/>
    <xf numFmtId="0" fontId="0" fillId="0" borderId="102"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4" xfId="0" applyBorder="1"/>
    <xf numFmtId="0" fontId="6" fillId="36" borderId="103"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2"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0" xfId="0" applyFont="1" applyFill="1" applyBorder="1" applyAlignment="1">
      <alignment horizontal="left" vertical="center" wrapText="1"/>
    </xf>
    <xf numFmtId="0" fontId="4" fillId="0" borderId="102"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9" fillId="0" borderId="102" xfId="0" applyFont="1" applyFill="1" applyBorder="1" applyAlignment="1">
      <alignment horizontal="right" vertical="center" wrapText="1"/>
    </xf>
    <xf numFmtId="0" fontId="109" fillId="0" borderId="87" xfId="0" applyFont="1" applyFill="1" applyBorder="1" applyAlignment="1">
      <alignment horizontal="left" vertical="center" wrapText="1"/>
    </xf>
    <xf numFmtId="0" fontId="109" fillId="0" borderId="100" xfId="0" applyFont="1" applyFill="1" applyBorder="1" applyAlignment="1">
      <alignment horizontal="left" vertical="center" wrapText="1"/>
    </xf>
    <xf numFmtId="9" fontId="6" fillId="36" borderId="87" xfId="20961" applyFont="1" applyFill="1" applyBorder="1" applyAlignment="1">
      <alignment horizontal="left" vertical="center" wrapText="1"/>
    </xf>
    <xf numFmtId="0" fontId="6" fillId="36" borderId="87" xfId="0" applyFont="1" applyFill="1" applyBorder="1" applyAlignment="1">
      <alignment horizontal="center" vertical="center" wrapText="1"/>
    </xf>
    <xf numFmtId="0" fontId="6" fillId="36" borderId="100" xfId="0" applyFont="1" applyFill="1" applyBorder="1" applyAlignment="1">
      <alignment horizontal="center" vertical="center" wrapText="1"/>
    </xf>
    <xf numFmtId="0" fontId="6" fillId="0" borderId="10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4" xfId="5" applyNumberFormat="1" applyFont="1" applyFill="1" applyBorder="1" applyAlignment="1" applyProtection="1">
      <alignment horizontal="left" vertical="center"/>
      <protection locked="0"/>
    </xf>
    <xf numFmtId="0" fontId="111" fillId="0" borderId="25" xfId="9" applyFont="1" applyFill="1" applyBorder="1" applyAlignment="1" applyProtection="1">
      <alignment horizontal="left" vertical="center" wrapText="1"/>
      <protection locked="0"/>
    </xf>
    <xf numFmtId="0" fontId="23" fillId="0" borderId="102" xfId="0" applyFont="1" applyBorder="1" applyAlignment="1">
      <alignment horizontal="center" vertical="center" wrapText="1"/>
    </xf>
    <xf numFmtId="0" fontId="23" fillId="0" borderId="87" xfId="0" applyFont="1" applyBorder="1" applyAlignment="1">
      <alignment vertical="center" wrapText="1"/>
    </xf>
    <xf numFmtId="3" fontId="24" fillId="36" borderId="87" xfId="0" applyNumberFormat="1" applyFont="1" applyFill="1" applyBorder="1" applyAlignment="1">
      <alignment vertical="center" wrapText="1"/>
    </xf>
    <xf numFmtId="3" fontId="24" fillId="36" borderId="100"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4" fillId="0" borderId="87" xfId="0" applyNumberFormat="1" applyFont="1" applyBorder="1" applyAlignment="1">
      <alignment vertical="center" wrapText="1"/>
    </xf>
    <xf numFmtId="3" fontId="24" fillId="0" borderId="100"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4" fillId="0" borderId="87" xfId="0" applyNumberFormat="1" applyFont="1" applyFill="1" applyBorder="1" applyAlignment="1">
      <alignment vertical="center" wrapText="1"/>
    </xf>
    <xf numFmtId="0" fontId="23" fillId="0" borderId="87" xfId="0" applyFont="1" applyFill="1" applyBorder="1" applyAlignment="1">
      <alignment horizontal="left" vertical="center" wrapText="1" indent="2"/>
    </xf>
    <xf numFmtId="0" fontId="11" fillId="0" borderId="87" xfId="17" applyFill="1" applyBorder="1" applyAlignment="1" applyProtection="1"/>
    <xf numFmtId="49" fontId="109" fillId="0" borderId="102" xfId="0" applyNumberFormat="1" applyFont="1" applyFill="1" applyBorder="1" applyAlignment="1">
      <alignment horizontal="right" vertical="center" wrapText="1"/>
    </xf>
    <xf numFmtId="0" fontId="7" fillId="3" borderId="87" xfId="20960" applyFont="1" applyFill="1" applyBorder="1" applyAlignment="1" applyProtection="1"/>
    <xf numFmtId="0" fontId="106"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9"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3" fillId="0" borderId="102" xfId="0" applyFont="1" applyFill="1" applyBorder="1" applyAlignment="1">
      <alignment horizontal="center" vertical="center" wrapText="1"/>
    </xf>
    <xf numFmtId="0" fontId="23" fillId="0" borderId="87" xfId="0" applyFont="1" applyFill="1" applyBorder="1" applyAlignment="1">
      <alignment vertical="center" wrapText="1"/>
    </xf>
    <xf numFmtId="3" fontId="24" fillId="0" borderId="100" xfId="0" applyNumberFormat="1" applyFont="1" applyFill="1" applyBorder="1" applyAlignment="1">
      <alignment vertical="center" wrapText="1"/>
    </xf>
    <xf numFmtId="0" fontId="105" fillId="0" borderId="87" xfId="0" applyFont="1" applyBorder="1"/>
    <xf numFmtId="10" fontId="109" fillId="0" borderId="87" xfId="20961" applyNumberFormat="1" applyFont="1" applyFill="1" applyBorder="1" applyAlignment="1">
      <alignment horizontal="right" vertical="center" wrapText="1"/>
    </xf>
    <xf numFmtId="10" fontId="4" fillId="0" borderId="87" xfId="20961" applyNumberFormat="1" applyFont="1" applyFill="1" applyBorder="1" applyAlignment="1" applyProtection="1">
      <alignment vertical="center" wrapText="1"/>
      <protection locked="0"/>
    </xf>
    <xf numFmtId="10" fontId="4" fillId="0" borderId="87" xfId="20961" applyNumberFormat="1" applyFont="1" applyBorder="1" applyAlignment="1" applyProtection="1">
      <alignment vertical="center" wrapText="1"/>
      <protection locked="0"/>
    </xf>
    <xf numFmtId="10" fontId="111" fillId="0" borderId="25" xfId="20961" applyNumberFormat="1" applyFont="1" applyFill="1" applyBorder="1" applyAlignment="1" applyProtection="1">
      <alignment horizontal="right" vertical="center"/>
    </xf>
    <xf numFmtId="193" fontId="7" fillId="0" borderId="87" xfId="0" applyNumberFormat="1" applyFont="1" applyFill="1" applyBorder="1" applyAlignment="1" applyProtection="1">
      <alignment vertical="center" wrapText="1"/>
      <protection locked="0"/>
    </xf>
    <xf numFmtId="193" fontId="4" fillId="0" borderId="87" xfId="0" applyNumberFormat="1" applyFont="1" applyFill="1" applyBorder="1" applyAlignment="1" applyProtection="1">
      <alignment vertical="center" wrapText="1"/>
      <protection locked="0"/>
    </xf>
    <xf numFmtId="193" fontId="7" fillId="0" borderId="87" xfId="0" applyNumberFormat="1" applyFont="1" applyFill="1" applyBorder="1" applyAlignment="1" applyProtection="1">
      <alignment horizontal="right" vertical="center" wrapText="1"/>
      <protection locked="0"/>
    </xf>
    <xf numFmtId="10" fontId="9" fillId="2" borderId="87" xfId="20961" applyNumberFormat="1" applyFont="1" applyFill="1" applyBorder="1" applyAlignment="1" applyProtection="1">
      <alignment vertical="center"/>
      <protection locked="0"/>
    </xf>
    <xf numFmtId="10" fontId="18" fillId="2" borderId="87" xfId="20961" applyNumberFormat="1" applyFont="1" applyFill="1" applyBorder="1" applyAlignment="1" applyProtection="1">
      <alignment vertical="center"/>
      <protection locked="0"/>
    </xf>
    <xf numFmtId="193" fontId="9" fillId="2" borderId="87" xfId="0" applyNumberFormat="1" applyFont="1" applyFill="1" applyBorder="1" applyAlignment="1" applyProtection="1">
      <alignment vertical="center"/>
      <protection locked="0"/>
    </xf>
    <xf numFmtId="193" fontId="18" fillId="2" borderId="87" xfId="0" applyNumberFormat="1" applyFont="1" applyFill="1" applyBorder="1" applyAlignment="1" applyProtection="1">
      <alignment vertical="center"/>
      <protection locked="0"/>
    </xf>
    <xf numFmtId="10" fontId="9" fillId="2" borderId="25" xfId="20961" applyNumberFormat="1" applyFont="1" applyFill="1" applyBorder="1" applyAlignment="1" applyProtection="1">
      <alignment vertical="center"/>
      <protection locked="0"/>
    </xf>
    <xf numFmtId="10" fontId="18" fillId="2" borderId="25" xfId="20961" applyNumberFormat="1" applyFont="1" applyFill="1" applyBorder="1" applyAlignment="1" applyProtection="1">
      <alignment vertical="center"/>
      <protection locked="0"/>
    </xf>
    <xf numFmtId="10" fontId="4" fillId="0" borderId="3" xfId="20961" applyNumberFormat="1" applyFont="1" applyFill="1" applyBorder="1" applyAlignment="1" applyProtection="1">
      <alignment horizontal="right" vertical="center" wrapText="1"/>
      <protection locked="0"/>
    </xf>
    <xf numFmtId="10" fontId="9" fillId="2" borderId="3" xfId="20961" applyNumberFormat="1" applyFont="1" applyFill="1" applyBorder="1" applyAlignment="1" applyProtection="1">
      <alignment vertical="center"/>
      <protection locked="0"/>
    </xf>
    <xf numFmtId="164" fontId="108" fillId="0" borderId="0" xfId="7" applyNumberFormat="1" applyFont="1"/>
    <xf numFmtId="164" fontId="108" fillId="0" borderId="0" xfId="0" applyNumberFormat="1" applyFont="1"/>
    <xf numFmtId="164" fontId="112" fillId="77" borderId="0" xfId="7" applyNumberFormat="1" applyFont="1" applyFill="1"/>
    <xf numFmtId="164" fontId="108" fillId="0" borderId="0" xfId="7" applyNumberFormat="1" applyFont="1" applyFill="1"/>
    <xf numFmtId="17" fontId="0" fillId="0" borderId="0" xfId="0" applyNumberFormat="1"/>
    <xf numFmtId="0" fontId="9" fillId="0" borderId="102" xfId="0" applyFont="1" applyBorder="1" applyAlignment="1">
      <alignment vertical="center"/>
    </xf>
    <xf numFmtId="0" fontId="13" fillId="0" borderId="88" xfId="0" applyFont="1" applyBorder="1" applyAlignment="1">
      <alignment wrapText="1"/>
    </xf>
    <xf numFmtId="0" fontId="9" fillId="0" borderId="95" xfId="0" applyFont="1" applyBorder="1" applyAlignment="1">
      <alignment vertical="center"/>
    </xf>
    <xf numFmtId="0" fontId="13" fillId="0" borderId="83" xfId="0" applyFont="1" applyBorder="1" applyAlignment="1">
      <alignment wrapText="1"/>
    </xf>
    <xf numFmtId="10" fontId="4" fillId="0" borderId="23" xfId="0" applyNumberFormat="1" applyFont="1" applyBorder="1" applyAlignment="1"/>
    <xf numFmtId="10" fontId="4" fillId="0" borderId="105" xfId="0" applyNumberFormat="1" applyFont="1" applyBorder="1" applyAlignment="1"/>
    <xf numFmtId="10" fontId="4" fillId="0" borderId="42" xfId="0" applyNumberFormat="1" applyFont="1" applyBorder="1" applyAlignment="1"/>
    <xf numFmtId="38" fontId="14" fillId="0" borderId="87" xfId="0" applyNumberFormat="1" applyFont="1" applyBorder="1" applyAlignment="1">
      <alignment horizontal="center" vertical="center"/>
    </xf>
    <xf numFmtId="167" fontId="27" fillId="0" borderId="87" xfId="0" applyNumberFormat="1" applyFont="1" applyBorder="1" applyAlignment="1">
      <alignment horizontal="center" vertical="center"/>
    </xf>
    <xf numFmtId="193" fontId="27" fillId="3" borderId="22" xfId="2" applyNumberFormat="1" applyFont="1" applyFill="1" applyBorder="1" applyAlignment="1" applyProtection="1">
      <alignment vertical="top" wrapText="1"/>
      <protection locked="0"/>
    </xf>
    <xf numFmtId="164" fontId="4" fillId="0" borderId="100" xfId="7" applyNumberFormat="1" applyFont="1" applyFill="1" applyBorder="1" applyAlignment="1">
      <alignment horizontal="left" vertical="center" wrapText="1"/>
    </xf>
    <xf numFmtId="164" fontId="109" fillId="0" borderId="100" xfId="7" applyNumberFormat="1" applyFont="1" applyFill="1" applyBorder="1" applyAlignment="1">
      <alignment horizontal="left" vertical="center" wrapText="1"/>
    </xf>
    <xf numFmtId="10" fontId="109" fillId="0" borderId="87" xfId="20961" applyNumberFormat="1" applyFont="1" applyFill="1" applyBorder="1" applyAlignment="1">
      <alignment horizontal="left" vertical="center" wrapText="1"/>
    </xf>
    <xf numFmtId="10" fontId="109" fillId="0" borderId="87" xfId="0" applyNumberFormat="1" applyFont="1" applyFill="1" applyBorder="1" applyAlignment="1">
      <alignment horizontal="left" vertical="center" wrapText="1"/>
    </xf>
    <xf numFmtId="164" fontId="6" fillId="36" borderId="100" xfId="0" applyNumberFormat="1" applyFont="1" applyFill="1" applyBorder="1" applyAlignment="1">
      <alignment horizontal="left" vertical="center" wrapText="1"/>
    </xf>
    <xf numFmtId="10" fontId="111" fillId="0" borderId="25" xfId="20961" applyNumberFormat="1" applyFont="1" applyFill="1" applyBorder="1" applyAlignment="1" applyProtection="1">
      <alignment horizontal="left" vertical="center"/>
    </xf>
    <xf numFmtId="164" fontId="6" fillId="0" borderId="100" xfId="7" applyNumberFormat="1" applyFont="1" applyFill="1" applyBorder="1" applyAlignment="1">
      <alignment horizontal="left" vertical="center" wrapText="1"/>
    </xf>
    <xf numFmtId="164" fontId="7" fillId="0" borderId="26" xfId="7" applyNumberFormat="1" applyFont="1" applyFill="1" applyBorder="1" applyAlignment="1" applyProtection="1">
      <alignment horizontal="left" vertical="center"/>
    </xf>
    <xf numFmtId="193" fontId="113" fillId="0" borderId="13" xfId="0" applyNumberFormat="1" applyFont="1" applyBorder="1" applyAlignment="1">
      <alignment vertical="center"/>
    </xf>
    <xf numFmtId="164" fontId="4" fillId="36" borderId="26" xfId="7" applyNumberFormat="1" applyFont="1" applyFill="1" applyBorder="1"/>
    <xf numFmtId="164" fontId="4" fillId="0" borderId="58" xfId="7" applyNumberFormat="1" applyFont="1" applyFill="1" applyBorder="1" applyAlignment="1">
      <alignment vertical="center"/>
    </xf>
    <xf numFmtId="164" fontId="4" fillId="0" borderId="58" xfId="0" applyNumberFormat="1" applyFont="1" applyFill="1" applyBorder="1" applyAlignment="1">
      <alignment vertical="center"/>
    </xf>
    <xf numFmtId="164" fontId="4" fillId="0" borderId="72" xfId="0"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88" xfId="7" applyNumberFormat="1" applyFont="1" applyFill="1" applyBorder="1" applyAlignment="1">
      <alignment vertical="center"/>
    </xf>
    <xf numFmtId="164" fontId="4" fillId="0" borderId="88" xfId="0" applyNumberFormat="1" applyFont="1" applyFill="1" applyBorder="1" applyAlignment="1">
      <alignment vertical="center"/>
    </xf>
    <xf numFmtId="164" fontId="4" fillId="3" borderId="85"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100" xfId="0" applyNumberFormat="1" applyFont="1" applyFill="1" applyBorder="1" applyAlignment="1">
      <alignment vertical="center"/>
    </xf>
    <xf numFmtId="164" fontId="4" fillId="0" borderId="29" xfId="7" applyNumberFormat="1" applyFont="1" applyFill="1" applyBorder="1" applyAlignment="1">
      <alignment vertical="center"/>
    </xf>
    <xf numFmtId="164" fontId="4" fillId="0" borderId="29" xfId="0" applyNumberFormat="1" applyFont="1" applyFill="1" applyBorder="1" applyAlignment="1">
      <alignment vertical="center"/>
    </xf>
    <xf numFmtId="164" fontId="4" fillId="0" borderId="20" xfId="0" applyNumberFormat="1" applyFont="1" applyFill="1" applyBorder="1" applyAlignment="1">
      <alignment vertical="center"/>
    </xf>
    <xf numFmtId="164" fontId="4" fillId="0" borderId="83" xfId="7" applyNumberFormat="1" applyFont="1" applyFill="1" applyBorder="1" applyAlignment="1">
      <alignment vertical="center"/>
    </xf>
    <xf numFmtId="9" fontId="4" fillId="0" borderId="81" xfId="20961" applyFont="1" applyFill="1" applyBorder="1" applyAlignment="1">
      <alignment vertical="center"/>
    </xf>
    <xf numFmtId="164" fontId="9" fillId="2" borderId="3" xfId="7" applyNumberFormat="1" applyFont="1" applyFill="1" applyBorder="1" applyAlignment="1" applyProtection="1">
      <alignment vertical="center"/>
      <protection locked="0"/>
    </xf>
    <xf numFmtId="0" fontId="107" fillId="0" borderId="74" xfId="0" applyFont="1" applyBorder="1" applyAlignment="1">
      <alignment horizontal="left" vertical="center" wrapText="1"/>
    </xf>
    <xf numFmtId="0" fontId="107" fillId="0" borderId="73"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3" xfId="0" applyFont="1" applyFill="1" applyBorder="1" applyAlignment="1">
      <alignment horizontal="center"/>
    </xf>
    <xf numFmtId="0" fontId="6" fillId="36" borderId="104"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01"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4" fillId="3" borderId="75" xfId="13" applyFont="1" applyFill="1" applyBorder="1" applyAlignment="1" applyProtection="1">
      <alignment horizontal="center" vertical="center" wrapText="1"/>
      <protection locked="0"/>
    </xf>
    <xf numFmtId="0" fontId="104"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5">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263</v>
      </c>
      <c r="C1" s="100"/>
    </row>
    <row r="2" spans="1:3" s="195" customFormat="1" ht="15.75">
      <c r="A2" s="243">
        <v>1</v>
      </c>
      <c r="B2" s="196" t="s">
        <v>264</v>
      </c>
      <c r="C2" s="435" t="s">
        <v>454</v>
      </c>
    </row>
    <row r="3" spans="1:3" s="195" customFormat="1" ht="15.75">
      <c r="A3" s="243">
        <v>2</v>
      </c>
      <c r="B3" s="197" t="s">
        <v>265</v>
      </c>
      <c r="C3" s="435" t="s">
        <v>455</v>
      </c>
    </row>
    <row r="4" spans="1:3" s="195" customFormat="1" ht="15.75">
      <c r="A4" s="243">
        <v>3</v>
      </c>
      <c r="B4" s="197" t="s">
        <v>266</v>
      </c>
      <c r="C4" s="435" t="s">
        <v>456</v>
      </c>
    </row>
    <row r="5" spans="1:3" s="195" customFormat="1" ht="15.75">
      <c r="A5" s="244">
        <v>4</v>
      </c>
      <c r="B5" s="200" t="s">
        <v>267</v>
      </c>
      <c r="C5" s="430" t="s">
        <v>457</v>
      </c>
    </row>
    <row r="6" spans="1:3" s="199" customFormat="1" ht="65.25" customHeight="1">
      <c r="A6" s="491" t="s">
        <v>383</v>
      </c>
      <c r="B6" s="492"/>
      <c r="C6" s="492"/>
    </row>
    <row r="7" spans="1:3">
      <c r="A7" s="424" t="s">
        <v>337</v>
      </c>
      <c r="B7" s="425" t="s">
        <v>268</v>
      </c>
    </row>
    <row r="8" spans="1:3">
      <c r="A8" s="426">
        <v>1</v>
      </c>
      <c r="B8" s="422" t="s">
        <v>232</v>
      </c>
    </row>
    <row r="9" spans="1:3">
      <c r="A9" s="426">
        <v>2</v>
      </c>
      <c r="B9" s="422" t="s">
        <v>269</v>
      </c>
    </row>
    <row r="10" spans="1:3">
      <c r="A10" s="426">
        <v>3</v>
      </c>
      <c r="B10" s="422" t="s">
        <v>270</v>
      </c>
    </row>
    <row r="11" spans="1:3">
      <c r="A11" s="426">
        <v>4</v>
      </c>
      <c r="B11" s="422" t="s">
        <v>271</v>
      </c>
      <c r="C11" s="194"/>
    </row>
    <row r="12" spans="1:3">
      <c r="A12" s="426">
        <v>5</v>
      </c>
      <c r="B12" s="422" t="s">
        <v>196</v>
      </c>
    </row>
    <row r="13" spans="1:3">
      <c r="A13" s="426">
        <v>6</v>
      </c>
      <c r="B13" s="427" t="s">
        <v>157</v>
      </c>
    </row>
    <row r="14" spans="1:3">
      <c r="A14" s="426">
        <v>7</v>
      </c>
      <c r="B14" s="422" t="s">
        <v>272</v>
      </c>
    </row>
    <row r="15" spans="1:3">
      <c r="A15" s="426">
        <v>8</v>
      </c>
      <c r="B15" s="422" t="s">
        <v>276</v>
      </c>
    </row>
    <row r="16" spans="1:3">
      <c r="A16" s="426">
        <v>9</v>
      </c>
      <c r="B16" s="422" t="s">
        <v>95</v>
      </c>
    </row>
    <row r="17" spans="1:2">
      <c r="A17" s="428" t="s">
        <v>443</v>
      </c>
      <c r="B17" s="422" t="s">
        <v>415</v>
      </c>
    </row>
    <row r="18" spans="1:2">
      <c r="A18" s="426">
        <v>10</v>
      </c>
      <c r="B18" s="422" t="s">
        <v>279</v>
      </c>
    </row>
    <row r="19" spans="1:2">
      <c r="A19" s="426">
        <v>11</v>
      </c>
      <c r="B19" s="427" t="s">
        <v>259</v>
      </c>
    </row>
    <row r="20" spans="1:2">
      <c r="A20" s="426">
        <v>12</v>
      </c>
      <c r="B20" s="427" t="s">
        <v>256</v>
      </c>
    </row>
    <row r="21" spans="1:2">
      <c r="A21" s="426">
        <v>13</v>
      </c>
      <c r="B21" s="429" t="s">
        <v>373</v>
      </c>
    </row>
    <row r="22" spans="1:2">
      <c r="A22" s="426">
        <v>14</v>
      </c>
      <c r="B22" s="430" t="s">
        <v>404</v>
      </c>
    </row>
    <row r="23" spans="1:2">
      <c r="A23" s="431">
        <v>15</v>
      </c>
      <c r="B23" s="427" t="s">
        <v>84</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15" sqref="C15"/>
    </sheetView>
  </sheetViews>
  <sheetFormatPr defaultRowHeight="15"/>
  <cols>
    <col min="1" max="1" width="9.5703125" style="5" bestFit="1" customWidth="1"/>
    <col min="2" max="2" width="132.42578125" style="2" customWidth="1"/>
    <col min="3" max="3" width="18.42578125" style="2" customWidth="1"/>
  </cols>
  <sheetData>
    <row r="1" spans="1:6" ht="15.75">
      <c r="A1" s="18" t="s">
        <v>197</v>
      </c>
      <c r="B1" s="17" t="s">
        <v>458</v>
      </c>
      <c r="D1" s="2"/>
      <c r="E1" s="2"/>
      <c r="F1" s="2"/>
    </row>
    <row r="2" spans="1:6" s="22" customFormat="1" ht="15.75" customHeight="1">
      <c r="A2" s="22" t="s">
        <v>198</v>
      </c>
      <c r="B2" s="17" t="s">
        <v>459</v>
      </c>
    </row>
    <row r="3" spans="1:6" s="22" customFormat="1" ht="15.75" customHeight="1"/>
    <row r="4" spans="1:6" ht="15.75" thickBot="1">
      <c r="A4" s="5" t="s">
        <v>346</v>
      </c>
      <c r="B4" s="65" t="s">
        <v>95</v>
      </c>
    </row>
    <row r="5" spans="1:6">
      <c r="A5" s="146" t="s">
        <v>33</v>
      </c>
      <c r="B5" s="147"/>
      <c r="C5" s="148" t="s">
        <v>34</v>
      </c>
    </row>
    <row r="6" spans="1:6">
      <c r="A6" s="149">
        <v>1</v>
      </c>
      <c r="B6" s="89" t="s">
        <v>35</v>
      </c>
      <c r="C6" s="286">
        <f>SUM(C7:C11)</f>
        <v>120310229.98000003</v>
      </c>
    </row>
    <row r="7" spans="1:6">
      <c r="A7" s="149">
        <v>2</v>
      </c>
      <c r="B7" s="86" t="s">
        <v>36</v>
      </c>
      <c r="C7" s="287">
        <v>4400000</v>
      </c>
    </row>
    <row r="8" spans="1:6">
      <c r="A8" s="149">
        <v>3</v>
      </c>
      <c r="B8" s="80" t="s">
        <v>37</v>
      </c>
      <c r="C8" s="287"/>
    </row>
    <row r="9" spans="1:6">
      <c r="A9" s="149">
        <v>4</v>
      </c>
      <c r="B9" s="80" t="s">
        <v>38</v>
      </c>
      <c r="C9" s="287">
        <v>396459</v>
      </c>
    </row>
    <row r="10" spans="1:6">
      <c r="A10" s="149">
        <v>5</v>
      </c>
      <c r="B10" s="80" t="s">
        <v>39</v>
      </c>
      <c r="C10" s="287"/>
    </row>
    <row r="11" spans="1:6">
      <c r="A11" s="149">
        <v>6</v>
      </c>
      <c r="B11" s="87" t="s">
        <v>40</v>
      </c>
      <c r="C11" s="287">
        <v>115513770.98000003</v>
      </c>
    </row>
    <row r="12" spans="1:6" s="4" customFormat="1">
      <c r="A12" s="149">
        <v>7</v>
      </c>
      <c r="B12" s="89" t="s">
        <v>41</v>
      </c>
      <c r="C12" s="288">
        <f>SUM(C13:C27)</f>
        <v>3963548.44</v>
      </c>
    </row>
    <row r="13" spans="1:6" s="4" customFormat="1">
      <c r="A13" s="149">
        <v>8</v>
      </c>
      <c r="B13" s="88" t="s">
        <v>42</v>
      </c>
      <c r="C13" s="289">
        <v>396459</v>
      </c>
    </row>
    <row r="14" spans="1:6" s="4" customFormat="1" ht="25.5">
      <c r="A14" s="149">
        <v>9</v>
      </c>
      <c r="B14" s="81" t="s">
        <v>43</v>
      </c>
      <c r="C14" s="289"/>
    </row>
    <row r="15" spans="1:6" s="4" customFormat="1">
      <c r="A15" s="149">
        <v>10</v>
      </c>
      <c r="B15" s="82" t="s">
        <v>44</v>
      </c>
      <c r="C15" s="465">
        <v>3567089.44</v>
      </c>
    </row>
    <row r="16" spans="1:6" s="4" customFormat="1">
      <c r="A16" s="149">
        <v>11</v>
      </c>
      <c r="B16" s="83" t="s">
        <v>45</v>
      </c>
      <c r="C16" s="289"/>
    </row>
    <row r="17" spans="1:3" s="4" customFormat="1">
      <c r="A17" s="149">
        <v>12</v>
      </c>
      <c r="B17" s="82" t="s">
        <v>46</v>
      </c>
      <c r="C17" s="289"/>
    </row>
    <row r="18" spans="1:3" s="4" customFormat="1">
      <c r="A18" s="149">
        <v>13</v>
      </c>
      <c r="B18" s="82" t="s">
        <v>47</v>
      </c>
      <c r="C18" s="289"/>
    </row>
    <row r="19" spans="1:3" s="4" customFormat="1">
      <c r="A19" s="149">
        <v>14</v>
      </c>
      <c r="B19" s="82" t="s">
        <v>48</v>
      </c>
      <c r="C19" s="289"/>
    </row>
    <row r="20" spans="1:3" s="4" customFormat="1" ht="25.5">
      <c r="A20" s="149">
        <v>15</v>
      </c>
      <c r="B20" s="82" t="s">
        <v>49</v>
      </c>
      <c r="C20" s="289"/>
    </row>
    <row r="21" spans="1:3" s="4" customFormat="1" ht="25.5">
      <c r="A21" s="149">
        <v>16</v>
      </c>
      <c r="B21" s="81" t="s">
        <v>50</v>
      </c>
      <c r="C21" s="289"/>
    </row>
    <row r="22" spans="1:3" s="4" customFormat="1">
      <c r="A22" s="149">
        <v>17</v>
      </c>
      <c r="B22" s="150" t="s">
        <v>51</v>
      </c>
      <c r="C22" s="289"/>
    </row>
    <row r="23" spans="1:3" s="4" customFormat="1" ht="25.5">
      <c r="A23" s="149">
        <v>18</v>
      </c>
      <c r="B23" s="81" t="s">
        <v>52</v>
      </c>
      <c r="C23" s="289"/>
    </row>
    <row r="24" spans="1:3" s="4" customFormat="1" ht="25.5">
      <c r="A24" s="149">
        <v>19</v>
      </c>
      <c r="B24" s="81" t="s">
        <v>53</v>
      </c>
      <c r="C24" s="289"/>
    </row>
    <row r="25" spans="1:3" s="4" customFormat="1" ht="25.5">
      <c r="A25" s="149">
        <v>20</v>
      </c>
      <c r="B25" s="84" t="s">
        <v>54</v>
      </c>
      <c r="C25" s="289"/>
    </row>
    <row r="26" spans="1:3" s="4" customFormat="1">
      <c r="A26" s="149">
        <v>21</v>
      </c>
      <c r="B26" s="84" t="s">
        <v>55</v>
      </c>
      <c r="C26" s="289"/>
    </row>
    <row r="27" spans="1:3" s="4" customFormat="1" ht="25.5">
      <c r="A27" s="149">
        <v>22</v>
      </c>
      <c r="B27" s="84" t="s">
        <v>56</v>
      </c>
      <c r="C27" s="289"/>
    </row>
    <row r="28" spans="1:3" s="4" customFormat="1">
      <c r="A28" s="149">
        <v>23</v>
      </c>
      <c r="B28" s="90" t="s">
        <v>30</v>
      </c>
      <c r="C28" s="288">
        <f>C6-C12</f>
        <v>116346681.54000004</v>
      </c>
    </row>
    <row r="29" spans="1:3" s="4" customFormat="1">
      <c r="A29" s="151"/>
      <c r="B29" s="85"/>
      <c r="C29" s="289"/>
    </row>
    <row r="30" spans="1:3" s="4" customFormat="1">
      <c r="A30" s="151">
        <v>24</v>
      </c>
      <c r="B30" s="90" t="s">
        <v>57</v>
      </c>
      <c r="C30" s="288">
        <f>C31+C34</f>
        <v>0</v>
      </c>
    </row>
    <row r="31" spans="1:3" s="4" customFormat="1">
      <c r="A31" s="151">
        <v>25</v>
      </c>
      <c r="B31" s="80" t="s">
        <v>58</v>
      </c>
      <c r="C31" s="290">
        <f>C32+C33</f>
        <v>0</v>
      </c>
    </row>
    <row r="32" spans="1:3" s="4" customFormat="1">
      <c r="A32" s="151">
        <v>26</v>
      </c>
      <c r="B32" s="192" t="s">
        <v>59</v>
      </c>
      <c r="C32" s="289"/>
    </row>
    <row r="33" spans="1:3" s="4" customFormat="1">
      <c r="A33" s="151">
        <v>27</v>
      </c>
      <c r="B33" s="192" t="s">
        <v>60</v>
      </c>
      <c r="C33" s="289"/>
    </row>
    <row r="34" spans="1:3" s="4" customFormat="1">
      <c r="A34" s="151">
        <v>28</v>
      </c>
      <c r="B34" s="80" t="s">
        <v>61</v>
      </c>
      <c r="C34" s="289"/>
    </row>
    <row r="35" spans="1:3" s="4" customFormat="1">
      <c r="A35" s="151">
        <v>29</v>
      </c>
      <c r="B35" s="90" t="s">
        <v>62</v>
      </c>
      <c r="C35" s="288">
        <f>SUM(C36:C40)</f>
        <v>0</v>
      </c>
    </row>
    <row r="36" spans="1:3" s="4" customFormat="1">
      <c r="A36" s="151">
        <v>30</v>
      </c>
      <c r="B36" s="81" t="s">
        <v>63</v>
      </c>
      <c r="C36" s="289"/>
    </row>
    <row r="37" spans="1:3" s="4" customFormat="1">
      <c r="A37" s="151">
        <v>31</v>
      </c>
      <c r="B37" s="82" t="s">
        <v>64</v>
      </c>
      <c r="C37" s="289"/>
    </row>
    <row r="38" spans="1:3" s="4" customFormat="1" ht="25.5">
      <c r="A38" s="151">
        <v>32</v>
      </c>
      <c r="B38" s="81" t="s">
        <v>65</v>
      </c>
      <c r="C38" s="289"/>
    </row>
    <row r="39" spans="1:3" s="4" customFormat="1" ht="25.5">
      <c r="A39" s="151">
        <v>33</v>
      </c>
      <c r="B39" s="81" t="s">
        <v>53</v>
      </c>
      <c r="C39" s="289"/>
    </row>
    <row r="40" spans="1:3" s="4" customFormat="1" ht="25.5">
      <c r="A40" s="151">
        <v>34</v>
      </c>
      <c r="B40" s="84" t="s">
        <v>66</v>
      </c>
      <c r="C40" s="289"/>
    </row>
    <row r="41" spans="1:3" s="4" customFormat="1">
      <c r="A41" s="151">
        <v>35</v>
      </c>
      <c r="B41" s="90" t="s">
        <v>31</v>
      </c>
      <c r="C41" s="288">
        <f>C30-C35</f>
        <v>0</v>
      </c>
    </row>
    <row r="42" spans="1:3" s="4" customFormat="1">
      <c r="A42" s="151"/>
      <c r="B42" s="85"/>
      <c r="C42" s="289"/>
    </row>
    <row r="43" spans="1:3" s="4" customFormat="1">
      <c r="A43" s="151">
        <v>36</v>
      </c>
      <c r="B43" s="91" t="s">
        <v>67</v>
      </c>
      <c r="C43" s="288">
        <f>SUM(C44:C46)</f>
        <v>7455977</v>
      </c>
    </row>
    <row r="44" spans="1:3" s="4" customFormat="1">
      <c r="A44" s="151">
        <v>37</v>
      </c>
      <c r="B44" s="80" t="s">
        <v>68</v>
      </c>
      <c r="C44" s="289"/>
    </row>
    <row r="45" spans="1:3" s="4" customFormat="1">
      <c r="A45" s="151">
        <v>38</v>
      </c>
      <c r="B45" s="80" t="s">
        <v>69</v>
      </c>
      <c r="C45" s="289"/>
    </row>
    <row r="46" spans="1:3" s="4" customFormat="1">
      <c r="A46" s="151">
        <v>39</v>
      </c>
      <c r="B46" s="80" t="s">
        <v>70</v>
      </c>
      <c r="C46" s="289">
        <v>7455977</v>
      </c>
    </row>
    <row r="47" spans="1:3" s="4" customFormat="1">
      <c r="A47" s="151">
        <v>40</v>
      </c>
      <c r="B47" s="91" t="s">
        <v>71</v>
      </c>
      <c r="C47" s="288">
        <f>SUM(C48:C51)</f>
        <v>0</v>
      </c>
    </row>
    <row r="48" spans="1:3" s="4" customFormat="1">
      <c r="A48" s="151">
        <v>41</v>
      </c>
      <c r="B48" s="81" t="s">
        <v>72</v>
      </c>
      <c r="C48" s="289"/>
    </row>
    <row r="49" spans="1:3" s="4" customFormat="1">
      <c r="A49" s="151">
        <v>42</v>
      </c>
      <c r="B49" s="82" t="s">
        <v>73</v>
      </c>
      <c r="C49" s="289"/>
    </row>
    <row r="50" spans="1:3" s="4" customFormat="1" ht="25.5">
      <c r="A50" s="151">
        <v>43</v>
      </c>
      <c r="B50" s="81" t="s">
        <v>74</v>
      </c>
      <c r="C50" s="289"/>
    </row>
    <row r="51" spans="1:3" s="4" customFormat="1" ht="25.5">
      <c r="A51" s="151">
        <v>44</v>
      </c>
      <c r="B51" s="81" t="s">
        <v>53</v>
      </c>
      <c r="C51" s="289"/>
    </row>
    <row r="52" spans="1:3" s="4" customFormat="1" ht="15.75" thickBot="1">
      <c r="A52" s="152">
        <v>45</v>
      </c>
      <c r="B52" s="153" t="s">
        <v>32</v>
      </c>
      <c r="C52" s="291">
        <f>C43-C47</f>
        <v>7455977</v>
      </c>
    </row>
    <row r="55" spans="1:3">
      <c r="B55" s="2" t="s">
        <v>234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F13" sqref="F13"/>
    </sheetView>
  </sheetViews>
  <sheetFormatPr defaultColWidth="9.140625" defaultRowHeight="12.75"/>
  <cols>
    <col min="1" max="1" width="10.85546875" style="364" bestFit="1" customWidth="1"/>
    <col min="2" max="2" width="59" style="364" customWidth="1"/>
    <col min="3" max="3" width="16.7109375" style="364" bestFit="1" customWidth="1"/>
    <col min="4" max="4" width="14.5703125" style="364" bestFit="1" customWidth="1"/>
    <col min="5" max="16384" width="9.140625" style="364"/>
  </cols>
  <sheetData>
    <row r="1" spans="1:4" ht="15">
      <c r="A1" s="18" t="s">
        <v>197</v>
      </c>
      <c r="B1" s="17" t="s">
        <v>458</v>
      </c>
    </row>
    <row r="2" spans="1:4" s="22" customFormat="1" ht="15.75" customHeight="1">
      <c r="A2" s="22" t="s">
        <v>198</v>
      </c>
      <c r="B2" s="17" t="s">
        <v>459</v>
      </c>
    </row>
    <row r="3" spans="1:4" s="22" customFormat="1" ht="15.75" customHeight="1"/>
    <row r="4" spans="1:4" ht="13.5" thickBot="1">
      <c r="A4" s="365" t="s">
        <v>414</v>
      </c>
      <c r="B4" s="406" t="s">
        <v>415</v>
      </c>
    </row>
    <row r="5" spans="1:4" s="407" customFormat="1">
      <c r="A5" s="514" t="s">
        <v>416</v>
      </c>
      <c r="B5" s="515"/>
      <c r="C5" s="392" t="s">
        <v>417</v>
      </c>
      <c r="D5" s="393" t="s">
        <v>418</v>
      </c>
    </row>
    <row r="6" spans="1:4" s="408" customFormat="1">
      <c r="A6" s="394">
        <v>1</v>
      </c>
      <c r="B6" s="395" t="s">
        <v>419</v>
      </c>
      <c r="C6" s="395"/>
      <c r="D6" s="396"/>
    </row>
    <row r="7" spans="1:4" s="408" customFormat="1">
      <c r="A7" s="397" t="s">
        <v>420</v>
      </c>
      <c r="B7" s="398" t="s">
        <v>421</v>
      </c>
      <c r="C7" s="398" t="s">
        <v>442</v>
      </c>
      <c r="D7" s="466">
        <v>33973642.409654848</v>
      </c>
    </row>
    <row r="8" spans="1:4" s="408" customFormat="1">
      <c r="A8" s="397" t="s">
        <v>422</v>
      </c>
      <c r="B8" s="398" t="s">
        <v>423</v>
      </c>
      <c r="C8" s="398" t="s">
        <v>424</v>
      </c>
      <c r="D8" s="466">
        <v>45298189.879539795</v>
      </c>
    </row>
    <row r="9" spans="1:4" s="408" customFormat="1">
      <c r="A9" s="397" t="s">
        <v>425</v>
      </c>
      <c r="B9" s="398" t="s">
        <v>426</v>
      </c>
      <c r="C9" s="398" t="s">
        <v>427</v>
      </c>
      <c r="D9" s="466">
        <v>60397586.506053068</v>
      </c>
    </row>
    <row r="10" spans="1:4" s="408" customFormat="1">
      <c r="A10" s="394" t="s">
        <v>428</v>
      </c>
      <c r="B10" s="395" t="s">
        <v>429</v>
      </c>
      <c r="C10" s="395"/>
      <c r="D10" s="470">
        <f>SUM(D11:D13)</f>
        <v>18874245.783141583</v>
      </c>
    </row>
    <row r="11" spans="1:4" s="409" customFormat="1">
      <c r="A11" s="399" t="s">
        <v>430</v>
      </c>
      <c r="B11" s="400" t="s">
        <v>431</v>
      </c>
      <c r="C11" s="400" t="s">
        <v>432</v>
      </c>
      <c r="D11" s="467">
        <v>18874245.783141583</v>
      </c>
    </row>
    <row r="12" spans="1:4" s="409" customFormat="1">
      <c r="A12" s="399" t="s">
        <v>433</v>
      </c>
      <c r="B12" s="400" t="s">
        <v>434</v>
      </c>
      <c r="C12" s="400" t="s">
        <v>435</v>
      </c>
      <c r="D12" s="401">
        <v>0</v>
      </c>
    </row>
    <row r="13" spans="1:4" s="409" customFormat="1">
      <c r="A13" s="399" t="s">
        <v>436</v>
      </c>
      <c r="B13" s="400" t="s">
        <v>437</v>
      </c>
      <c r="C13" s="400" t="s">
        <v>435</v>
      </c>
      <c r="D13" s="401">
        <v>0</v>
      </c>
    </row>
    <row r="14" spans="1:4" s="408" customFormat="1">
      <c r="A14" s="394" t="s">
        <v>438</v>
      </c>
      <c r="B14" s="395" t="s">
        <v>439</v>
      </c>
      <c r="C14" s="402"/>
      <c r="D14" s="470">
        <f>SUM(D15:D17)</f>
        <v>26436659.766469285</v>
      </c>
    </row>
    <row r="15" spans="1:4" s="408" customFormat="1">
      <c r="A15" s="423" t="s">
        <v>444</v>
      </c>
      <c r="B15" s="400" t="s">
        <v>447</v>
      </c>
      <c r="C15" s="468">
        <v>3.3980224533624202E-3</v>
      </c>
      <c r="D15" s="467">
        <v>2565404.4384558429</v>
      </c>
    </row>
    <row r="16" spans="1:4" s="408" customFormat="1">
      <c r="A16" s="423" t="s">
        <v>445</v>
      </c>
      <c r="B16" s="400" t="s">
        <v>448</v>
      </c>
      <c r="C16" s="468">
        <v>4.5509229286103837E-3</v>
      </c>
      <c r="D16" s="467">
        <v>3435809.5157890753</v>
      </c>
    </row>
    <row r="17" spans="1:6" s="408" customFormat="1">
      <c r="A17" s="423" t="s">
        <v>446</v>
      </c>
      <c r="B17" s="400" t="s">
        <v>449</v>
      </c>
      <c r="C17" s="469">
        <v>2.1000000000000001E-2</v>
      </c>
      <c r="D17" s="467">
        <v>20435445.812224366</v>
      </c>
    </row>
    <row r="18" spans="1:6" s="407" customFormat="1">
      <c r="A18" s="516" t="s">
        <v>440</v>
      </c>
      <c r="B18" s="517"/>
      <c r="C18" s="403" t="s">
        <v>417</v>
      </c>
      <c r="D18" s="404" t="s">
        <v>418</v>
      </c>
    </row>
    <row r="19" spans="1:6" s="408" customFormat="1">
      <c r="A19" s="405">
        <v>4</v>
      </c>
      <c r="B19" s="400" t="s">
        <v>30</v>
      </c>
      <c r="C19" s="468">
        <v>0.15410772286848215</v>
      </c>
      <c r="D19" s="472">
        <v>116346681.54000004</v>
      </c>
    </row>
    <row r="20" spans="1:6" s="408" customFormat="1">
      <c r="A20" s="405">
        <v>5</v>
      </c>
      <c r="B20" s="400" t="s">
        <v>96</v>
      </c>
      <c r="C20" s="468">
        <v>0.15410772286848215</v>
      </c>
      <c r="D20" s="472">
        <v>116346681.54000004</v>
      </c>
    </row>
    <row r="21" spans="1:6" s="408" customFormat="1" ht="13.5" thickBot="1">
      <c r="A21" s="410" t="s">
        <v>441</v>
      </c>
      <c r="B21" s="411" t="s">
        <v>95</v>
      </c>
      <c r="C21" s="471">
        <v>0.16398358371832292</v>
      </c>
      <c r="D21" s="473">
        <v>123802658.54000004</v>
      </c>
    </row>
    <row r="22" spans="1:6">
      <c r="F22" s="36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90" zoomScaleNormal="90" workbookViewId="0">
      <pane xSplit="1" ySplit="5" topLeftCell="B28" activePane="bottomRight" state="frozen"/>
      <selection pane="topRight" activeCell="B1" sqref="B1"/>
      <selection pane="bottomLeft" activeCell="A5" sqref="A5"/>
      <selection pane="bottomRight" activeCell="B3" sqref="B3"/>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197</v>
      </c>
      <c r="B1" s="17" t="s">
        <v>458</v>
      </c>
      <c r="E1" s="2"/>
      <c r="F1" s="2"/>
    </row>
    <row r="2" spans="1:6" s="22" customFormat="1" ht="15.75" customHeight="1">
      <c r="A2" s="22" t="s">
        <v>198</v>
      </c>
      <c r="B2" s="17" t="s">
        <v>459</v>
      </c>
    </row>
    <row r="3" spans="1:6" s="22" customFormat="1" ht="15.75" customHeight="1">
      <c r="A3" s="27"/>
    </row>
    <row r="4" spans="1:6" s="22" customFormat="1" ht="15.75" customHeight="1" thickBot="1">
      <c r="A4" s="22" t="s">
        <v>347</v>
      </c>
      <c r="B4" s="215" t="s">
        <v>279</v>
      </c>
      <c r="D4" s="217" t="s">
        <v>101</v>
      </c>
    </row>
    <row r="5" spans="1:6" ht="38.25">
      <c r="A5" s="165" t="s">
        <v>33</v>
      </c>
      <c r="B5" s="166" t="s">
        <v>240</v>
      </c>
      <c r="C5" s="167" t="s">
        <v>246</v>
      </c>
      <c r="D5" s="216" t="s">
        <v>280</v>
      </c>
    </row>
    <row r="6" spans="1:6">
      <c r="A6" s="154">
        <v>1</v>
      </c>
      <c r="B6" s="92" t="s">
        <v>162</v>
      </c>
      <c r="C6" s="292">
        <v>17746846.329999998</v>
      </c>
      <c r="D6" s="155"/>
      <c r="E6" s="8"/>
    </row>
    <row r="7" spans="1:6">
      <c r="A7" s="154">
        <v>2</v>
      </c>
      <c r="B7" s="93" t="s">
        <v>163</v>
      </c>
      <c r="C7" s="293">
        <v>40127340.509999998</v>
      </c>
      <c r="D7" s="156"/>
      <c r="E7" s="8"/>
    </row>
    <row r="8" spans="1:6">
      <c r="A8" s="154">
        <v>3</v>
      </c>
      <c r="B8" s="93" t="s">
        <v>164</v>
      </c>
      <c r="C8" s="293">
        <v>28337710.379999999</v>
      </c>
      <c r="D8" s="156"/>
      <c r="E8" s="8"/>
    </row>
    <row r="9" spans="1:6">
      <c r="A9" s="154">
        <v>4</v>
      </c>
      <c r="B9" s="93" t="s">
        <v>193</v>
      </c>
      <c r="C9" s="293">
        <v>0</v>
      </c>
      <c r="D9" s="156"/>
      <c r="E9" s="8"/>
    </row>
    <row r="10" spans="1:6">
      <c r="A10" s="154">
        <v>5</v>
      </c>
      <c r="B10" s="93" t="s">
        <v>165</v>
      </c>
      <c r="C10" s="293">
        <v>0</v>
      </c>
      <c r="D10" s="156"/>
      <c r="E10" s="8"/>
    </row>
    <row r="11" spans="1:6">
      <c r="A11" s="154">
        <v>6.1</v>
      </c>
      <c r="B11" s="93" t="s">
        <v>166</v>
      </c>
      <c r="C11" s="294">
        <v>577822138.88109994</v>
      </c>
      <c r="D11" s="157"/>
      <c r="E11" s="9"/>
    </row>
    <row r="12" spans="1:6">
      <c r="A12" s="154">
        <v>6.2</v>
      </c>
      <c r="B12" s="94" t="s">
        <v>167</v>
      </c>
      <c r="C12" s="474">
        <v>14371879.9211</v>
      </c>
      <c r="D12" s="157"/>
      <c r="E12" s="9"/>
    </row>
    <row r="13" spans="1:6">
      <c r="A13" s="154" t="s">
        <v>381</v>
      </c>
      <c r="B13" s="95" t="s">
        <v>382</v>
      </c>
      <c r="C13" s="474">
        <v>11289252.5174</v>
      </c>
      <c r="D13" s="246" t="s">
        <v>484</v>
      </c>
      <c r="E13" s="9"/>
    </row>
    <row r="14" spans="1:6">
      <c r="A14" s="154">
        <v>6</v>
      </c>
      <c r="B14" s="93" t="s">
        <v>168</v>
      </c>
      <c r="C14" s="300">
        <f>C11-C12</f>
        <v>563450258.95999992</v>
      </c>
      <c r="D14" s="157"/>
      <c r="E14" s="8"/>
    </row>
    <row r="15" spans="1:6">
      <c r="A15" s="154">
        <v>7</v>
      </c>
      <c r="B15" s="93" t="s">
        <v>169</v>
      </c>
      <c r="C15" s="293">
        <v>12920594.09</v>
      </c>
      <c r="D15" s="156"/>
      <c r="E15" s="8"/>
    </row>
    <row r="16" spans="1:6">
      <c r="A16" s="154">
        <v>8</v>
      </c>
      <c r="B16" s="93" t="s">
        <v>170</v>
      </c>
      <c r="C16" s="293">
        <v>324245</v>
      </c>
      <c r="D16" s="156"/>
      <c r="E16" s="8"/>
    </row>
    <row r="17" spans="1:5">
      <c r="A17" s="154">
        <v>9</v>
      </c>
      <c r="B17" s="93" t="s">
        <v>171</v>
      </c>
      <c r="C17" s="293">
        <v>0</v>
      </c>
      <c r="D17" s="156"/>
      <c r="E17" s="8"/>
    </row>
    <row r="18" spans="1:5">
      <c r="A18" s="154">
        <v>9.1</v>
      </c>
      <c r="B18" s="95" t="s">
        <v>255</v>
      </c>
      <c r="C18" s="293">
        <v>0</v>
      </c>
      <c r="D18" s="156"/>
      <c r="E18" s="8"/>
    </row>
    <row r="19" spans="1:5">
      <c r="A19" s="154">
        <v>9.1999999999999993</v>
      </c>
      <c r="B19" s="95" t="s">
        <v>245</v>
      </c>
      <c r="C19" s="293">
        <v>0</v>
      </c>
      <c r="D19" s="156"/>
      <c r="E19" s="8"/>
    </row>
    <row r="20" spans="1:5">
      <c r="A20" s="154">
        <v>9.3000000000000007</v>
      </c>
      <c r="B20" s="95" t="s">
        <v>244</v>
      </c>
      <c r="C20" s="293">
        <v>0</v>
      </c>
      <c r="D20" s="156"/>
      <c r="E20" s="8"/>
    </row>
    <row r="21" spans="1:5">
      <c r="A21" s="154">
        <v>10</v>
      </c>
      <c r="B21" s="93" t="s">
        <v>172</v>
      </c>
      <c r="C21" s="293">
        <v>11738346.130000001</v>
      </c>
      <c r="D21" s="156"/>
      <c r="E21" s="8"/>
    </row>
    <row r="22" spans="1:5">
      <c r="A22" s="154">
        <v>10.1</v>
      </c>
      <c r="B22" s="95" t="s">
        <v>243</v>
      </c>
      <c r="C22" s="465">
        <v>3567089.44</v>
      </c>
      <c r="D22" s="246" t="s">
        <v>485</v>
      </c>
      <c r="E22" s="8"/>
    </row>
    <row r="23" spans="1:5">
      <c r="A23" s="154">
        <v>11</v>
      </c>
      <c r="B23" s="96" t="s">
        <v>173</v>
      </c>
      <c r="C23" s="295">
        <v>22127758.170000002</v>
      </c>
      <c r="D23" s="158"/>
      <c r="E23" s="8"/>
    </row>
    <row r="24" spans="1:5">
      <c r="A24" s="154">
        <v>12</v>
      </c>
      <c r="B24" s="98" t="s">
        <v>174</v>
      </c>
      <c r="C24" s="296">
        <f>SUM(C6:C10,C14:C17,C21,C23)</f>
        <v>696773099.56999993</v>
      </c>
      <c r="D24" s="159"/>
      <c r="E24" s="7"/>
    </row>
    <row r="25" spans="1:5">
      <c r="A25" s="154">
        <v>13</v>
      </c>
      <c r="B25" s="93" t="s">
        <v>175</v>
      </c>
      <c r="C25" s="297">
        <v>21782960</v>
      </c>
      <c r="D25" s="160"/>
      <c r="E25" s="8"/>
    </row>
    <row r="26" spans="1:5">
      <c r="A26" s="154">
        <v>14</v>
      </c>
      <c r="B26" s="93" t="s">
        <v>176</v>
      </c>
      <c r="C26" s="293">
        <v>10341338.859999999</v>
      </c>
      <c r="D26" s="156"/>
      <c r="E26" s="8"/>
    </row>
    <row r="27" spans="1:5">
      <c r="A27" s="154">
        <v>15</v>
      </c>
      <c r="B27" s="93" t="s">
        <v>177</v>
      </c>
      <c r="C27" s="293">
        <v>0</v>
      </c>
      <c r="D27" s="156"/>
      <c r="E27" s="8"/>
    </row>
    <row r="28" spans="1:5">
      <c r="A28" s="154">
        <v>16</v>
      </c>
      <c r="B28" s="93" t="s">
        <v>178</v>
      </c>
      <c r="C28" s="293">
        <v>170</v>
      </c>
      <c r="D28" s="156"/>
      <c r="E28" s="8"/>
    </row>
    <row r="29" spans="1:5">
      <c r="A29" s="154">
        <v>17</v>
      </c>
      <c r="B29" s="93" t="s">
        <v>179</v>
      </c>
      <c r="C29" s="293">
        <v>0</v>
      </c>
      <c r="D29" s="156"/>
      <c r="E29" s="8"/>
    </row>
    <row r="30" spans="1:5">
      <c r="A30" s="154">
        <v>18</v>
      </c>
      <c r="B30" s="93" t="s">
        <v>180</v>
      </c>
      <c r="C30" s="293">
        <v>497170981.87106341</v>
      </c>
      <c r="D30" s="156"/>
      <c r="E30" s="8"/>
    </row>
    <row r="31" spans="1:5">
      <c r="A31" s="154">
        <v>19</v>
      </c>
      <c r="B31" s="93" t="s">
        <v>181</v>
      </c>
      <c r="C31" s="293">
        <v>11175445.92</v>
      </c>
      <c r="D31" s="156"/>
      <c r="E31" s="8"/>
    </row>
    <row r="32" spans="1:5">
      <c r="A32" s="154">
        <v>20</v>
      </c>
      <c r="B32" s="93" t="s">
        <v>103</v>
      </c>
      <c r="C32" s="293">
        <v>27872072.890000001</v>
      </c>
      <c r="D32" s="156"/>
      <c r="E32" s="8"/>
    </row>
    <row r="33" spans="1:5">
      <c r="A33" s="154">
        <v>20.100000000000001</v>
      </c>
      <c r="B33" s="97" t="s">
        <v>380</v>
      </c>
      <c r="C33" s="295">
        <v>0</v>
      </c>
      <c r="D33" s="158"/>
      <c r="E33" s="8"/>
    </row>
    <row r="34" spans="1:5">
      <c r="A34" s="154">
        <v>21</v>
      </c>
      <c r="B34" s="96" t="s">
        <v>182</v>
      </c>
      <c r="C34" s="295">
        <v>8119900.0000000009</v>
      </c>
      <c r="D34" s="158"/>
      <c r="E34" s="8"/>
    </row>
    <row r="35" spans="1:5">
      <c r="A35" s="154">
        <v>21.1</v>
      </c>
      <c r="B35" s="97" t="s">
        <v>242</v>
      </c>
      <c r="C35" s="298">
        <v>0</v>
      </c>
      <c r="D35" s="161"/>
      <c r="E35" s="8"/>
    </row>
    <row r="36" spans="1:5">
      <c r="A36" s="154">
        <v>22</v>
      </c>
      <c r="B36" s="98" t="s">
        <v>183</v>
      </c>
      <c r="C36" s="296">
        <f>SUM(C25:C35)</f>
        <v>576462869.54106343</v>
      </c>
      <c r="D36" s="159"/>
      <c r="E36" s="7"/>
    </row>
    <row r="37" spans="1:5">
      <c r="A37" s="154">
        <v>23</v>
      </c>
      <c r="B37" s="96" t="s">
        <v>184</v>
      </c>
      <c r="C37" s="293">
        <v>4400000</v>
      </c>
      <c r="D37" s="246" t="s">
        <v>486</v>
      </c>
      <c r="E37" s="8"/>
    </row>
    <row r="38" spans="1:5">
      <c r="A38" s="154">
        <v>24</v>
      </c>
      <c r="B38" s="96" t="s">
        <v>185</v>
      </c>
      <c r="C38" s="293">
        <v>0</v>
      </c>
      <c r="D38" s="156"/>
      <c r="E38" s="8"/>
    </row>
    <row r="39" spans="1:5">
      <c r="A39" s="154">
        <v>25</v>
      </c>
      <c r="B39" s="96" t="s">
        <v>241</v>
      </c>
      <c r="C39" s="293">
        <v>0</v>
      </c>
      <c r="D39" s="156"/>
      <c r="E39" s="8"/>
    </row>
    <row r="40" spans="1:5">
      <c r="A40" s="154">
        <v>26</v>
      </c>
      <c r="B40" s="96" t="s">
        <v>187</v>
      </c>
      <c r="C40" s="293">
        <v>0</v>
      </c>
      <c r="D40" s="156"/>
      <c r="E40" s="8"/>
    </row>
    <row r="41" spans="1:5">
      <c r="A41" s="154">
        <v>27</v>
      </c>
      <c r="B41" s="96" t="s">
        <v>188</v>
      </c>
      <c r="C41" s="293">
        <v>0</v>
      </c>
      <c r="D41" s="156"/>
      <c r="E41" s="8"/>
    </row>
    <row r="42" spans="1:5">
      <c r="A42" s="154">
        <v>28</v>
      </c>
      <c r="B42" s="96" t="s">
        <v>189</v>
      </c>
      <c r="C42" s="293">
        <v>115513770.98000003</v>
      </c>
      <c r="D42" s="246" t="s">
        <v>487</v>
      </c>
      <c r="E42" s="8"/>
    </row>
    <row r="43" spans="1:5">
      <c r="A43" s="154">
        <v>29</v>
      </c>
      <c r="B43" s="96" t="s">
        <v>42</v>
      </c>
      <c r="C43" s="293">
        <v>396459</v>
      </c>
      <c r="D43" s="246" t="s">
        <v>488</v>
      </c>
      <c r="E43" s="8"/>
    </row>
    <row r="44" spans="1:5" ht="16.5" thickBot="1">
      <c r="A44" s="162">
        <v>30</v>
      </c>
      <c r="B44" s="163" t="s">
        <v>190</v>
      </c>
      <c r="C44" s="299">
        <f>SUM(C37:C43)</f>
        <v>120310229.98000003</v>
      </c>
      <c r="D44" s="164"/>
      <c r="E44" s="7"/>
    </row>
  </sheetData>
  <dataValidations count="1">
    <dataValidation operator="lessThanOrEqual" allowBlank="1" showInputMessage="1" showErrorMessage="1" errorTitle="Should be negative number" error="Should be whole negative number or 0" sqref="C22"/>
  </dataValidations>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P8" activePane="bottomRight" state="frozen"/>
      <selection pane="topRight" activeCell="C1" sqref="C1"/>
      <selection pane="bottomLeft" activeCell="A8" sqref="A8"/>
      <selection pane="bottomRight" activeCell="S22" sqref="S22"/>
    </sheetView>
  </sheetViews>
  <sheetFormatPr defaultColWidth="9.140625" defaultRowHeight="12.75"/>
  <cols>
    <col min="1" max="1" width="10.5703125" style="2" bestFit="1" customWidth="1"/>
    <col min="2" max="2" width="95" style="2" customWidth="1"/>
    <col min="3" max="3" width="10.285156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11.28515625" style="2" bestFit="1" customWidth="1"/>
    <col min="12" max="12" width="13.28515625" style="2" bestFit="1" customWidth="1"/>
    <col min="13" max="13" width="10.28515625" style="2" bestFit="1" customWidth="1"/>
    <col min="14" max="14" width="13.28515625" style="2" bestFit="1" customWidth="1"/>
    <col min="15" max="15" width="10.285156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197</v>
      </c>
      <c r="B1" s="17" t="s">
        <v>458</v>
      </c>
    </row>
    <row r="2" spans="1:19">
      <c r="A2" s="2" t="s">
        <v>198</v>
      </c>
      <c r="B2" s="17" t="s">
        <v>459</v>
      </c>
    </row>
    <row r="4" spans="1:19" ht="39" thickBot="1">
      <c r="A4" s="75" t="s">
        <v>348</v>
      </c>
      <c r="B4" s="328" t="s">
        <v>370</v>
      </c>
    </row>
    <row r="5" spans="1:19">
      <c r="A5" s="142"/>
      <c r="B5" s="145"/>
      <c r="C5" s="124" t="s">
        <v>0</v>
      </c>
      <c r="D5" s="124" t="s">
        <v>1</v>
      </c>
      <c r="E5" s="124" t="s">
        <v>2</v>
      </c>
      <c r="F5" s="124" t="s">
        <v>3</v>
      </c>
      <c r="G5" s="124" t="s">
        <v>4</v>
      </c>
      <c r="H5" s="124" t="s">
        <v>11</v>
      </c>
      <c r="I5" s="124" t="s">
        <v>247</v>
      </c>
      <c r="J5" s="124" t="s">
        <v>248</v>
      </c>
      <c r="K5" s="124" t="s">
        <v>249</v>
      </c>
      <c r="L5" s="124" t="s">
        <v>250</v>
      </c>
      <c r="M5" s="124" t="s">
        <v>251</v>
      </c>
      <c r="N5" s="124" t="s">
        <v>252</v>
      </c>
      <c r="O5" s="124" t="s">
        <v>357</v>
      </c>
      <c r="P5" s="124" t="s">
        <v>358</v>
      </c>
      <c r="Q5" s="124" t="s">
        <v>359</v>
      </c>
      <c r="R5" s="319" t="s">
        <v>360</v>
      </c>
      <c r="S5" s="125" t="s">
        <v>361</v>
      </c>
    </row>
    <row r="6" spans="1:19" ht="46.5" customHeight="1">
      <c r="A6" s="169"/>
      <c r="B6" s="522" t="s">
        <v>362</v>
      </c>
      <c r="C6" s="520">
        <v>0</v>
      </c>
      <c r="D6" s="521"/>
      <c r="E6" s="520">
        <v>0.2</v>
      </c>
      <c r="F6" s="521"/>
      <c r="G6" s="520">
        <v>0.35</v>
      </c>
      <c r="H6" s="521"/>
      <c r="I6" s="520">
        <v>0.5</v>
      </c>
      <c r="J6" s="521"/>
      <c r="K6" s="520">
        <v>0.75</v>
      </c>
      <c r="L6" s="521"/>
      <c r="M6" s="520">
        <v>1</v>
      </c>
      <c r="N6" s="521"/>
      <c r="O6" s="520">
        <v>1.5</v>
      </c>
      <c r="P6" s="521"/>
      <c r="Q6" s="520">
        <v>2.5</v>
      </c>
      <c r="R6" s="521"/>
      <c r="S6" s="518" t="s">
        <v>260</v>
      </c>
    </row>
    <row r="7" spans="1:19">
      <c r="A7" s="169"/>
      <c r="B7" s="523"/>
      <c r="C7" s="327" t="s">
        <v>355</v>
      </c>
      <c r="D7" s="327" t="s">
        <v>356</v>
      </c>
      <c r="E7" s="327" t="s">
        <v>355</v>
      </c>
      <c r="F7" s="327" t="s">
        <v>356</v>
      </c>
      <c r="G7" s="327" t="s">
        <v>355</v>
      </c>
      <c r="H7" s="327" t="s">
        <v>356</v>
      </c>
      <c r="I7" s="327" t="s">
        <v>355</v>
      </c>
      <c r="J7" s="327" t="s">
        <v>356</v>
      </c>
      <c r="K7" s="327" t="s">
        <v>355</v>
      </c>
      <c r="L7" s="327" t="s">
        <v>356</v>
      </c>
      <c r="M7" s="327" t="s">
        <v>355</v>
      </c>
      <c r="N7" s="327" t="s">
        <v>356</v>
      </c>
      <c r="O7" s="327" t="s">
        <v>355</v>
      </c>
      <c r="P7" s="327" t="s">
        <v>356</v>
      </c>
      <c r="Q7" s="327" t="s">
        <v>355</v>
      </c>
      <c r="R7" s="327" t="s">
        <v>356</v>
      </c>
      <c r="S7" s="519"/>
    </row>
    <row r="8" spans="1:19" s="173" customFormat="1">
      <c r="A8" s="128">
        <v>1</v>
      </c>
      <c r="B8" s="191" t="s">
        <v>225</v>
      </c>
      <c r="C8" s="301">
        <v>25296300.5</v>
      </c>
      <c r="D8" s="301"/>
      <c r="E8" s="301"/>
      <c r="F8" s="320"/>
      <c r="G8" s="301"/>
      <c r="H8" s="301"/>
      <c r="I8" s="301"/>
      <c r="J8" s="301"/>
      <c r="K8" s="301"/>
      <c r="L8" s="301"/>
      <c r="M8" s="301">
        <v>14831040.01</v>
      </c>
      <c r="N8" s="301"/>
      <c r="O8" s="301"/>
      <c r="P8" s="301"/>
      <c r="Q8" s="301"/>
      <c r="R8" s="320"/>
      <c r="S8" s="333">
        <f>$C$6*SUM(C8:D8)+$E$6*SUM(E8:F8)+$G$6*SUM(G8:H8)+$I$6*SUM(I8:J8)+$K$6*SUM(K8:L8)+$M$6*SUM(M8:N8)+$O$6*SUM(O8:P8)+$Q$6*SUM(Q8:R8)</f>
        <v>14831040.01</v>
      </c>
    </row>
    <row r="9" spans="1:19" s="173" customFormat="1">
      <c r="A9" s="128">
        <v>2</v>
      </c>
      <c r="B9" s="191" t="s">
        <v>226</v>
      </c>
      <c r="C9" s="301"/>
      <c r="D9" s="301"/>
      <c r="E9" s="301"/>
      <c r="F9" s="301"/>
      <c r="G9" s="301"/>
      <c r="H9" s="301"/>
      <c r="I9" s="301"/>
      <c r="J9" s="301"/>
      <c r="K9" s="301"/>
      <c r="L9" s="301"/>
      <c r="M9" s="301"/>
      <c r="N9" s="301"/>
      <c r="O9" s="301"/>
      <c r="P9" s="301"/>
      <c r="Q9" s="301"/>
      <c r="R9" s="320"/>
      <c r="S9" s="333">
        <f t="shared" ref="S9:S21" si="0">$C$6*SUM(C9:D9)+$E$6*SUM(E9:F9)+$G$6*SUM(G9:H9)+$I$6*SUM(I9:J9)+$K$6*SUM(K9:L9)+$M$6*SUM(M9:N9)+$O$6*SUM(O9:P9)+$Q$6*SUM(Q9:R9)</f>
        <v>0</v>
      </c>
    </row>
    <row r="10" spans="1:19" s="173" customFormat="1">
      <c r="A10" s="128">
        <v>3</v>
      </c>
      <c r="B10" s="191" t="s">
        <v>227</v>
      </c>
      <c r="C10" s="301"/>
      <c r="D10" s="301"/>
      <c r="E10" s="301"/>
      <c r="F10" s="301"/>
      <c r="G10" s="301"/>
      <c r="H10" s="301"/>
      <c r="I10" s="301"/>
      <c r="J10" s="301"/>
      <c r="K10" s="301"/>
      <c r="L10" s="301"/>
      <c r="M10" s="301"/>
      <c r="N10" s="301"/>
      <c r="O10" s="301"/>
      <c r="P10" s="301"/>
      <c r="Q10" s="301"/>
      <c r="R10" s="320"/>
      <c r="S10" s="333">
        <f t="shared" si="0"/>
        <v>0</v>
      </c>
    </row>
    <row r="11" spans="1:19" s="173" customFormat="1">
      <c r="A11" s="128">
        <v>4</v>
      </c>
      <c r="B11" s="191" t="s">
        <v>228</v>
      </c>
      <c r="C11" s="301"/>
      <c r="D11" s="301"/>
      <c r="E11" s="301"/>
      <c r="F11" s="301"/>
      <c r="G11" s="301"/>
      <c r="H11" s="301"/>
      <c r="I11" s="301"/>
      <c r="J11" s="301"/>
      <c r="K11" s="301"/>
      <c r="L11" s="301"/>
      <c r="M11" s="301"/>
      <c r="N11" s="301"/>
      <c r="O11" s="301"/>
      <c r="P11" s="301"/>
      <c r="Q11" s="301"/>
      <c r="R11" s="320"/>
      <c r="S11" s="333">
        <f t="shared" si="0"/>
        <v>0</v>
      </c>
    </row>
    <row r="12" spans="1:19" s="173" customFormat="1">
      <c r="A12" s="128">
        <v>5</v>
      </c>
      <c r="B12" s="191" t="s">
        <v>229</v>
      </c>
      <c r="C12" s="301"/>
      <c r="D12" s="301"/>
      <c r="E12" s="301"/>
      <c r="F12" s="301"/>
      <c r="G12" s="301"/>
      <c r="H12" s="301"/>
      <c r="I12" s="301"/>
      <c r="J12" s="301"/>
      <c r="K12" s="301"/>
      <c r="L12" s="301"/>
      <c r="M12" s="301"/>
      <c r="N12" s="301"/>
      <c r="O12" s="301"/>
      <c r="P12" s="301"/>
      <c r="Q12" s="301"/>
      <c r="R12" s="320"/>
      <c r="S12" s="333">
        <f t="shared" si="0"/>
        <v>0</v>
      </c>
    </row>
    <row r="13" spans="1:19" s="173" customFormat="1">
      <c r="A13" s="128">
        <v>6</v>
      </c>
      <c r="B13" s="191" t="s">
        <v>230</v>
      </c>
      <c r="C13" s="301"/>
      <c r="D13" s="301"/>
      <c r="E13" s="301">
        <v>79485</v>
      </c>
      <c r="F13" s="301"/>
      <c r="G13" s="301"/>
      <c r="H13" s="301"/>
      <c r="I13" s="301">
        <v>27413882.735999998</v>
      </c>
      <c r="J13" s="301"/>
      <c r="K13" s="301"/>
      <c r="L13" s="301"/>
      <c r="M13" s="301">
        <v>854760.30440000002</v>
      </c>
      <c r="N13" s="301"/>
      <c r="O13" s="301"/>
      <c r="P13" s="301"/>
      <c r="Q13" s="301"/>
      <c r="R13" s="320"/>
      <c r="S13" s="333">
        <f t="shared" si="0"/>
        <v>14577598.6724</v>
      </c>
    </row>
    <row r="14" spans="1:19" s="173" customFormat="1">
      <c r="A14" s="128">
        <v>7</v>
      </c>
      <c r="B14" s="191" t="s">
        <v>80</v>
      </c>
      <c r="C14" s="301"/>
      <c r="D14" s="301"/>
      <c r="E14" s="301"/>
      <c r="F14" s="301"/>
      <c r="G14" s="301"/>
      <c r="H14" s="301"/>
      <c r="I14" s="301"/>
      <c r="J14" s="301"/>
      <c r="K14" s="301"/>
      <c r="L14" s="301"/>
      <c r="M14" s="301"/>
      <c r="N14" s="301"/>
      <c r="O14" s="301"/>
      <c r="P14" s="301"/>
      <c r="Q14" s="301"/>
      <c r="R14" s="320"/>
      <c r="S14" s="333">
        <f t="shared" si="0"/>
        <v>0</v>
      </c>
    </row>
    <row r="15" spans="1:19" s="173" customFormat="1">
      <c r="A15" s="128">
        <v>8</v>
      </c>
      <c r="B15" s="191" t="s">
        <v>81</v>
      </c>
      <c r="C15" s="301"/>
      <c r="D15" s="301"/>
      <c r="E15" s="301"/>
      <c r="F15" s="301"/>
      <c r="G15" s="301"/>
      <c r="H15" s="301"/>
      <c r="I15" s="301" t="s">
        <v>10</v>
      </c>
      <c r="J15" s="301"/>
      <c r="K15" s="301">
        <v>533405532.28889459</v>
      </c>
      <c r="L15" s="301">
        <v>5523449.4840000011</v>
      </c>
      <c r="M15" s="301"/>
      <c r="N15" s="301"/>
      <c r="O15" s="301"/>
      <c r="P15" s="301"/>
      <c r="Q15" s="301"/>
      <c r="R15" s="320"/>
      <c r="S15" s="333">
        <f t="shared" si="0"/>
        <v>404196736.32967097</v>
      </c>
    </row>
    <row r="16" spans="1:19" s="173" customFormat="1">
      <c r="A16" s="128">
        <v>9</v>
      </c>
      <c r="B16" s="191" t="s">
        <v>82</v>
      </c>
      <c r="C16" s="301"/>
      <c r="D16" s="301"/>
      <c r="E16" s="301"/>
      <c r="F16" s="301"/>
      <c r="G16" s="301"/>
      <c r="H16" s="301"/>
      <c r="I16" s="301"/>
      <c r="J16" s="301"/>
      <c r="K16" s="301"/>
      <c r="L16" s="301"/>
      <c r="M16" s="301"/>
      <c r="N16" s="301"/>
      <c r="O16" s="301"/>
      <c r="P16" s="301"/>
      <c r="Q16" s="301"/>
      <c r="R16" s="320"/>
      <c r="S16" s="333">
        <f t="shared" si="0"/>
        <v>0</v>
      </c>
    </row>
    <row r="17" spans="1:19" s="173" customFormat="1">
      <c r="A17" s="128">
        <v>10</v>
      </c>
      <c r="B17" s="191" t="s">
        <v>76</v>
      </c>
      <c r="C17" s="301"/>
      <c r="D17" s="301"/>
      <c r="E17" s="301"/>
      <c r="F17" s="301"/>
      <c r="G17" s="301"/>
      <c r="H17" s="301"/>
      <c r="I17" s="301"/>
      <c r="J17" s="301"/>
      <c r="K17" s="301"/>
      <c r="L17" s="301"/>
      <c r="M17" s="301">
        <v>1430920.0371302296</v>
      </c>
      <c r="N17" s="301"/>
      <c r="O17" s="301">
        <v>193362.64760560726</v>
      </c>
      <c r="P17" s="301"/>
      <c r="Q17" s="301"/>
      <c r="R17" s="320"/>
      <c r="S17" s="333">
        <f t="shared" si="0"/>
        <v>1720964.0085386406</v>
      </c>
    </row>
    <row r="18" spans="1:19" s="173" customFormat="1">
      <c r="A18" s="128">
        <v>11</v>
      </c>
      <c r="B18" s="191" t="s">
        <v>77</v>
      </c>
      <c r="C18" s="301"/>
      <c r="D18" s="301"/>
      <c r="E18" s="301"/>
      <c r="F18" s="301"/>
      <c r="G18" s="301"/>
      <c r="H18" s="301"/>
      <c r="I18" s="301"/>
      <c r="J18" s="301"/>
      <c r="K18" s="301"/>
      <c r="L18" s="301"/>
      <c r="M18" s="301">
        <v>16494477.32280096</v>
      </c>
      <c r="N18" s="301"/>
      <c r="O18" s="301">
        <v>36125395.668225668</v>
      </c>
      <c r="P18" s="301"/>
      <c r="Q18" s="301"/>
      <c r="R18" s="320"/>
      <c r="S18" s="333">
        <f t="shared" si="0"/>
        <v>70682570.825139463</v>
      </c>
    </row>
    <row r="19" spans="1:19" s="173" customFormat="1">
      <c r="A19" s="128">
        <v>12</v>
      </c>
      <c r="B19" s="191" t="s">
        <v>78</v>
      </c>
      <c r="C19" s="301"/>
      <c r="D19" s="301"/>
      <c r="E19" s="301"/>
      <c r="F19" s="301"/>
      <c r="G19" s="301"/>
      <c r="H19" s="301"/>
      <c r="I19" s="301"/>
      <c r="J19" s="301"/>
      <c r="K19" s="301"/>
      <c r="L19" s="301"/>
      <c r="M19" s="301"/>
      <c r="N19" s="301"/>
      <c r="O19" s="301"/>
      <c r="P19" s="301"/>
      <c r="Q19" s="301"/>
      <c r="R19" s="320"/>
      <c r="S19" s="333">
        <f t="shared" si="0"/>
        <v>0</v>
      </c>
    </row>
    <row r="20" spans="1:19" s="173" customFormat="1">
      <c r="A20" s="128">
        <v>13</v>
      </c>
      <c r="B20" s="191" t="s">
        <v>79</v>
      </c>
      <c r="C20" s="301"/>
      <c r="D20" s="301"/>
      <c r="E20" s="301"/>
      <c r="F20" s="301"/>
      <c r="G20" s="301"/>
      <c r="H20" s="301"/>
      <c r="I20" s="301"/>
      <c r="J20" s="301"/>
      <c r="K20" s="301"/>
      <c r="L20" s="301"/>
      <c r="M20" s="301"/>
      <c r="N20" s="301"/>
      <c r="O20" s="301"/>
      <c r="P20" s="301"/>
      <c r="Q20" s="301"/>
      <c r="R20" s="320"/>
      <c r="S20" s="333">
        <f t="shared" si="0"/>
        <v>0</v>
      </c>
    </row>
    <row r="21" spans="1:19" s="173" customFormat="1">
      <c r="A21" s="128">
        <v>14</v>
      </c>
      <c r="B21" s="191" t="s">
        <v>258</v>
      </c>
      <c r="C21" s="301">
        <v>17746846.329999998</v>
      </c>
      <c r="D21" s="301"/>
      <c r="E21" s="301"/>
      <c r="F21" s="301"/>
      <c r="G21" s="301"/>
      <c r="H21" s="301"/>
      <c r="I21" s="301"/>
      <c r="J21" s="301"/>
      <c r="K21" s="301"/>
      <c r="L21" s="301"/>
      <c r="M21" s="301">
        <v>30045684.690000001</v>
      </c>
      <c r="N21" s="301"/>
      <c r="O21" s="301"/>
      <c r="P21" s="301"/>
      <c r="Q21" s="301">
        <v>577575</v>
      </c>
      <c r="R21" s="320"/>
      <c r="S21" s="333">
        <f t="shared" si="0"/>
        <v>31489622.190000001</v>
      </c>
    </row>
    <row r="22" spans="1:19" ht="13.5" thickBot="1">
      <c r="A22" s="110"/>
      <c r="B22" s="175" t="s">
        <v>75</v>
      </c>
      <c r="C22" s="302">
        <f>SUM(C8:C21)</f>
        <v>43043146.829999998</v>
      </c>
      <c r="D22" s="302">
        <f t="shared" ref="D22:S22" si="1">SUM(D8:D21)</f>
        <v>0</v>
      </c>
      <c r="E22" s="302">
        <f t="shared" si="1"/>
        <v>79485</v>
      </c>
      <c r="F22" s="302">
        <f t="shared" si="1"/>
        <v>0</v>
      </c>
      <c r="G22" s="302">
        <f t="shared" si="1"/>
        <v>0</v>
      </c>
      <c r="H22" s="302">
        <f t="shared" si="1"/>
        <v>0</v>
      </c>
      <c r="I22" s="302">
        <f t="shared" si="1"/>
        <v>27413882.735999998</v>
      </c>
      <c r="J22" s="302">
        <f t="shared" si="1"/>
        <v>0</v>
      </c>
      <c r="K22" s="302">
        <f t="shared" si="1"/>
        <v>533405532.28889459</v>
      </c>
      <c r="L22" s="302">
        <f t="shared" si="1"/>
        <v>5523449.4840000011</v>
      </c>
      <c r="M22" s="302">
        <f t="shared" si="1"/>
        <v>63656882.364331186</v>
      </c>
      <c r="N22" s="302">
        <f t="shared" si="1"/>
        <v>0</v>
      </c>
      <c r="O22" s="302">
        <f t="shared" si="1"/>
        <v>36318758.315831274</v>
      </c>
      <c r="P22" s="302">
        <f t="shared" si="1"/>
        <v>0</v>
      </c>
      <c r="Q22" s="302">
        <f t="shared" si="1"/>
        <v>577575</v>
      </c>
      <c r="R22" s="302">
        <f t="shared" si="1"/>
        <v>0</v>
      </c>
      <c r="S22" s="475">
        <f t="shared" si="1"/>
        <v>537498532.03574908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1" sqref="B1: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197</v>
      </c>
      <c r="B1" s="17" t="s">
        <v>458</v>
      </c>
    </row>
    <row r="2" spans="1:22">
      <c r="A2" s="2" t="s">
        <v>198</v>
      </c>
      <c r="B2" s="17" t="s">
        <v>459</v>
      </c>
    </row>
    <row r="4" spans="1:22" ht="27.75" thickBot="1">
      <c r="A4" s="2" t="s">
        <v>349</v>
      </c>
      <c r="B4" s="329" t="s">
        <v>371</v>
      </c>
      <c r="V4" s="217" t="s">
        <v>101</v>
      </c>
    </row>
    <row r="5" spans="1:22">
      <c r="A5" s="108"/>
      <c r="B5" s="109"/>
      <c r="C5" s="524" t="s">
        <v>207</v>
      </c>
      <c r="D5" s="525"/>
      <c r="E5" s="525"/>
      <c r="F5" s="525"/>
      <c r="G5" s="525"/>
      <c r="H5" s="525"/>
      <c r="I5" s="525"/>
      <c r="J5" s="525"/>
      <c r="K5" s="525"/>
      <c r="L5" s="526"/>
      <c r="M5" s="524" t="s">
        <v>208</v>
      </c>
      <c r="N5" s="525"/>
      <c r="O5" s="525"/>
      <c r="P5" s="525"/>
      <c r="Q5" s="525"/>
      <c r="R5" s="525"/>
      <c r="S5" s="526"/>
      <c r="T5" s="529" t="s">
        <v>369</v>
      </c>
      <c r="U5" s="529" t="s">
        <v>368</v>
      </c>
      <c r="V5" s="527" t="s">
        <v>209</v>
      </c>
    </row>
    <row r="6" spans="1:22" s="75" customFormat="1" ht="140.25">
      <c r="A6" s="126"/>
      <c r="B6" s="193"/>
      <c r="C6" s="106" t="s">
        <v>210</v>
      </c>
      <c r="D6" s="105" t="s">
        <v>211</v>
      </c>
      <c r="E6" s="102" t="s">
        <v>212</v>
      </c>
      <c r="F6" s="330" t="s">
        <v>363</v>
      </c>
      <c r="G6" s="105" t="s">
        <v>213</v>
      </c>
      <c r="H6" s="105" t="s">
        <v>214</v>
      </c>
      <c r="I6" s="105" t="s">
        <v>215</v>
      </c>
      <c r="J6" s="105" t="s">
        <v>257</v>
      </c>
      <c r="K6" s="105" t="s">
        <v>216</v>
      </c>
      <c r="L6" s="107" t="s">
        <v>217</v>
      </c>
      <c r="M6" s="106" t="s">
        <v>218</v>
      </c>
      <c r="N6" s="105" t="s">
        <v>219</v>
      </c>
      <c r="O6" s="105" t="s">
        <v>220</v>
      </c>
      <c r="P6" s="105" t="s">
        <v>221</v>
      </c>
      <c r="Q6" s="105" t="s">
        <v>222</v>
      </c>
      <c r="R6" s="105" t="s">
        <v>223</v>
      </c>
      <c r="S6" s="107" t="s">
        <v>224</v>
      </c>
      <c r="T6" s="530"/>
      <c r="U6" s="530"/>
      <c r="V6" s="528"/>
    </row>
    <row r="7" spans="1:22" s="173" customFormat="1">
      <c r="A7" s="174">
        <v>1</v>
      </c>
      <c r="B7" s="172" t="s">
        <v>225</v>
      </c>
      <c r="C7" s="303"/>
      <c r="D7" s="301"/>
      <c r="E7" s="301"/>
      <c r="F7" s="301"/>
      <c r="G7" s="301"/>
      <c r="H7" s="301"/>
      <c r="I7" s="301"/>
      <c r="J7" s="301"/>
      <c r="K7" s="301"/>
      <c r="L7" s="304"/>
      <c r="M7" s="303"/>
      <c r="N7" s="301"/>
      <c r="O7" s="301"/>
      <c r="P7" s="301"/>
      <c r="Q7" s="301"/>
      <c r="R7" s="301"/>
      <c r="S7" s="304"/>
      <c r="T7" s="324"/>
      <c r="U7" s="323"/>
      <c r="V7" s="305">
        <f>SUM(C7:S7)</f>
        <v>0</v>
      </c>
    </row>
    <row r="8" spans="1:22" s="173" customFormat="1">
      <c r="A8" s="174">
        <v>2</v>
      </c>
      <c r="B8" s="172" t="s">
        <v>226</v>
      </c>
      <c r="C8" s="303"/>
      <c r="D8" s="301"/>
      <c r="E8" s="301"/>
      <c r="F8" s="301"/>
      <c r="G8" s="301"/>
      <c r="H8" s="301"/>
      <c r="I8" s="301"/>
      <c r="J8" s="301"/>
      <c r="K8" s="301"/>
      <c r="L8" s="304"/>
      <c r="M8" s="303"/>
      <c r="N8" s="301"/>
      <c r="O8" s="301"/>
      <c r="P8" s="301"/>
      <c r="Q8" s="301"/>
      <c r="R8" s="301"/>
      <c r="S8" s="304"/>
      <c r="T8" s="323"/>
      <c r="U8" s="323"/>
      <c r="V8" s="305">
        <f t="shared" ref="V8:V20" si="0">SUM(C8:S8)</f>
        <v>0</v>
      </c>
    </row>
    <row r="9" spans="1:22" s="173" customFormat="1">
      <c r="A9" s="174">
        <v>3</v>
      </c>
      <c r="B9" s="172" t="s">
        <v>227</v>
      </c>
      <c r="C9" s="303"/>
      <c r="D9" s="301"/>
      <c r="E9" s="301"/>
      <c r="F9" s="301"/>
      <c r="G9" s="301"/>
      <c r="H9" s="301"/>
      <c r="I9" s="301"/>
      <c r="J9" s="301"/>
      <c r="K9" s="301"/>
      <c r="L9" s="304"/>
      <c r="M9" s="303"/>
      <c r="N9" s="301"/>
      <c r="O9" s="301"/>
      <c r="P9" s="301"/>
      <c r="Q9" s="301"/>
      <c r="R9" s="301"/>
      <c r="S9" s="304"/>
      <c r="T9" s="323"/>
      <c r="U9" s="323"/>
      <c r="V9" s="305">
        <f>SUM(C9:S9)</f>
        <v>0</v>
      </c>
    </row>
    <row r="10" spans="1:22" s="173" customFormat="1">
      <c r="A10" s="174">
        <v>4</v>
      </c>
      <c r="B10" s="172" t="s">
        <v>228</v>
      </c>
      <c r="C10" s="303"/>
      <c r="D10" s="301"/>
      <c r="E10" s="301"/>
      <c r="F10" s="301"/>
      <c r="G10" s="301"/>
      <c r="H10" s="301"/>
      <c r="I10" s="301"/>
      <c r="J10" s="301"/>
      <c r="K10" s="301"/>
      <c r="L10" s="304"/>
      <c r="M10" s="303"/>
      <c r="N10" s="301"/>
      <c r="O10" s="301"/>
      <c r="P10" s="301"/>
      <c r="Q10" s="301"/>
      <c r="R10" s="301"/>
      <c r="S10" s="304"/>
      <c r="T10" s="323"/>
      <c r="U10" s="323"/>
      <c r="V10" s="305">
        <f t="shared" si="0"/>
        <v>0</v>
      </c>
    </row>
    <row r="11" spans="1:22" s="173" customFormat="1">
      <c r="A11" s="174">
        <v>5</v>
      </c>
      <c r="B11" s="172" t="s">
        <v>229</v>
      </c>
      <c r="C11" s="303"/>
      <c r="D11" s="301"/>
      <c r="E11" s="301"/>
      <c r="F11" s="301"/>
      <c r="G11" s="301"/>
      <c r="H11" s="301"/>
      <c r="I11" s="301"/>
      <c r="J11" s="301"/>
      <c r="K11" s="301"/>
      <c r="L11" s="304"/>
      <c r="M11" s="303"/>
      <c r="N11" s="301"/>
      <c r="O11" s="301"/>
      <c r="P11" s="301"/>
      <c r="Q11" s="301"/>
      <c r="R11" s="301"/>
      <c r="S11" s="304"/>
      <c r="T11" s="323"/>
      <c r="U11" s="323"/>
      <c r="V11" s="305">
        <f t="shared" si="0"/>
        <v>0</v>
      </c>
    </row>
    <row r="12" spans="1:22" s="173" customFormat="1">
      <c r="A12" s="174">
        <v>6</v>
      </c>
      <c r="B12" s="172" t="s">
        <v>230</v>
      </c>
      <c r="C12" s="303"/>
      <c r="D12" s="301"/>
      <c r="E12" s="301"/>
      <c r="F12" s="301"/>
      <c r="G12" s="301"/>
      <c r="H12" s="301"/>
      <c r="I12" s="301"/>
      <c r="J12" s="301"/>
      <c r="K12" s="301"/>
      <c r="L12" s="304"/>
      <c r="M12" s="303"/>
      <c r="N12" s="301"/>
      <c r="O12" s="301"/>
      <c r="P12" s="301"/>
      <c r="Q12" s="301"/>
      <c r="R12" s="301"/>
      <c r="S12" s="304"/>
      <c r="T12" s="323"/>
      <c r="U12" s="323"/>
      <c r="V12" s="305">
        <f t="shared" si="0"/>
        <v>0</v>
      </c>
    </row>
    <row r="13" spans="1:22" s="173" customFormat="1">
      <c r="A13" s="174">
        <v>7</v>
      </c>
      <c r="B13" s="172" t="s">
        <v>80</v>
      </c>
      <c r="C13" s="303"/>
      <c r="D13" s="301"/>
      <c r="E13" s="301"/>
      <c r="F13" s="301"/>
      <c r="G13" s="301"/>
      <c r="H13" s="301"/>
      <c r="I13" s="301"/>
      <c r="J13" s="301"/>
      <c r="K13" s="301"/>
      <c r="L13" s="304"/>
      <c r="M13" s="303"/>
      <c r="N13" s="301"/>
      <c r="O13" s="301"/>
      <c r="P13" s="301"/>
      <c r="Q13" s="301"/>
      <c r="R13" s="301"/>
      <c r="S13" s="304"/>
      <c r="T13" s="323"/>
      <c r="U13" s="323"/>
      <c r="V13" s="305">
        <f t="shared" si="0"/>
        <v>0</v>
      </c>
    </row>
    <row r="14" spans="1:22" s="173" customFormat="1">
      <c r="A14" s="174">
        <v>8</v>
      </c>
      <c r="B14" s="172" t="s">
        <v>81</v>
      </c>
      <c r="C14" s="303"/>
      <c r="D14" s="301"/>
      <c r="E14" s="301"/>
      <c r="F14" s="301"/>
      <c r="G14" s="301"/>
      <c r="H14" s="301"/>
      <c r="I14" s="301"/>
      <c r="J14" s="301"/>
      <c r="K14" s="301"/>
      <c r="L14" s="304"/>
      <c r="M14" s="303"/>
      <c r="N14" s="301"/>
      <c r="O14" s="301"/>
      <c r="P14" s="301"/>
      <c r="Q14" s="301"/>
      <c r="R14" s="301"/>
      <c r="S14" s="304"/>
      <c r="T14" s="323"/>
      <c r="U14" s="323"/>
      <c r="V14" s="305">
        <f t="shared" si="0"/>
        <v>0</v>
      </c>
    </row>
    <row r="15" spans="1:22" s="173" customFormat="1">
      <c r="A15" s="174">
        <v>9</v>
      </c>
      <c r="B15" s="172" t="s">
        <v>82</v>
      </c>
      <c r="C15" s="303"/>
      <c r="D15" s="301"/>
      <c r="E15" s="301"/>
      <c r="F15" s="301"/>
      <c r="G15" s="301"/>
      <c r="H15" s="301"/>
      <c r="I15" s="301"/>
      <c r="J15" s="301"/>
      <c r="K15" s="301"/>
      <c r="L15" s="304"/>
      <c r="M15" s="303"/>
      <c r="N15" s="301"/>
      <c r="O15" s="301"/>
      <c r="P15" s="301"/>
      <c r="Q15" s="301"/>
      <c r="R15" s="301"/>
      <c r="S15" s="304"/>
      <c r="T15" s="323"/>
      <c r="U15" s="323"/>
      <c r="V15" s="305">
        <f t="shared" si="0"/>
        <v>0</v>
      </c>
    </row>
    <row r="16" spans="1:22" s="173" customFormat="1">
      <c r="A16" s="174">
        <v>10</v>
      </c>
      <c r="B16" s="172" t="s">
        <v>76</v>
      </c>
      <c r="C16" s="303"/>
      <c r="D16" s="301"/>
      <c r="E16" s="301"/>
      <c r="F16" s="301"/>
      <c r="G16" s="301"/>
      <c r="H16" s="301"/>
      <c r="I16" s="301"/>
      <c r="J16" s="301"/>
      <c r="K16" s="301"/>
      <c r="L16" s="304"/>
      <c r="M16" s="303"/>
      <c r="N16" s="301"/>
      <c r="O16" s="301"/>
      <c r="P16" s="301"/>
      <c r="Q16" s="301"/>
      <c r="R16" s="301"/>
      <c r="S16" s="304"/>
      <c r="T16" s="323"/>
      <c r="U16" s="323"/>
      <c r="V16" s="305">
        <f t="shared" si="0"/>
        <v>0</v>
      </c>
    </row>
    <row r="17" spans="1:22" s="173" customFormat="1">
      <c r="A17" s="174">
        <v>11</v>
      </c>
      <c r="B17" s="172" t="s">
        <v>77</v>
      </c>
      <c r="C17" s="303"/>
      <c r="D17" s="301"/>
      <c r="E17" s="301"/>
      <c r="F17" s="301"/>
      <c r="G17" s="301"/>
      <c r="H17" s="301"/>
      <c r="I17" s="301"/>
      <c r="J17" s="301"/>
      <c r="K17" s="301"/>
      <c r="L17" s="304"/>
      <c r="M17" s="303"/>
      <c r="N17" s="301"/>
      <c r="O17" s="301"/>
      <c r="P17" s="301"/>
      <c r="Q17" s="301"/>
      <c r="R17" s="301"/>
      <c r="S17" s="304"/>
      <c r="T17" s="323"/>
      <c r="U17" s="323"/>
      <c r="V17" s="305">
        <f t="shared" si="0"/>
        <v>0</v>
      </c>
    </row>
    <row r="18" spans="1:22" s="173" customFormat="1">
      <c r="A18" s="174">
        <v>12</v>
      </c>
      <c r="B18" s="172" t="s">
        <v>78</v>
      </c>
      <c r="C18" s="303"/>
      <c r="D18" s="301"/>
      <c r="E18" s="301"/>
      <c r="F18" s="301"/>
      <c r="G18" s="301"/>
      <c r="H18" s="301"/>
      <c r="I18" s="301"/>
      <c r="J18" s="301"/>
      <c r="K18" s="301"/>
      <c r="L18" s="304"/>
      <c r="M18" s="303"/>
      <c r="N18" s="301"/>
      <c r="O18" s="301"/>
      <c r="P18" s="301"/>
      <c r="Q18" s="301"/>
      <c r="R18" s="301"/>
      <c r="S18" s="304"/>
      <c r="T18" s="323"/>
      <c r="U18" s="323"/>
      <c r="V18" s="305">
        <f t="shared" si="0"/>
        <v>0</v>
      </c>
    </row>
    <row r="19" spans="1:22" s="173" customFormat="1">
      <c r="A19" s="174">
        <v>13</v>
      </c>
      <c r="B19" s="172" t="s">
        <v>79</v>
      </c>
      <c r="C19" s="303"/>
      <c r="D19" s="301"/>
      <c r="E19" s="301"/>
      <c r="F19" s="301"/>
      <c r="G19" s="301"/>
      <c r="H19" s="301"/>
      <c r="I19" s="301"/>
      <c r="J19" s="301"/>
      <c r="K19" s="301"/>
      <c r="L19" s="304"/>
      <c r="M19" s="303"/>
      <c r="N19" s="301"/>
      <c r="O19" s="301"/>
      <c r="P19" s="301"/>
      <c r="Q19" s="301"/>
      <c r="R19" s="301"/>
      <c r="S19" s="304"/>
      <c r="T19" s="323"/>
      <c r="U19" s="323"/>
      <c r="V19" s="305">
        <f t="shared" si="0"/>
        <v>0</v>
      </c>
    </row>
    <row r="20" spans="1:22" s="173" customFormat="1">
      <c r="A20" s="174">
        <v>14</v>
      </c>
      <c r="B20" s="172" t="s">
        <v>258</v>
      </c>
      <c r="C20" s="303"/>
      <c r="D20" s="301"/>
      <c r="E20" s="301"/>
      <c r="F20" s="301"/>
      <c r="G20" s="301"/>
      <c r="H20" s="301"/>
      <c r="I20" s="301"/>
      <c r="J20" s="301"/>
      <c r="K20" s="301"/>
      <c r="L20" s="304"/>
      <c r="M20" s="303"/>
      <c r="N20" s="301"/>
      <c r="O20" s="301"/>
      <c r="P20" s="301"/>
      <c r="Q20" s="301"/>
      <c r="R20" s="301"/>
      <c r="S20" s="304"/>
      <c r="T20" s="323"/>
      <c r="U20" s="323"/>
      <c r="V20" s="305">
        <f t="shared" si="0"/>
        <v>0</v>
      </c>
    </row>
    <row r="21" spans="1:22" ht="13.5" thickBot="1">
      <c r="A21" s="110"/>
      <c r="B21" s="111" t="s">
        <v>75</v>
      </c>
      <c r="C21" s="306">
        <f>SUM(C7:C20)</f>
        <v>0</v>
      </c>
      <c r="D21" s="302">
        <f t="shared" ref="D21:V21" si="1">SUM(D7:D20)</f>
        <v>0</v>
      </c>
      <c r="E21" s="302">
        <f t="shared" si="1"/>
        <v>0</v>
      </c>
      <c r="F21" s="302">
        <f t="shared" si="1"/>
        <v>0</v>
      </c>
      <c r="G21" s="302">
        <f t="shared" si="1"/>
        <v>0</v>
      </c>
      <c r="H21" s="302">
        <f t="shared" si="1"/>
        <v>0</v>
      </c>
      <c r="I21" s="302">
        <f t="shared" si="1"/>
        <v>0</v>
      </c>
      <c r="J21" s="302">
        <f t="shared" si="1"/>
        <v>0</v>
      </c>
      <c r="K21" s="302">
        <f t="shared" si="1"/>
        <v>0</v>
      </c>
      <c r="L21" s="307">
        <f t="shared" si="1"/>
        <v>0</v>
      </c>
      <c r="M21" s="306">
        <f t="shared" si="1"/>
        <v>0</v>
      </c>
      <c r="N21" s="302">
        <f t="shared" si="1"/>
        <v>0</v>
      </c>
      <c r="O21" s="302">
        <f t="shared" si="1"/>
        <v>0</v>
      </c>
      <c r="P21" s="302">
        <f t="shared" si="1"/>
        <v>0</v>
      </c>
      <c r="Q21" s="302">
        <f t="shared" si="1"/>
        <v>0</v>
      </c>
      <c r="R21" s="302">
        <f t="shared" si="1"/>
        <v>0</v>
      </c>
      <c r="S21" s="307">
        <f t="shared" si="1"/>
        <v>0</v>
      </c>
      <c r="T21" s="307">
        <f>SUM(T7:T20)</f>
        <v>0</v>
      </c>
      <c r="U21" s="307">
        <f t="shared" si="1"/>
        <v>0</v>
      </c>
      <c r="V21" s="308">
        <f t="shared" si="1"/>
        <v>0</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H24" sqref="H2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197</v>
      </c>
      <c r="B1" s="17" t="s">
        <v>458</v>
      </c>
    </row>
    <row r="2" spans="1:9">
      <c r="A2" s="2" t="s">
        <v>198</v>
      </c>
      <c r="B2" s="17" t="s">
        <v>459</v>
      </c>
    </row>
    <row r="4" spans="1:9" ht="13.5" thickBot="1">
      <c r="A4" s="2" t="s">
        <v>350</v>
      </c>
      <c r="B4" s="326" t="s">
        <v>372</v>
      </c>
    </row>
    <row r="5" spans="1:9">
      <c r="A5" s="108"/>
      <c r="B5" s="170"/>
      <c r="C5" s="176" t="s">
        <v>0</v>
      </c>
      <c r="D5" s="176" t="s">
        <v>1</v>
      </c>
      <c r="E5" s="176" t="s">
        <v>2</v>
      </c>
      <c r="F5" s="176" t="s">
        <v>3</v>
      </c>
      <c r="G5" s="321" t="s">
        <v>4</v>
      </c>
      <c r="H5" s="177" t="s">
        <v>11</v>
      </c>
      <c r="I5" s="25"/>
    </row>
    <row r="6" spans="1:9" ht="15" customHeight="1">
      <c r="A6" s="169"/>
      <c r="B6" s="23"/>
      <c r="C6" s="531" t="s">
        <v>364</v>
      </c>
      <c r="D6" s="535" t="s">
        <v>374</v>
      </c>
      <c r="E6" s="536"/>
      <c r="F6" s="531" t="s">
        <v>375</v>
      </c>
      <c r="G6" s="531" t="s">
        <v>376</v>
      </c>
      <c r="H6" s="533" t="s">
        <v>366</v>
      </c>
      <c r="I6" s="25"/>
    </row>
    <row r="7" spans="1:9" ht="76.5">
      <c r="A7" s="169"/>
      <c r="B7" s="23"/>
      <c r="C7" s="532"/>
      <c r="D7" s="325" t="s">
        <v>367</v>
      </c>
      <c r="E7" s="325" t="s">
        <v>365</v>
      </c>
      <c r="F7" s="532"/>
      <c r="G7" s="532"/>
      <c r="H7" s="534"/>
      <c r="I7" s="25"/>
    </row>
    <row r="8" spans="1:9">
      <c r="A8" s="99">
        <v>1</v>
      </c>
      <c r="B8" s="81" t="s">
        <v>225</v>
      </c>
      <c r="C8" s="309">
        <v>40127340.509999998</v>
      </c>
      <c r="D8" s="310"/>
      <c r="E8" s="309"/>
      <c r="F8" s="309">
        <v>14831040.01</v>
      </c>
      <c r="G8" s="322">
        <v>14831040.01</v>
      </c>
      <c r="H8" s="331">
        <f>IFERROR(G8/(C8+E8),"")</f>
        <v>0.36959937592435277</v>
      </c>
    </row>
    <row r="9" spans="1:9" ht="15" customHeight="1">
      <c r="A9" s="99">
        <v>2</v>
      </c>
      <c r="B9" s="81" t="s">
        <v>226</v>
      </c>
      <c r="C9" s="309">
        <v>0</v>
      </c>
      <c r="D9" s="310"/>
      <c r="E9" s="309"/>
      <c r="F9" s="309">
        <v>0</v>
      </c>
      <c r="G9" s="322">
        <v>0</v>
      </c>
      <c r="H9" s="331" t="str">
        <f t="shared" ref="H9:H21" si="0">IFERROR(G9/(C9+E9),"")</f>
        <v/>
      </c>
    </row>
    <row r="10" spans="1:9">
      <c r="A10" s="99">
        <v>3</v>
      </c>
      <c r="B10" s="81" t="s">
        <v>227</v>
      </c>
      <c r="C10" s="309">
        <v>0</v>
      </c>
      <c r="D10" s="310"/>
      <c r="E10" s="309"/>
      <c r="F10" s="309">
        <v>0</v>
      </c>
      <c r="G10" s="322">
        <v>0</v>
      </c>
      <c r="H10" s="331" t="str">
        <f t="shared" si="0"/>
        <v/>
      </c>
    </row>
    <row r="11" spans="1:9">
      <c r="A11" s="99">
        <v>4</v>
      </c>
      <c r="B11" s="81" t="s">
        <v>228</v>
      </c>
      <c r="C11" s="309">
        <v>0</v>
      </c>
      <c r="D11" s="310"/>
      <c r="E11" s="309"/>
      <c r="F11" s="309">
        <v>0</v>
      </c>
      <c r="G11" s="322">
        <v>0</v>
      </c>
      <c r="H11" s="331" t="str">
        <f t="shared" si="0"/>
        <v/>
      </c>
    </row>
    <row r="12" spans="1:9">
      <c r="A12" s="99">
        <v>5</v>
      </c>
      <c r="B12" s="81" t="s">
        <v>229</v>
      </c>
      <c r="C12" s="309">
        <v>0</v>
      </c>
      <c r="D12" s="310"/>
      <c r="E12" s="309"/>
      <c r="F12" s="309">
        <v>0</v>
      </c>
      <c r="G12" s="322">
        <v>0</v>
      </c>
      <c r="H12" s="331" t="str">
        <f t="shared" si="0"/>
        <v/>
      </c>
    </row>
    <row r="13" spans="1:9">
      <c r="A13" s="99">
        <v>6</v>
      </c>
      <c r="B13" s="81" t="s">
        <v>230</v>
      </c>
      <c r="C13" s="309">
        <v>28348128.040399998</v>
      </c>
      <c r="D13" s="310"/>
      <c r="E13" s="309"/>
      <c r="F13" s="309">
        <v>14577598.6724</v>
      </c>
      <c r="G13" s="322">
        <v>14577598.6724</v>
      </c>
      <c r="H13" s="331">
        <f t="shared" si="0"/>
        <v>0.51423496647203326</v>
      </c>
    </row>
    <row r="14" spans="1:9">
      <c r="A14" s="99">
        <v>7</v>
      </c>
      <c r="B14" s="81" t="s">
        <v>80</v>
      </c>
      <c r="C14" s="309">
        <v>0</v>
      </c>
      <c r="D14" s="310"/>
      <c r="E14" s="309"/>
      <c r="F14" s="310">
        <v>0</v>
      </c>
      <c r="G14" s="376">
        <v>0</v>
      </c>
      <c r="H14" s="331" t="str">
        <f t="shared" si="0"/>
        <v/>
      </c>
    </row>
    <row r="15" spans="1:9">
      <c r="A15" s="99">
        <v>8</v>
      </c>
      <c r="B15" s="81" t="s">
        <v>81</v>
      </c>
      <c r="C15" s="309">
        <v>533405532.28889459</v>
      </c>
      <c r="D15" s="310">
        <v>27617247.420000002</v>
      </c>
      <c r="E15" s="309">
        <v>5523449.4840000011</v>
      </c>
      <c r="F15" s="310">
        <v>404196736.32967091</v>
      </c>
      <c r="G15" s="376">
        <v>404196736.32967091</v>
      </c>
      <c r="H15" s="331">
        <f t="shared" si="0"/>
        <v>0.74999999999999989</v>
      </c>
    </row>
    <row r="16" spans="1:9">
      <c r="A16" s="99">
        <v>9</v>
      </c>
      <c r="B16" s="81" t="s">
        <v>82</v>
      </c>
      <c r="C16" s="309">
        <v>0</v>
      </c>
      <c r="D16" s="310"/>
      <c r="E16" s="309"/>
      <c r="F16" s="310">
        <v>0</v>
      </c>
      <c r="G16" s="376">
        <v>0</v>
      </c>
      <c r="H16" s="331" t="str">
        <f t="shared" si="0"/>
        <v/>
      </c>
    </row>
    <row r="17" spans="1:8">
      <c r="A17" s="99">
        <v>10</v>
      </c>
      <c r="B17" s="81" t="s">
        <v>76</v>
      </c>
      <c r="C17" s="309">
        <v>1624282.6847358369</v>
      </c>
      <c r="D17" s="310"/>
      <c r="E17" s="309"/>
      <c r="F17" s="310">
        <v>1720964.0085386406</v>
      </c>
      <c r="G17" s="376">
        <v>1720964.0085386406</v>
      </c>
      <c r="H17" s="331">
        <f t="shared" si="0"/>
        <v>1.0595224739581135</v>
      </c>
    </row>
    <row r="18" spans="1:8">
      <c r="A18" s="99">
        <v>11</v>
      </c>
      <c r="B18" s="81" t="s">
        <v>77</v>
      </c>
      <c r="C18" s="309">
        <v>52619872.991026625</v>
      </c>
      <c r="D18" s="310"/>
      <c r="E18" s="309"/>
      <c r="F18" s="310">
        <v>70682570.825139463</v>
      </c>
      <c r="G18" s="376">
        <v>70682570.825139463</v>
      </c>
      <c r="H18" s="331">
        <f t="shared" si="0"/>
        <v>1.3432676060847411</v>
      </c>
    </row>
    <row r="19" spans="1:8">
      <c r="A19" s="99">
        <v>12</v>
      </c>
      <c r="B19" s="81" t="s">
        <v>78</v>
      </c>
      <c r="C19" s="309">
        <v>0</v>
      </c>
      <c r="D19" s="310"/>
      <c r="E19" s="309"/>
      <c r="F19" s="310">
        <v>0</v>
      </c>
      <c r="G19" s="376">
        <v>0</v>
      </c>
      <c r="H19" s="331" t="str">
        <f t="shared" si="0"/>
        <v/>
      </c>
    </row>
    <row r="20" spans="1:8">
      <c r="A20" s="99">
        <v>13</v>
      </c>
      <c r="B20" s="81" t="s">
        <v>79</v>
      </c>
      <c r="C20" s="309">
        <v>0</v>
      </c>
      <c r="D20" s="310"/>
      <c r="E20" s="309"/>
      <c r="F20" s="310">
        <v>0</v>
      </c>
      <c r="G20" s="376">
        <v>0</v>
      </c>
      <c r="H20" s="331" t="str">
        <f t="shared" si="0"/>
        <v/>
      </c>
    </row>
    <row r="21" spans="1:8">
      <c r="A21" s="99">
        <v>14</v>
      </c>
      <c r="B21" s="81" t="s">
        <v>258</v>
      </c>
      <c r="C21" s="309">
        <v>48370106</v>
      </c>
      <c r="D21" s="310"/>
      <c r="E21" s="309"/>
      <c r="F21" s="310">
        <v>31489622.140000001</v>
      </c>
      <c r="G21" s="376">
        <v>31489622.140000001</v>
      </c>
      <c r="H21" s="331">
        <f t="shared" si="0"/>
        <v>0.65101412306187634</v>
      </c>
    </row>
    <row r="22" spans="1:8" ht="13.5" thickBot="1">
      <c r="A22" s="171"/>
      <c r="B22" s="178" t="s">
        <v>75</v>
      </c>
      <c r="C22" s="302">
        <f>SUM(C8:C21)</f>
        <v>704495262.51505709</v>
      </c>
      <c r="D22" s="302">
        <f>SUM(D8:D21)</f>
        <v>27617247.420000002</v>
      </c>
      <c r="E22" s="302">
        <f>SUM(E8:E21)</f>
        <v>5523449.4840000011</v>
      </c>
      <c r="F22" s="302">
        <f>SUM(F8:F21)</f>
        <v>537498531.98574901</v>
      </c>
      <c r="G22" s="302">
        <f>SUM(G8:G21)</f>
        <v>537498531.98574901</v>
      </c>
      <c r="H22" s="332">
        <f>G22/(C22+E22)</f>
        <v>0.75702023468145274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D7" activePane="bottomRight" state="frozen"/>
      <selection pane="topRight" activeCell="C1" sqref="C1"/>
      <selection pane="bottomLeft" activeCell="A6" sqref="A6"/>
      <selection pane="bottomRight" activeCell="H23" sqref="H23:H25"/>
    </sheetView>
  </sheetViews>
  <sheetFormatPr defaultColWidth="9.140625" defaultRowHeight="12.75"/>
  <cols>
    <col min="1" max="1" width="10.5703125" style="364" bestFit="1" customWidth="1"/>
    <col min="2" max="2" width="87.5703125" style="364" customWidth="1"/>
    <col min="3" max="11" width="12.7109375" style="364" customWidth="1"/>
    <col min="12" max="16384" width="9.140625" style="364"/>
  </cols>
  <sheetData>
    <row r="1" spans="1:11">
      <c r="A1" s="364" t="s">
        <v>197</v>
      </c>
      <c r="B1" s="17" t="s">
        <v>458</v>
      </c>
    </row>
    <row r="2" spans="1:11">
      <c r="A2" s="364" t="s">
        <v>198</v>
      </c>
      <c r="B2" s="17" t="s">
        <v>459</v>
      </c>
      <c r="C2" s="365"/>
      <c r="D2" s="365"/>
    </row>
    <row r="3" spans="1:11">
      <c r="B3" s="365"/>
      <c r="C3" s="365"/>
      <c r="D3" s="365"/>
    </row>
    <row r="4" spans="1:11" ht="13.5" thickBot="1">
      <c r="A4" s="364" t="s">
        <v>405</v>
      </c>
      <c r="B4" s="326" t="s">
        <v>404</v>
      </c>
      <c r="C4" s="365"/>
      <c r="D4" s="365"/>
    </row>
    <row r="5" spans="1:11" ht="30" customHeight="1">
      <c r="A5" s="540"/>
      <c r="B5" s="541"/>
      <c r="C5" s="538" t="s">
        <v>451</v>
      </c>
      <c r="D5" s="538"/>
      <c r="E5" s="538"/>
      <c r="F5" s="538" t="s">
        <v>452</v>
      </c>
      <c r="G5" s="538"/>
      <c r="H5" s="538"/>
      <c r="I5" s="538" t="s">
        <v>453</v>
      </c>
      <c r="J5" s="538"/>
      <c r="K5" s="539"/>
    </row>
    <row r="6" spans="1:11">
      <c r="A6" s="362"/>
      <c r="B6" s="363"/>
      <c r="C6" s="366" t="s">
        <v>34</v>
      </c>
      <c r="D6" s="366" t="s">
        <v>104</v>
      </c>
      <c r="E6" s="366" t="s">
        <v>75</v>
      </c>
      <c r="F6" s="366" t="s">
        <v>34</v>
      </c>
      <c r="G6" s="366" t="s">
        <v>104</v>
      </c>
      <c r="H6" s="366" t="s">
        <v>75</v>
      </c>
      <c r="I6" s="366" t="s">
        <v>34</v>
      </c>
      <c r="J6" s="366" t="s">
        <v>104</v>
      </c>
      <c r="K6" s="367" t="s">
        <v>75</v>
      </c>
    </row>
    <row r="7" spans="1:11">
      <c r="A7" s="368" t="s">
        <v>384</v>
      </c>
      <c r="B7" s="361"/>
      <c r="C7" s="361"/>
      <c r="D7" s="361"/>
      <c r="E7" s="361"/>
      <c r="F7" s="361"/>
      <c r="G7" s="361"/>
      <c r="H7" s="361"/>
      <c r="I7" s="361"/>
      <c r="J7" s="361"/>
      <c r="K7" s="369"/>
    </row>
    <row r="8" spans="1:11">
      <c r="A8" s="360">
        <v>1</v>
      </c>
      <c r="B8" s="345" t="s">
        <v>384</v>
      </c>
      <c r="C8" s="342"/>
      <c r="D8" s="342"/>
      <c r="E8" s="342"/>
      <c r="F8" s="476">
        <v>36215068.834445246</v>
      </c>
      <c r="G8" s="476">
        <v>61739489.310224824</v>
      </c>
      <c r="H8" s="477">
        <f>F8+G8</f>
        <v>97954558.144670069</v>
      </c>
      <c r="I8" s="476">
        <v>12286869.511294568</v>
      </c>
      <c r="J8" s="476">
        <v>27385796.630646851</v>
      </c>
      <c r="K8" s="478">
        <f>I8+J8</f>
        <v>39672666.141941421</v>
      </c>
    </row>
    <row r="9" spans="1:11">
      <c r="A9" s="368" t="s">
        <v>385</v>
      </c>
      <c r="B9" s="361"/>
      <c r="C9" s="361"/>
      <c r="D9" s="361"/>
      <c r="E9" s="361"/>
      <c r="F9" s="361"/>
      <c r="G9" s="361"/>
      <c r="H9" s="361"/>
      <c r="I9" s="361"/>
      <c r="J9" s="361"/>
      <c r="K9" s="369"/>
    </row>
    <row r="10" spans="1:11">
      <c r="A10" s="370">
        <v>2</v>
      </c>
      <c r="B10" s="346" t="s">
        <v>386</v>
      </c>
      <c r="C10" s="479">
        <v>7535314.3848218741</v>
      </c>
      <c r="D10" s="480">
        <v>887602.82915824035</v>
      </c>
      <c r="E10" s="481">
        <f>C10+D10</f>
        <v>8422917.2139801141</v>
      </c>
      <c r="F10" s="480">
        <v>3767657</v>
      </c>
      <c r="G10" s="480">
        <v>443801</v>
      </c>
      <c r="H10" s="481">
        <f>F10+G10</f>
        <v>4211458</v>
      </c>
      <c r="I10" s="480">
        <v>376765.7</v>
      </c>
      <c r="J10" s="480">
        <v>44380.100000000006</v>
      </c>
      <c r="K10" s="484">
        <f>I10+J10</f>
        <v>421145.80000000005</v>
      </c>
    </row>
    <row r="11" spans="1:11">
      <c r="A11" s="370">
        <v>3</v>
      </c>
      <c r="B11" s="346" t="s">
        <v>387</v>
      </c>
      <c r="C11" s="479">
        <v>17701453.060424235</v>
      </c>
      <c r="D11" s="480">
        <v>16475607.587950811</v>
      </c>
      <c r="E11" s="481">
        <f t="shared" ref="E11:E21" si="0">C11+D11</f>
        <v>34177060.648375049</v>
      </c>
      <c r="F11" s="480">
        <v>17687240.718594369</v>
      </c>
      <c r="G11" s="480">
        <v>16419206.884419346</v>
      </c>
      <c r="H11" s="481">
        <f t="shared" ref="H11:H21" si="1">F11+G11</f>
        <v>34106447.603013717</v>
      </c>
      <c r="I11" s="480">
        <v>17687240.718594369</v>
      </c>
      <c r="J11" s="480">
        <v>16419206.884419346</v>
      </c>
      <c r="K11" s="484">
        <f t="shared" ref="K11:K21" si="2">I11+J11</f>
        <v>34106447.603013717</v>
      </c>
    </row>
    <row r="12" spans="1:11">
      <c r="A12" s="370">
        <v>4</v>
      </c>
      <c r="B12" s="346" t="s">
        <v>388</v>
      </c>
      <c r="C12" s="479"/>
      <c r="D12" s="480"/>
      <c r="E12" s="481">
        <f t="shared" si="0"/>
        <v>0</v>
      </c>
      <c r="F12" s="480"/>
      <c r="G12" s="480"/>
      <c r="H12" s="481">
        <f t="shared" si="1"/>
        <v>0</v>
      </c>
      <c r="I12" s="480"/>
      <c r="J12" s="480"/>
      <c r="K12" s="484">
        <f t="shared" si="2"/>
        <v>0</v>
      </c>
    </row>
    <row r="13" spans="1:11">
      <c r="A13" s="370">
        <v>5</v>
      </c>
      <c r="B13" s="346" t="s">
        <v>389</v>
      </c>
      <c r="C13" s="479"/>
      <c r="D13" s="480"/>
      <c r="E13" s="481">
        <f t="shared" si="0"/>
        <v>0</v>
      </c>
      <c r="F13" s="480"/>
      <c r="G13" s="480"/>
      <c r="H13" s="481">
        <f t="shared" si="1"/>
        <v>0</v>
      </c>
      <c r="I13" s="480"/>
      <c r="J13" s="480"/>
      <c r="K13" s="484">
        <f t="shared" si="2"/>
        <v>0</v>
      </c>
    </row>
    <row r="14" spans="1:11">
      <c r="A14" s="370">
        <v>6</v>
      </c>
      <c r="B14" s="346" t="s">
        <v>403</v>
      </c>
      <c r="C14" s="479">
        <v>26530807</v>
      </c>
      <c r="D14" s="480"/>
      <c r="E14" s="481">
        <f t="shared" si="0"/>
        <v>26530807</v>
      </c>
      <c r="F14" s="480">
        <v>7959242.0999999996</v>
      </c>
      <c r="G14" s="480"/>
      <c r="H14" s="481">
        <f t="shared" si="1"/>
        <v>7959242.0999999996</v>
      </c>
      <c r="I14" s="480">
        <v>1326540.3500000001</v>
      </c>
      <c r="J14" s="480"/>
      <c r="K14" s="484">
        <f t="shared" si="2"/>
        <v>1326540.3500000001</v>
      </c>
    </row>
    <row r="15" spans="1:11">
      <c r="A15" s="370">
        <v>7</v>
      </c>
      <c r="B15" s="346" t="s">
        <v>390</v>
      </c>
      <c r="C15" s="479">
        <v>2484361.0412481963</v>
      </c>
      <c r="D15" s="480">
        <v>510156.74211247818</v>
      </c>
      <c r="E15" s="481">
        <f t="shared" si="0"/>
        <v>2994517.7833606745</v>
      </c>
      <c r="F15" s="480">
        <v>2484361.0412481963</v>
      </c>
      <c r="G15" s="480">
        <v>510156.74211247818</v>
      </c>
      <c r="H15" s="481">
        <f t="shared" si="1"/>
        <v>2994517.7833606745</v>
      </c>
      <c r="I15" s="480">
        <v>2484361.0412481963</v>
      </c>
      <c r="J15" s="480">
        <v>510156.74211247818</v>
      </c>
      <c r="K15" s="484">
        <f t="shared" si="2"/>
        <v>2994517.7833606745</v>
      </c>
    </row>
    <row r="16" spans="1:11">
      <c r="A16" s="370">
        <v>8</v>
      </c>
      <c r="B16" s="347" t="s">
        <v>391</v>
      </c>
      <c r="C16" s="479">
        <f>SUM(C10:C15)</f>
        <v>54251935.486494303</v>
      </c>
      <c r="D16" s="479">
        <f>SUM(D10:D15)</f>
        <v>17873367.159221526</v>
      </c>
      <c r="E16" s="481">
        <f t="shared" si="0"/>
        <v>72125302.645715833</v>
      </c>
      <c r="F16" s="479">
        <f>SUM(F10:F15)</f>
        <v>31898500.859842561</v>
      </c>
      <c r="G16" s="479">
        <f>SUM(G10:G15)</f>
        <v>17373164.626531821</v>
      </c>
      <c r="H16" s="481">
        <f t="shared" si="1"/>
        <v>49271665.486374378</v>
      </c>
      <c r="I16" s="479">
        <f>SUM(I10:I15)</f>
        <v>21874907.809842564</v>
      </c>
      <c r="J16" s="479">
        <f>SUM(J10:J15)</f>
        <v>16973743.726531822</v>
      </c>
      <c r="K16" s="484">
        <f t="shared" si="2"/>
        <v>38848651.53637439</v>
      </c>
    </row>
    <row r="17" spans="1:11">
      <c r="A17" s="368" t="s">
        <v>392</v>
      </c>
      <c r="B17" s="361"/>
      <c r="C17" s="482"/>
      <c r="D17" s="482"/>
      <c r="E17" s="481"/>
      <c r="F17" s="482"/>
      <c r="G17" s="482"/>
      <c r="H17" s="481"/>
      <c r="I17" s="482"/>
      <c r="J17" s="482"/>
      <c r="K17" s="484"/>
    </row>
    <row r="18" spans="1:11">
      <c r="A18" s="370">
        <v>9</v>
      </c>
      <c r="B18" s="346" t="s">
        <v>393</v>
      </c>
      <c r="C18" s="479"/>
      <c r="D18" s="480"/>
      <c r="E18" s="481">
        <f t="shared" si="0"/>
        <v>0</v>
      </c>
      <c r="F18" s="480"/>
      <c r="G18" s="480"/>
      <c r="H18" s="481">
        <f t="shared" si="1"/>
        <v>0</v>
      </c>
      <c r="I18" s="480"/>
      <c r="J18" s="480"/>
      <c r="K18" s="484">
        <f t="shared" si="2"/>
        <v>0</v>
      </c>
    </row>
    <row r="19" spans="1:11">
      <c r="A19" s="370">
        <v>10</v>
      </c>
      <c r="B19" s="346" t="s">
        <v>394</v>
      </c>
      <c r="C19" s="479">
        <v>32975357.490898374</v>
      </c>
      <c r="D19" s="479">
        <v>2667543.6954312003</v>
      </c>
      <c r="E19" s="481">
        <f t="shared" si="0"/>
        <v>35642901.186329573</v>
      </c>
      <c r="F19" s="480">
        <v>16487678.745449187</v>
      </c>
      <c r="G19" s="480">
        <v>1333771.8477156002</v>
      </c>
      <c r="H19" s="481">
        <f t="shared" si="1"/>
        <v>17821450.593164787</v>
      </c>
      <c r="I19" s="480">
        <v>40415894.026298277</v>
      </c>
      <c r="J19" s="480">
        <v>30479556.47073945</v>
      </c>
      <c r="K19" s="484">
        <f t="shared" si="2"/>
        <v>70895450.497037724</v>
      </c>
    </row>
    <row r="20" spans="1:11">
      <c r="A20" s="370">
        <v>11</v>
      </c>
      <c r="B20" s="346" t="s">
        <v>395</v>
      </c>
      <c r="C20" s="479"/>
      <c r="D20" s="480"/>
      <c r="E20" s="481">
        <f t="shared" si="0"/>
        <v>0</v>
      </c>
      <c r="F20" s="480"/>
      <c r="G20" s="480"/>
      <c r="H20" s="481">
        <f t="shared" si="1"/>
        <v>0</v>
      </c>
      <c r="I20" s="480"/>
      <c r="J20" s="480"/>
      <c r="K20" s="484">
        <f t="shared" si="2"/>
        <v>0</v>
      </c>
    </row>
    <row r="21" spans="1:11" ht="13.5" thickBot="1">
      <c r="A21" s="238">
        <v>12</v>
      </c>
      <c r="B21" s="371" t="s">
        <v>396</v>
      </c>
      <c r="C21" s="483">
        <f>SUM(C18:C20)</f>
        <v>32975357.490898374</v>
      </c>
      <c r="D21" s="483">
        <f>SUM(D18:D20)</f>
        <v>2667543.6954312003</v>
      </c>
      <c r="E21" s="481">
        <f t="shared" si="0"/>
        <v>35642901.186329573</v>
      </c>
      <c r="F21" s="483">
        <f>SUM(F18:F20)</f>
        <v>16487678.745449187</v>
      </c>
      <c r="G21" s="483">
        <f>SUM(G18:G20)</f>
        <v>1333771.8477156002</v>
      </c>
      <c r="H21" s="481">
        <f t="shared" si="1"/>
        <v>17821450.593164787</v>
      </c>
      <c r="I21" s="483">
        <f>SUM(I18:I20)</f>
        <v>40415894.026298277</v>
      </c>
      <c r="J21" s="483">
        <f>SUM(J18:J20)</f>
        <v>30479556.47073945</v>
      </c>
      <c r="K21" s="484">
        <f t="shared" si="2"/>
        <v>70895450.497037724</v>
      </c>
    </row>
    <row r="22" spans="1:11" ht="38.25" customHeight="1" thickBot="1">
      <c r="A22" s="358"/>
      <c r="B22" s="359"/>
      <c r="C22" s="359"/>
      <c r="D22" s="359"/>
      <c r="E22" s="359"/>
      <c r="F22" s="537" t="s">
        <v>397</v>
      </c>
      <c r="G22" s="538"/>
      <c r="H22" s="538"/>
      <c r="I22" s="537" t="s">
        <v>398</v>
      </c>
      <c r="J22" s="538"/>
      <c r="K22" s="539"/>
    </row>
    <row r="23" spans="1:11" ht="13.5" thickBot="1">
      <c r="A23" s="351">
        <v>13</v>
      </c>
      <c r="B23" s="348" t="s">
        <v>384</v>
      </c>
      <c r="C23" s="357"/>
      <c r="D23" s="357"/>
      <c r="E23" s="357"/>
      <c r="F23" s="485">
        <v>36215068.834445246</v>
      </c>
      <c r="G23" s="485">
        <v>61739489.310224824</v>
      </c>
      <c r="H23" s="486">
        <f>F23+G23</f>
        <v>97954558.144670069</v>
      </c>
      <c r="I23" s="485">
        <v>12286869.511294568</v>
      </c>
      <c r="J23" s="485">
        <v>27385796.630646851</v>
      </c>
      <c r="K23" s="487">
        <f>I23+J23</f>
        <v>39672666.141941421</v>
      </c>
    </row>
    <row r="24" spans="1:11" ht="13.5" thickBot="1">
      <c r="A24" s="352">
        <v>14</v>
      </c>
      <c r="B24" s="349" t="s">
        <v>399</v>
      </c>
      <c r="C24" s="372"/>
      <c r="D24" s="355"/>
      <c r="E24" s="356"/>
      <c r="F24" s="488">
        <f>MAX(F16-F21,F16*0.25)</f>
        <v>15410822.114393374</v>
      </c>
      <c r="G24" s="488">
        <f>MAX(G16-G21,G16*0.25)</f>
        <v>16039392.778816221</v>
      </c>
      <c r="H24" s="486">
        <f>F24+G24</f>
        <v>31450214.893209595</v>
      </c>
      <c r="I24" s="488">
        <f>MAX(I16-I21,I16*0.25)</f>
        <v>5468726.952460641</v>
      </c>
      <c r="J24" s="488">
        <f>MAX(J16-J21,J16*0.25)</f>
        <v>4243435.9316329556</v>
      </c>
      <c r="K24" s="487">
        <f>I24+J24</f>
        <v>9712162.8840935975</v>
      </c>
    </row>
    <row r="25" spans="1:11" ht="13.5" thickBot="1">
      <c r="A25" s="353">
        <v>15</v>
      </c>
      <c r="B25" s="350" t="s">
        <v>400</v>
      </c>
      <c r="C25" s="354"/>
      <c r="D25" s="354"/>
      <c r="E25" s="354"/>
      <c r="F25" s="489">
        <f>F23/F24</f>
        <v>2.349976436404464</v>
      </c>
      <c r="G25" s="489">
        <f t="shared" ref="G25:K25" si="3">G23/G24</f>
        <v>3.8492410630261698</v>
      </c>
      <c r="H25" s="489">
        <f t="shared" si="3"/>
        <v>3.1145910601017675</v>
      </c>
      <c r="I25" s="489">
        <f t="shared" si="3"/>
        <v>2.246751322218806</v>
      </c>
      <c r="J25" s="489">
        <f t="shared" si="3"/>
        <v>6.4536844839573835</v>
      </c>
      <c r="K25" s="489">
        <f t="shared" si="3"/>
        <v>4.0848435735068431</v>
      </c>
    </row>
    <row r="28" spans="1:11" ht="38.25">
      <c r="B28" s="24" t="s">
        <v>450</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E16 H16 E21 H21 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workbookViewId="0">
      <pane xSplit="1" ySplit="5" topLeftCell="B6" activePane="bottomRight" state="frozen"/>
      <selection pane="topRight" activeCell="B1" sqref="B1"/>
      <selection pane="bottomLeft" activeCell="A5" sqref="A5"/>
      <selection pane="bottomRight" activeCell="K12" sqref="K12"/>
    </sheetView>
  </sheetViews>
  <sheetFormatPr defaultColWidth="9.140625" defaultRowHeight="15"/>
  <cols>
    <col min="1" max="1" width="10.5703125" style="76" bestFit="1" customWidth="1"/>
    <col min="2" max="2" width="95" style="76" customWidth="1"/>
    <col min="3" max="3" width="12.57031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c r="A1" s="5" t="s">
        <v>197</v>
      </c>
      <c r="B1" s="17" t="s">
        <v>458</v>
      </c>
    </row>
    <row r="2" spans="1:14" ht="14.25" customHeight="1">
      <c r="A2" s="76" t="s">
        <v>198</v>
      </c>
      <c r="B2" s="17" t="s">
        <v>459</v>
      </c>
    </row>
    <row r="3" spans="1:14" ht="14.25" customHeight="1"/>
    <row r="4" spans="1:14" ht="15.75" thickBot="1">
      <c r="A4" s="2" t="s">
        <v>351</v>
      </c>
      <c r="B4" s="101" t="s">
        <v>84</v>
      </c>
    </row>
    <row r="5" spans="1:14" s="26" customFormat="1" ht="12.75">
      <c r="A5" s="187"/>
      <c r="B5" s="188"/>
      <c r="C5" s="189" t="s">
        <v>0</v>
      </c>
      <c r="D5" s="189" t="s">
        <v>1</v>
      </c>
      <c r="E5" s="189" t="s">
        <v>2</v>
      </c>
      <c r="F5" s="189" t="s">
        <v>3</v>
      </c>
      <c r="G5" s="189" t="s">
        <v>4</v>
      </c>
      <c r="H5" s="189" t="s">
        <v>11</v>
      </c>
      <c r="I5" s="189" t="s">
        <v>247</v>
      </c>
      <c r="J5" s="189" t="s">
        <v>248</v>
      </c>
      <c r="K5" s="189" t="s">
        <v>249</v>
      </c>
      <c r="L5" s="189" t="s">
        <v>250</v>
      </c>
      <c r="M5" s="189" t="s">
        <v>251</v>
      </c>
      <c r="N5" s="190" t="s">
        <v>252</v>
      </c>
    </row>
    <row r="6" spans="1:14" ht="45">
      <c r="A6" s="179"/>
      <c r="B6" s="113"/>
      <c r="C6" s="114" t="s">
        <v>94</v>
      </c>
      <c r="D6" s="115" t="s">
        <v>83</v>
      </c>
      <c r="E6" s="116" t="s">
        <v>93</v>
      </c>
      <c r="F6" s="117">
        <v>0</v>
      </c>
      <c r="G6" s="117">
        <v>0.2</v>
      </c>
      <c r="H6" s="117">
        <v>0.35</v>
      </c>
      <c r="I6" s="117">
        <v>0.5</v>
      </c>
      <c r="J6" s="117">
        <v>0.75</v>
      </c>
      <c r="K6" s="117">
        <v>1</v>
      </c>
      <c r="L6" s="117">
        <v>1.5</v>
      </c>
      <c r="M6" s="117">
        <v>2.5</v>
      </c>
      <c r="N6" s="180" t="s">
        <v>84</v>
      </c>
    </row>
    <row r="7" spans="1:14">
      <c r="A7" s="181">
        <v>1</v>
      </c>
      <c r="B7" s="118" t="s">
        <v>85</v>
      </c>
      <c r="C7" s="311">
        <f>SUM(C8:C13)</f>
        <v>12258000</v>
      </c>
      <c r="D7" s="113"/>
      <c r="E7" s="314">
        <f t="shared" ref="E7:M7" si="0">SUM(E8:E13)</f>
        <v>1716120.0000000002</v>
      </c>
      <c r="F7" s="311">
        <f>SUM(F8:F13)</f>
        <v>0</v>
      </c>
      <c r="G7" s="311">
        <f t="shared" si="0"/>
        <v>0</v>
      </c>
      <c r="H7" s="311">
        <f t="shared" si="0"/>
        <v>0</v>
      </c>
      <c r="I7" s="311">
        <f t="shared" si="0"/>
        <v>0</v>
      </c>
      <c r="J7" s="311">
        <f t="shared" si="0"/>
        <v>0</v>
      </c>
      <c r="K7" s="311">
        <f t="shared" si="0"/>
        <v>1716120.0000000002</v>
      </c>
      <c r="L7" s="311">
        <f t="shared" si="0"/>
        <v>0</v>
      </c>
      <c r="M7" s="311">
        <f t="shared" si="0"/>
        <v>0</v>
      </c>
      <c r="N7" s="182">
        <f>SUM(N8:N13)</f>
        <v>1716120.0000000002</v>
      </c>
    </row>
    <row r="8" spans="1:14">
      <c r="A8" s="181">
        <v>1.1000000000000001</v>
      </c>
      <c r="B8" s="119" t="s">
        <v>86</v>
      </c>
      <c r="C8" s="312">
        <v>0</v>
      </c>
      <c r="D8" s="120">
        <v>0.02</v>
      </c>
      <c r="E8" s="314">
        <f>C8*D8</f>
        <v>0</v>
      </c>
      <c r="F8" s="312"/>
      <c r="G8" s="312"/>
      <c r="H8" s="312"/>
      <c r="I8" s="312"/>
      <c r="J8" s="312"/>
      <c r="K8" s="312"/>
      <c r="L8" s="312"/>
      <c r="M8" s="312"/>
      <c r="N8" s="182">
        <f>SUMPRODUCT($F$6:$M$6,F8:M8)</f>
        <v>0</v>
      </c>
    </row>
    <row r="9" spans="1:14">
      <c r="A9" s="181">
        <v>1.2</v>
      </c>
      <c r="B9" s="119" t="s">
        <v>87</v>
      </c>
      <c r="C9" s="312">
        <v>0</v>
      </c>
      <c r="D9" s="120">
        <v>0.05</v>
      </c>
      <c r="E9" s="314">
        <f>C9*D9</f>
        <v>0</v>
      </c>
      <c r="F9" s="312"/>
      <c r="G9" s="312"/>
      <c r="H9" s="312"/>
      <c r="I9" s="312"/>
      <c r="J9" s="312"/>
      <c r="K9" s="312"/>
      <c r="L9" s="312"/>
      <c r="M9" s="312"/>
      <c r="N9" s="182">
        <f t="shared" ref="N9:N12" si="1">SUMPRODUCT($F$6:$M$6,F9:M9)</f>
        <v>0</v>
      </c>
    </row>
    <row r="10" spans="1:14">
      <c r="A10" s="181">
        <v>1.3</v>
      </c>
      <c r="B10" s="119" t="s">
        <v>88</v>
      </c>
      <c r="C10" s="312">
        <v>0</v>
      </c>
      <c r="D10" s="120">
        <v>0.08</v>
      </c>
      <c r="E10" s="314">
        <f>C10*D10</f>
        <v>0</v>
      </c>
      <c r="F10" s="312"/>
      <c r="G10" s="312"/>
      <c r="H10" s="312"/>
      <c r="I10" s="312"/>
      <c r="J10" s="312"/>
      <c r="K10" s="312"/>
      <c r="L10" s="312"/>
      <c r="M10" s="312"/>
      <c r="N10" s="182">
        <f>SUMPRODUCT($F$6:$M$6,F10:M10)</f>
        <v>0</v>
      </c>
    </row>
    <row r="11" spans="1:14">
      <c r="A11" s="181">
        <v>1.4</v>
      </c>
      <c r="B11" s="119" t="s">
        <v>89</v>
      </c>
      <c r="C11" s="312">
        <v>0</v>
      </c>
      <c r="D11" s="120">
        <v>0.11</v>
      </c>
      <c r="E11" s="314">
        <f>C11*D11</f>
        <v>0</v>
      </c>
      <c r="F11" s="312"/>
      <c r="G11" s="312"/>
      <c r="H11" s="312"/>
      <c r="I11" s="312"/>
      <c r="J11" s="312"/>
      <c r="K11" s="312"/>
      <c r="L11" s="312"/>
      <c r="M11" s="312"/>
      <c r="N11" s="182">
        <f t="shared" si="1"/>
        <v>0</v>
      </c>
    </row>
    <row r="12" spans="1:14">
      <c r="A12" s="181">
        <v>1.5</v>
      </c>
      <c r="B12" s="119" t="s">
        <v>90</v>
      </c>
      <c r="C12" s="312">
        <v>12258000</v>
      </c>
      <c r="D12" s="120">
        <v>0.14000000000000001</v>
      </c>
      <c r="E12" s="314">
        <f>C12*D12</f>
        <v>1716120.0000000002</v>
      </c>
      <c r="F12" s="312"/>
      <c r="G12" s="312"/>
      <c r="H12" s="312"/>
      <c r="I12" s="312"/>
      <c r="J12" s="312"/>
      <c r="K12" s="312">
        <v>1716120.0000000002</v>
      </c>
      <c r="L12" s="312"/>
      <c r="M12" s="312"/>
      <c r="N12" s="182">
        <f t="shared" si="1"/>
        <v>1716120.0000000002</v>
      </c>
    </row>
    <row r="13" spans="1:14">
      <c r="A13" s="181">
        <v>1.6</v>
      </c>
      <c r="B13" s="121" t="s">
        <v>91</v>
      </c>
      <c r="C13" s="312">
        <v>0</v>
      </c>
      <c r="D13" s="122"/>
      <c r="E13" s="312"/>
      <c r="F13" s="312"/>
      <c r="G13" s="312"/>
      <c r="H13" s="312"/>
      <c r="I13" s="312"/>
      <c r="J13" s="312"/>
      <c r="K13" s="312"/>
      <c r="L13" s="312"/>
      <c r="M13" s="312"/>
      <c r="N13" s="182">
        <f>SUMPRODUCT($F$6:$M$6,F13:M13)</f>
        <v>0</v>
      </c>
    </row>
    <row r="14" spans="1:14">
      <c r="A14" s="181">
        <v>2</v>
      </c>
      <c r="B14" s="123" t="s">
        <v>92</v>
      </c>
      <c r="C14" s="311">
        <f>SUM(C15:C20)</f>
        <v>0</v>
      </c>
      <c r="D14" s="113"/>
      <c r="E14" s="314">
        <f t="shared" ref="E14:M14" si="2">SUM(E15:E20)</f>
        <v>0</v>
      </c>
      <c r="F14" s="312">
        <f t="shared" si="2"/>
        <v>0</v>
      </c>
      <c r="G14" s="312">
        <f t="shared" si="2"/>
        <v>0</v>
      </c>
      <c r="H14" s="312">
        <f t="shared" si="2"/>
        <v>0</v>
      </c>
      <c r="I14" s="312">
        <f t="shared" si="2"/>
        <v>0</v>
      </c>
      <c r="J14" s="312">
        <f t="shared" si="2"/>
        <v>0</v>
      </c>
      <c r="K14" s="312">
        <f t="shared" si="2"/>
        <v>0</v>
      </c>
      <c r="L14" s="312">
        <f t="shared" si="2"/>
        <v>0</v>
      </c>
      <c r="M14" s="312">
        <f t="shared" si="2"/>
        <v>0</v>
      </c>
      <c r="N14" s="182">
        <f>SUM(N15:N20)</f>
        <v>0</v>
      </c>
    </row>
    <row r="15" spans="1:14">
      <c r="A15" s="181">
        <v>2.1</v>
      </c>
      <c r="B15" s="121" t="s">
        <v>86</v>
      </c>
      <c r="C15" s="312"/>
      <c r="D15" s="120">
        <v>5.0000000000000001E-3</v>
      </c>
      <c r="E15" s="314">
        <f>C15*D15</f>
        <v>0</v>
      </c>
      <c r="F15" s="312"/>
      <c r="G15" s="312"/>
      <c r="H15" s="312"/>
      <c r="I15" s="312"/>
      <c r="J15" s="312"/>
      <c r="K15" s="312"/>
      <c r="L15" s="312"/>
      <c r="M15" s="312"/>
      <c r="N15" s="182">
        <f>SUMPRODUCT($F$6:$M$6,F15:M15)</f>
        <v>0</v>
      </c>
    </row>
    <row r="16" spans="1:14">
      <c r="A16" s="181">
        <v>2.2000000000000002</v>
      </c>
      <c r="B16" s="121" t="s">
        <v>87</v>
      </c>
      <c r="C16" s="312"/>
      <c r="D16" s="120">
        <v>0.01</v>
      </c>
      <c r="E16" s="314">
        <f>C16*D16</f>
        <v>0</v>
      </c>
      <c r="F16" s="312"/>
      <c r="G16" s="312"/>
      <c r="H16" s="312"/>
      <c r="I16" s="312"/>
      <c r="J16" s="312"/>
      <c r="K16" s="312"/>
      <c r="L16" s="312"/>
      <c r="M16" s="312"/>
      <c r="N16" s="182">
        <f t="shared" ref="N16:N20" si="3">SUMPRODUCT($F$6:$M$6,F16:M16)</f>
        <v>0</v>
      </c>
    </row>
    <row r="17" spans="1:14">
      <c r="A17" s="181">
        <v>2.2999999999999998</v>
      </c>
      <c r="B17" s="121" t="s">
        <v>88</v>
      </c>
      <c r="C17" s="312"/>
      <c r="D17" s="120">
        <v>0.02</v>
      </c>
      <c r="E17" s="314">
        <f>C17*D17</f>
        <v>0</v>
      </c>
      <c r="F17" s="312"/>
      <c r="G17" s="312"/>
      <c r="H17" s="312"/>
      <c r="I17" s="312"/>
      <c r="J17" s="312"/>
      <c r="K17" s="312"/>
      <c r="L17" s="312"/>
      <c r="M17" s="312"/>
      <c r="N17" s="182">
        <f t="shared" si="3"/>
        <v>0</v>
      </c>
    </row>
    <row r="18" spans="1:14">
      <c r="A18" s="181">
        <v>2.4</v>
      </c>
      <c r="B18" s="121" t="s">
        <v>89</v>
      </c>
      <c r="C18" s="312"/>
      <c r="D18" s="120">
        <v>0.03</v>
      </c>
      <c r="E18" s="314">
        <f>C18*D18</f>
        <v>0</v>
      </c>
      <c r="F18" s="312"/>
      <c r="G18" s="312"/>
      <c r="H18" s="312"/>
      <c r="I18" s="312"/>
      <c r="J18" s="312"/>
      <c r="K18" s="312"/>
      <c r="L18" s="312"/>
      <c r="M18" s="312"/>
      <c r="N18" s="182">
        <f t="shared" si="3"/>
        <v>0</v>
      </c>
    </row>
    <row r="19" spans="1:14">
      <c r="A19" s="181">
        <v>2.5</v>
      </c>
      <c r="B19" s="121" t="s">
        <v>90</v>
      </c>
      <c r="C19" s="312"/>
      <c r="D19" s="120">
        <v>0.04</v>
      </c>
      <c r="E19" s="314">
        <f>C19*D19</f>
        <v>0</v>
      </c>
      <c r="F19" s="312"/>
      <c r="G19" s="312"/>
      <c r="H19" s="312"/>
      <c r="I19" s="312"/>
      <c r="J19" s="312"/>
      <c r="K19" s="312"/>
      <c r="L19" s="312"/>
      <c r="M19" s="312"/>
      <c r="N19" s="182">
        <f t="shared" si="3"/>
        <v>0</v>
      </c>
    </row>
    <row r="20" spans="1:14">
      <c r="A20" s="181">
        <v>2.6</v>
      </c>
      <c r="B20" s="121" t="s">
        <v>91</v>
      </c>
      <c r="C20" s="312"/>
      <c r="D20" s="122"/>
      <c r="E20" s="315"/>
      <c r="F20" s="312"/>
      <c r="G20" s="312"/>
      <c r="H20" s="312"/>
      <c r="I20" s="312"/>
      <c r="J20" s="312"/>
      <c r="K20" s="312"/>
      <c r="L20" s="312"/>
      <c r="M20" s="312"/>
      <c r="N20" s="182">
        <f t="shared" si="3"/>
        <v>0</v>
      </c>
    </row>
    <row r="21" spans="1:14" ht="15.75" thickBot="1">
      <c r="A21" s="183">
        <v>3</v>
      </c>
      <c r="B21" s="184" t="s">
        <v>75</v>
      </c>
      <c r="C21" s="313">
        <f>C14+C7</f>
        <v>12258000</v>
      </c>
      <c r="D21" s="185"/>
      <c r="E21" s="316">
        <f>E14+E7</f>
        <v>1716120.0000000002</v>
      </c>
      <c r="F21" s="317">
        <f>F7+F14</f>
        <v>0</v>
      </c>
      <c r="G21" s="317">
        <f t="shared" ref="G21:L21" si="4">G7+G14</f>
        <v>0</v>
      </c>
      <c r="H21" s="317">
        <f t="shared" si="4"/>
        <v>0</v>
      </c>
      <c r="I21" s="317">
        <f t="shared" si="4"/>
        <v>0</v>
      </c>
      <c r="J21" s="317">
        <f t="shared" si="4"/>
        <v>0</v>
      </c>
      <c r="K21" s="317">
        <f t="shared" si="4"/>
        <v>1716120.0000000002</v>
      </c>
      <c r="L21" s="317">
        <f t="shared" si="4"/>
        <v>0</v>
      </c>
      <c r="M21" s="317">
        <f>M7+M14</f>
        <v>0</v>
      </c>
      <c r="N21" s="186">
        <f>N14+N7</f>
        <v>1716120.0000000002</v>
      </c>
    </row>
    <row r="22" spans="1:14">
      <c r="E22" s="318"/>
      <c r="F22" s="318"/>
      <c r="G22" s="318"/>
      <c r="H22" s="318"/>
      <c r="I22" s="318"/>
      <c r="J22" s="318"/>
      <c r="K22" s="318"/>
      <c r="L22" s="318"/>
      <c r="M22" s="31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pane xSplit="1" ySplit="5" topLeftCell="B22" activePane="bottomRight" state="frozen"/>
      <selection pane="topRight" activeCell="B1" sqref="B1"/>
      <selection pane="bottomLeft" activeCell="A6" sqref="A6"/>
      <selection pane="bottomRight" activeCell="D40" sqref="D40"/>
    </sheetView>
  </sheetViews>
  <sheetFormatPr defaultRowHeight="15.75"/>
  <cols>
    <col min="1" max="1" width="9.5703125" style="20" bestFit="1" customWidth="1"/>
    <col min="2" max="2" width="86" style="17" customWidth="1"/>
    <col min="3" max="3" width="11.28515625" style="17" bestFit="1" customWidth="1"/>
    <col min="4" max="7" width="12.7109375" style="2" customWidth="1"/>
    <col min="8" max="8" width="6.7109375" customWidth="1"/>
    <col min="9" max="9" width="8.28515625" hidden="1" customWidth="1"/>
    <col min="10" max="15" width="10.7109375" hidden="1" customWidth="1"/>
    <col min="16" max="16" width="12.85546875" hidden="1" customWidth="1"/>
    <col min="17" max="22" width="0" hidden="1" customWidth="1"/>
  </cols>
  <sheetData>
    <row r="1" spans="1:8">
      <c r="A1" s="18" t="s">
        <v>197</v>
      </c>
      <c r="B1" s="17" t="s">
        <v>458</v>
      </c>
    </row>
    <row r="2" spans="1:8">
      <c r="A2" s="18" t="s">
        <v>198</v>
      </c>
      <c r="B2" s="17" t="s">
        <v>459</v>
      </c>
      <c r="C2" s="30"/>
      <c r="D2" s="19"/>
      <c r="E2" s="19"/>
      <c r="F2" s="19"/>
      <c r="G2" s="19"/>
      <c r="H2" s="1"/>
    </row>
    <row r="3" spans="1:8">
      <c r="A3" s="18"/>
      <c r="C3" s="30"/>
      <c r="D3" s="19"/>
      <c r="E3" s="19"/>
      <c r="F3" s="19"/>
      <c r="G3" s="19"/>
      <c r="H3" s="1"/>
    </row>
    <row r="4" spans="1:8" ht="16.5" thickBot="1">
      <c r="A4" s="77" t="s">
        <v>338</v>
      </c>
      <c r="B4" s="220" t="s">
        <v>232</v>
      </c>
      <c r="C4" s="221"/>
      <c r="D4" s="222"/>
      <c r="E4" s="222"/>
      <c r="F4" s="222"/>
      <c r="G4" s="222"/>
      <c r="H4" s="1"/>
    </row>
    <row r="5" spans="1:8" ht="15">
      <c r="A5" s="337" t="s">
        <v>33</v>
      </c>
      <c r="B5" s="338"/>
      <c r="C5" s="339" t="s">
        <v>5</v>
      </c>
      <c r="D5" s="340" t="s">
        <v>6</v>
      </c>
      <c r="E5" s="340" t="s">
        <v>7</v>
      </c>
      <c r="F5" s="340" t="s">
        <v>8</v>
      </c>
      <c r="G5" s="341" t="s">
        <v>9</v>
      </c>
    </row>
    <row r="6" spans="1:8" ht="15">
      <c r="A6" s="130"/>
      <c r="B6" s="33" t="s">
        <v>194</v>
      </c>
      <c r="C6" s="342"/>
      <c r="D6" s="342"/>
      <c r="E6" s="342"/>
      <c r="F6" s="342"/>
      <c r="G6" s="343"/>
    </row>
    <row r="7" spans="1:8" ht="15">
      <c r="A7" s="130"/>
      <c r="B7" s="34" t="s">
        <v>199</v>
      </c>
      <c r="C7" s="342"/>
      <c r="D7" s="342"/>
      <c r="E7" s="342"/>
      <c r="F7" s="342"/>
      <c r="G7" s="343"/>
    </row>
    <row r="8" spans="1:8" ht="15">
      <c r="A8" s="131">
        <v>1</v>
      </c>
      <c r="B8" s="245" t="s">
        <v>30</v>
      </c>
      <c r="C8" s="247">
        <v>116346681.54000004</v>
      </c>
      <c r="D8" s="440">
        <v>112971684.50999996</v>
      </c>
      <c r="E8" s="441">
        <v>112009130.55999991</v>
      </c>
      <c r="F8" s="441">
        <v>107111086.31999999</v>
      </c>
      <c r="G8" s="441">
        <v>116643851</v>
      </c>
    </row>
    <row r="9" spans="1:8" ht="15">
      <c r="A9" s="131">
        <v>2</v>
      </c>
      <c r="B9" s="245" t="s">
        <v>96</v>
      </c>
      <c r="C9" s="247">
        <v>116346681.54000004</v>
      </c>
      <c r="D9" s="440">
        <v>112971684.50999996</v>
      </c>
      <c r="E9" s="441">
        <v>112009130.55999991</v>
      </c>
      <c r="F9" s="441">
        <v>107111086.31999999</v>
      </c>
      <c r="G9" s="441">
        <v>116643851</v>
      </c>
    </row>
    <row r="10" spans="1:8" ht="15">
      <c r="A10" s="131">
        <v>3</v>
      </c>
      <c r="B10" s="245" t="s">
        <v>95</v>
      </c>
      <c r="C10" s="247">
        <v>123802658.54000004</v>
      </c>
      <c r="D10" s="440">
        <v>120435278.6838128</v>
      </c>
      <c r="E10" s="441">
        <v>119560808.95264277</v>
      </c>
      <c r="F10" s="441">
        <v>114186320.24863835</v>
      </c>
      <c r="G10" s="441">
        <v>123569535.44519112</v>
      </c>
    </row>
    <row r="11" spans="1:8" ht="15">
      <c r="A11" s="130"/>
      <c r="B11" s="33" t="s">
        <v>195</v>
      </c>
      <c r="C11" s="342"/>
      <c r="D11" s="342"/>
      <c r="E11" s="342"/>
      <c r="F11" s="342"/>
      <c r="G11" s="343"/>
    </row>
    <row r="12" spans="1:8" ht="15" customHeight="1">
      <c r="A12" s="131">
        <v>4</v>
      </c>
      <c r="B12" s="245" t="s">
        <v>352</v>
      </c>
      <c r="C12" s="375">
        <v>754969831.32566333</v>
      </c>
      <c r="D12" s="442">
        <v>752416810.82645738</v>
      </c>
      <c r="E12" s="441">
        <v>765580935.25938439</v>
      </c>
      <c r="F12" s="441">
        <v>733030784.74181366</v>
      </c>
      <c r="G12" s="441">
        <v>719729794.53958106</v>
      </c>
    </row>
    <row r="13" spans="1:8" ht="15">
      <c r="A13" s="130"/>
      <c r="B13" s="33" t="s">
        <v>97</v>
      </c>
      <c r="C13" s="342"/>
      <c r="D13" s="342"/>
      <c r="E13" s="342"/>
      <c r="F13" s="342"/>
      <c r="G13" s="343"/>
    </row>
    <row r="14" spans="1:8" s="3" customFormat="1" ht="15">
      <c r="A14" s="131"/>
      <c r="B14" s="34" t="s">
        <v>409</v>
      </c>
      <c r="C14" s="342"/>
      <c r="D14" s="342"/>
      <c r="E14" s="342"/>
      <c r="F14" s="342"/>
      <c r="G14" s="343"/>
    </row>
    <row r="15" spans="1:8" ht="15">
      <c r="A15" s="129">
        <v>5</v>
      </c>
      <c r="B15" s="32" t="s">
        <v>410</v>
      </c>
      <c r="C15" s="449">
        <v>0.15410772286848215</v>
      </c>
      <c r="D15" s="436">
        <v>0.15014508299716409</v>
      </c>
      <c r="E15" s="437">
        <v>0.14630000000000001</v>
      </c>
      <c r="F15" s="438">
        <v>0.1461208567901093</v>
      </c>
      <c r="G15" s="438">
        <v>0.16209999999999999</v>
      </c>
    </row>
    <row r="16" spans="1:8" ht="15" customHeight="1">
      <c r="A16" s="129">
        <v>6</v>
      </c>
      <c r="B16" s="32" t="s">
        <v>411</v>
      </c>
      <c r="C16" s="449">
        <v>0.15410772286848215</v>
      </c>
      <c r="D16" s="436">
        <v>0.15014508299716409</v>
      </c>
      <c r="E16" s="437">
        <v>0.14630000000000001</v>
      </c>
      <c r="F16" s="438">
        <v>0.1461208567901093</v>
      </c>
      <c r="G16" s="438">
        <v>0.16209999999999999</v>
      </c>
    </row>
    <row r="17" spans="1:22" thickBot="1">
      <c r="A17" s="129">
        <v>7</v>
      </c>
      <c r="B17" s="32" t="s">
        <v>412</v>
      </c>
      <c r="C17" s="449">
        <v>0.16398358371832292</v>
      </c>
      <c r="D17" s="439">
        <v>0.16006457717435399</v>
      </c>
      <c r="E17" s="437">
        <v>0.15620000000000001</v>
      </c>
      <c r="F17" s="438">
        <v>0.15577288515769058</v>
      </c>
      <c r="G17" s="438">
        <v>0.17169999999999999</v>
      </c>
    </row>
    <row r="18" spans="1:22" ht="15">
      <c r="A18" s="130"/>
      <c r="B18" s="33" t="s">
        <v>12</v>
      </c>
      <c r="C18" s="342"/>
      <c r="D18" s="342"/>
      <c r="E18" s="342"/>
      <c r="F18" s="342"/>
      <c r="G18" s="343"/>
      <c r="J18" s="455">
        <v>43070</v>
      </c>
      <c r="K18">
        <v>1</v>
      </c>
      <c r="L18">
        <v>2</v>
      </c>
      <c r="M18">
        <v>3</v>
      </c>
      <c r="N18">
        <v>4</v>
      </c>
      <c r="O18">
        <v>5</v>
      </c>
      <c r="P18">
        <v>6</v>
      </c>
      <c r="Q18">
        <v>7</v>
      </c>
      <c r="R18">
        <v>8</v>
      </c>
      <c r="S18">
        <v>9</v>
      </c>
      <c r="T18">
        <v>10</v>
      </c>
      <c r="U18">
        <v>11</v>
      </c>
      <c r="V18">
        <v>12</v>
      </c>
    </row>
    <row r="19" spans="1:22" ht="15" customHeight="1">
      <c r="A19" s="132">
        <v>8</v>
      </c>
      <c r="B19" s="35" t="s">
        <v>13</v>
      </c>
      <c r="C19" s="450">
        <v>0.18140000000000001</v>
      </c>
      <c r="D19" s="443">
        <v>0.17563300000000001</v>
      </c>
      <c r="E19" s="444">
        <v>0.18176700526307174</v>
      </c>
      <c r="F19" s="444">
        <v>0.1797</v>
      </c>
      <c r="G19" s="444">
        <v>0.18779999999999999</v>
      </c>
      <c r="I19" t="s">
        <v>461</v>
      </c>
      <c r="J19" s="451">
        <v>686964984.2477603</v>
      </c>
      <c r="K19" s="451">
        <v>677715667.02400005</v>
      </c>
      <c r="L19" s="451">
        <v>676649623.09459996</v>
      </c>
      <c r="M19" s="451">
        <v>697873302.32279992</v>
      </c>
      <c r="N19" s="451">
        <v>725894543.59979999</v>
      </c>
      <c r="O19" s="451">
        <v>682968667.11939991</v>
      </c>
      <c r="P19" s="454">
        <v>696773099.57000005</v>
      </c>
      <c r="Q19" s="451"/>
      <c r="R19" s="451"/>
      <c r="S19" s="451"/>
      <c r="T19" s="451"/>
      <c r="U19" s="451"/>
      <c r="V19" s="451"/>
    </row>
    <row r="20" spans="1:22" ht="15">
      <c r="A20" s="132">
        <v>9</v>
      </c>
      <c r="B20" s="35" t="s">
        <v>14</v>
      </c>
      <c r="C20" s="450">
        <v>7.4999999999999997E-2</v>
      </c>
      <c r="D20" s="443">
        <v>7.2700000000000001E-2</v>
      </c>
      <c r="E20" s="444">
        <v>6.7166842982752439E-2</v>
      </c>
      <c r="F20" s="444">
        <v>6.5799999999999997E-2</v>
      </c>
      <c r="G20" s="444">
        <v>6.4500000000000002E-2</v>
      </c>
      <c r="I20" t="s">
        <v>462</v>
      </c>
      <c r="J20" s="451">
        <v>116146599.55999991</v>
      </c>
      <c r="K20" s="451">
        <v>116281846.38999996</v>
      </c>
      <c r="L20" s="451">
        <v>116062603.58999997</v>
      </c>
      <c r="M20" s="451">
        <v>117047216.76999997</v>
      </c>
      <c r="N20" s="451">
        <v>117430998.19000006</v>
      </c>
      <c r="O20" s="451">
        <v>118818837.35999998</v>
      </c>
      <c r="P20" s="454">
        <v>120310229.98000003</v>
      </c>
      <c r="Q20" s="451"/>
      <c r="R20" s="451"/>
      <c r="S20" s="451"/>
      <c r="T20" s="451"/>
      <c r="U20" s="451"/>
      <c r="V20" s="451"/>
    </row>
    <row r="21" spans="1:22" ht="15">
      <c r="A21" s="132">
        <v>10</v>
      </c>
      <c r="B21" s="35" t="s">
        <v>15</v>
      </c>
      <c r="C21" s="450">
        <v>3.1800000000000002E-2</v>
      </c>
      <c r="D21" s="443">
        <v>2.5999999999999999E-2</v>
      </c>
      <c r="E21" s="444">
        <v>4.2518302272538597E-2</v>
      </c>
      <c r="F21" s="444">
        <v>4.19E-2</v>
      </c>
      <c r="G21" s="444">
        <v>4.8500000000000001E-2</v>
      </c>
    </row>
    <row r="22" spans="1:22" ht="15">
      <c r="A22" s="132">
        <v>11</v>
      </c>
      <c r="B22" s="35" t="s">
        <v>233</v>
      </c>
      <c r="C22" s="450">
        <v>0.10639999999999999</v>
      </c>
      <c r="D22" s="443">
        <v>0.10306999999999999</v>
      </c>
      <c r="E22" s="444">
        <v>0.1146001622803193</v>
      </c>
      <c r="F22" s="444">
        <v>0.1138</v>
      </c>
      <c r="G22" s="444">
        <v>0.12333811223247658</v>
      </c>
      <c r="I22" t="s">
        <v>463</v>
      </c>
      <c r="J22" s="452">
        <f>AVERAGE(J19)</f>
        <v>686964984.2477603</v>
      </c>
      <c r="K22" s="451">
        <f>AVERAGE($J$19:K19)</f>
        <v>682340325.63588023</v>
      </c>
      <c r="L22" s="451">
        <f>AVERAGE($J$19:L19)</f>
        <v>680443424.78878677</v>
      </c>
      <c r="M22" s="451">
        <f>AVERAGE($J$19:M19)</f>
        <v>684800894.17229009</v>
      </c>
      <c r="N22" s="451">
        <f>AVERAGE($J$19:N19)</f>
        <v>693019624.05779207</v>
      </c>
      <c r="O22" s="451">
        <f>AVERAGE($J$19:O19)</f>
        <v>691344464.56806004</v>
      </c>
      <c r="P22" s="453">
        <f>AVERAGE($J$19:P19)</f>
        <v>692119983.85405147</v>
      </c>
      <c r="Q22" s="451"/>
      <c r="R22" s="451"/>
      <c r="S22" s="451"/>
    </row>
    <row r="23" spans="1:22" ht="15">
      <c r="A23" s="132">
        <v>12</v>
      </c>
      <c r="B23" s="35" t="s">
        <v>16</v>
      </c>
      <c r="C23" s="450">
        <v>1.2E-2</v>
      </c>
      <c r="D23" s="443">
        <v>5.1999999999999998E-3</v>
      </c>
      <c r="E23" s="444">
        <v>2.411175455419029E-2</v>
      </c>
      <c r="F23" s="444">
        <v>2.2100000000000002E-2</v>
      </c>
      <c r="G23" s="444">
        <v>1.9E-2</v>
      </c>
      <c r="I23" t="s">
        <v>464</v>
      </c>
      <c r="J23" s="452">
        <f>AVERAGE(J20)</f>
        <v>116146599.55999991</v>
      </c>
      <c r="K23" s="451">
        <f>AVERAGE($J$20:K20)</f>
        <v>116214222.97499993</v>
      </c>
      <c r="L23" s="451">
        <f>AVERAGE($J$20:L20)</f>
        <v>116163683.17999995</v>
      </c>
      <c r="M23" s="451">
        <f>AVERAGE($J$20:M20)</f>
        <v>116384566.57749996</v>
      </c>
      <c r="N23" s="451">
        <f>AVERAGE($J$20:N20)</f>
        <v>116593852.89999998</v>
      </c>
      <c r="O23" s="451">
        <f>AVERAGE($J$20:O20)</f>
        <v>116964683.64333332</v>
      </c>
      <c r="P23" s="453">
        <f>AVERAGE($J$20:P20)</f>
        <v>117442618.83428571</v>
      </c>
      <c r="Q23" s="451"/>
      <c r="R23" s="451"/>
      <c r="S23" s="451"/>
    </row>
    <row r="24" spans="1:22" ht="15">
      <c r="A24" s="132">
        <v>13</v>
      </c>
      <c r="B24" s="35" t="s">
        <v>17</v>
      </c>
      <c r="C24" s="450">
        <v>7.0900000000000005E-2</v>
      </c>
      <c r="D24" s="443">
        <v>3.09E-2</v>
      </c>
      <c r="E24" s="444">
        <v>0.13047290647228812</v>
      </c>
      <c r="F24" s="444">
        <v>0.11799999999999999</v>
      </c>
      <c r="G24" s="444">
        <v>9.7000000000000003E-2</v>
      </c>
    </row>
    <row r="25" spans="1:22" ht="15">
      <c r="A25" s="130"/>
      <c r="B25" s="33" t="s">
        <v>18</v>
      </c>
      <c r="C25" s="342"/>
      <c r="D25" s="342"/>
      <c r="E25" s="342"/>
      <c r="F25" s="342"/>
      <c r="G25" s="343"/>
    </row>
    <row r="26" spans="1:22" ht="15">
      <c r="A26" s="132">
        <v>14</v>
      </c>
      <c r="B26" s="35" t="s">
        <v>19</v>
      </c>
      <c r="C26" s="450">
        <v>8.3000000000000001E-3</v>
      </c>
      <c r="D26" s="443">
        <v>8.5000000000000006E-3</v>
      </c>
      <c r="E26" s="444">
        <v>7.7390316006207662E-3</v>
      </c>
      <c r="F26" s="444">
        <v>8.0999999999999996E-3</v>
      </c>
      <c r="G26" s="444">
        <v>1.0110598139115632E-2</v>
      </c>
    </row>
    <row r="27" spans="1:22" ht="15" customHeight="1">
      <c r="A27" s="132">
        <v>15</v>
      </c>
      <c r="B27" s="35" t="s">
        <v>20</v>
      </c>
      <c r="C27" s="450">
        <v>2.4799999999999999E-2</v>
      </c>
      <c r="D27" s="443">
        <v>2.4989999999999998E-2</v>
      </c>
      <c r="E27" s="444">
        <v>2.3613885376010439E-2</v>
      </c>
      <c r="F27" s="444">
        <v>2.3900000000000001E-2</v>
      </c>
      <c r="G27" s="444">
        <v>2.57970848638026E-2</v>
      </c>
    </row>
    <row r="28" spans="1:22" ht="15">
      <c r="A28" s="132">
        <v>16</v>
      </c>
      <c r="B28" s="35" t="s">
        <v>21</v>
      </c>
      <c r="C28" s="450">
        <v>0.12720000000000001</v>
      </c>
      <c r="D28" s="443">
        <v>0.1406</v>
      </c>
      <c r="E28" s="444">
        <v>0.16630911055464409</v>
      </c>
      <c r="F28" s="444">
        <v>0.19120000000000001</v>
      </c>
      <c r="G28" s="444">
        <v>0.21395028089804199</v>
      </c>
    </row>
    <row r="29" spans="1:22" ht="15" customHeight="1">
      <c r="A29" s="132">
        <v>17</v>
      </c>
      <c r="B29" s="35" t="s">
        <v>22</v>
      </c>
      <c r="C29" s="450">
        <v>0.18459999999999999</v>
      </c>
      <c r="D29" s="443">
        <v>0.22459999999999999</v>
      </c>
      <c r="E29" s="444">
        <v>0.2612488575449326</v>
      </c>
      <c r="F29" s="444">
        <v>0.27950000000000003</v>
      </c>
      <c r="G29" s="444">
        <v>0.29330763524397452</v>
      </c>
    </row>
    <row r="30" spans="1:22" ht="15">
      <c r="A30" s="132">
        <v>18</v>
      </c>
      <c r="B30" s="35" t="s">
        <v>23</v>
      </c>
      <c r="C30" s="450">
        <v>8.4099999999999994E-2</v>
      </c>
      <c r="D30" s="443">
        <v>1.5599999999999999E-2</v>
      </c>
      <c r="E30" s="444">
        <v>0.13727767843867711</v>
      </c>
      <c r="F30" s="444">
        <v>1.3100000000000001E-2</v>
      </c>
      <c r="G30" s="444">
        <v>1.3332025063110918E-2</v>
      </c>
    </row>
    <row r="31" spans="1:22" ht="15" customHeight="1">
      <c r="A31" s="130"/>
      <c r="B31" s="33" t="s">
        <v>24</v>
      </c>
      <c r="C31" s="342"/>
      <c r="D31" s="342"/>
      <c r="E31" s="342"/>
      <c r="F31" s="342"/>
      <c r="G31" s="343"/>
    </row>
    <row r="32" spans="1:22" ht="15" customHeight="1">
      <c r="A32" s="132">
        <v>19</v>
      </c>
      <c r="B32" s="35" t="s">
        <v>25</v>
      </c>
      <c r="C32" s="450">
        <v>0.12039999999999999</v>
      </c>
      <c r="D32" s="443">
        <v>0.1236</v>
      </c>
      <c r="E32" s="443">
        <v>0.10557168410761898</v>
      </c>
      <c r="F32" s="443">
        <v>0.1227</v>
      </c>
      <c r="G32" s="443">
        <v>0.13189916619298908</v>
      </c>
    </row>
    <row r="33" spans="1:7" ht="15" customHeight="1">
      <c r="A33" s="132">
        <v>20</v>
      </c>
      <c r="B33" s="35" t="s">
        <v>26</v>
      </c>
      <c r="C33" s="450">
        <v>0.24010000000000001</v>
      </c>
      <c r="D33" s="443">
        <v>0.29049999999999998</v>
      </c>
      <c r="E33" s="443">
        <v>0.32114258170752791</v>
      </c>
      <c r="F33" s="443">
        <v>0.34</v>
      </c>
      <c r="G33" s="443">
        <v>0.375</v>
      </c>
    </row>
    <row r="34" spans="1:7" ht="15" customHeight="1">
      <c r="A34" s="132">
        <v>21</v>
      </c>
      <c r="B34" s="248" t="s">
        <v>27</v>
      </c>
      <c r="C34" s="450">
        <v>0.1484</v>
      </c>
      <c r="D34" s="443">
        <v>1.66E-2</v>
      </c>
      <c r="E34" s="443">
        <v>0</v>
      </c>
      <c r="F34" s="443">
        <v>0</v>
      </c>
      <c r="G34" s="443">
        <v>0</v>
      </c>
    </row>
    <row r="35" spans="1:7" ht="15" customHeight="1">
      <c r="A35" s="344"/>
      <c r="B35" s="33" t="s">
        <v>408</v>
      </c>
      <c r="C35" s="342"/>
      <c r="D35" s="342"/>
      <c r="E35" s="342"/>
      <c r="F35" s="342"/>
      <c r="G35" s="343"/>
    </row>
    <row r="36" spans="1:7" ht="15" customHeight="1">
      <c r="A36" s="132">
        <v>22</v>
      </c>
      <c r="B36" s="336" t="s">
        <v>401</v>
      </c>
      <c r="C36" s="490">
        <v>97954558.144670069</v>
      </c>
      <c r="D36" s="445">
        <v>73122631.64138101</v>
      </c>
      <c r="E36" s="445">
        <v>58105306.747520998</v>
      </c>
      <c r="F36" s="445">
        <v>49853043.577680007</v>
      </c>
      <c r="G36" s="445">
        <v>71944488.010444224</v>
      </c>
    </row>
    <row r="37" spans="1:7" ht="15">
      <c r="A37" s="132">
        <v>23</v>
      </c>
      <c r="B37" s="35" t="s">
        <v>402</v>
      </c>
      <c r="C37" s="490">
        <v>31450214.893209595</v>
      </c>
      <c r="D37" s="445">
        <v>23035627.538151998</v>
      </c>
      <c r="E37" s="446">
        <v>17549863.575143501</v>
      </c>
      <c r="F37" s="446">
        <v>24341189.894715007</v>
      </c>
      <c r="G37" s="446">
        <v>17924670.524044007</v>
      </c>
    </row>
    <row r="38" spans="1:7" thickBot="1">
      <c r="A38" s="133">
        <v>24</v>
      </c>
      <c r="B38" s="249" t="s">
        <v>400</v>
      </c>
      <c r="C38" s="447">
        <v>3.1145910601017675</v>
      </c>
      <c r="D38" s="447">
        <v>3.1743277460218553</v>
      </c>
      <c r="E38" s="448">
        <v>3.3108694263479985</v>
      </c>
      <c r="F38" s="448">
        <v>2.0480939425440399</v>
      </c>
      <c r="G38" s="448">
        <v>4.0137132737775278</v>
      </c>
    </row>
    <row r="39" spans="1:7">
      <c r="A39" s="21"/>
    </row>
    <row r="40" spans="1:7" ht="39.75">
      <c r="B40" s="335" t="s">
        <v>413</v>
      </c>
    </row>
    <row r="41" spans="1:7" ht="65.25">
      <c r="B41" s="391" t="s">
        <v>407</v>
      </c>
      <c r="D41" s="364"/>
      <c r="E41" s="364"/>
      <c r="F41" s="364"/>
      <c r="G41" s="364"/>
    </row>
  </sheetData>
  <conditionalFormatting sqref="D17">
    <cfRule type="cellIs" dxfId="4" priority="1"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0" activePane="bottomRight" state="frozen"/>
      <selection pane="topRight" activeCell="B1" sqref="B1"/>
      <selection pane="bottomLeft" activeCell="A5" sqref="A5"/>
      <selection pane="bottomRight" activeCell="E33" sqref="E33:E39"/>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197</v>
      </c>
      <c r="B1" s="17" t="s">
        <v>458</v>
      </c>
    </row>
    <row r="2" spans="1:8" ht="15.75">
      <c r="A2" s="18" t="s">
        <v>198</v>
      </c>
      <c r="B2" s="17" t="s">
        <v>459</v>
      </c>
    </row>
    <row r="3" spans="1:8" ht="15.75">
      <c r="A3" s="18"/>
    </row>
    <row r="4" spans="1:8" ht="16.5" thickBot="1">
      <c r="A4" s="36" t="s">
        <v>339</v>
      </c>
      <c r="B4" s="78" t="s">
        <v>253</v>
      </c>
      <c r="C4" s="36"/>
      <c r="D4" s="37"/>
      <c r="E4" s="37"/>
      <c r="F4" s="38"/>
      <c r="G4" s="38"/>
      <c r="H4" s="39" t="s">
        <v>101</v>
      </c>
    </row>
    <row r="5" spans="1:8" ht="15.75">
      <c r="A5" s="40"/>
      <c r="B5" s="41"/>
      <c r="C5" s="493" t="s">
        <v>203</v>
      </c>
      <c r="D5" s="494"/>
      <c r="E5" s="495"/>
      <c r="F5" s="493" t="s">
        <v>204</v>
      </c>
      <c r="G5" s="494"/>
      <c r="H5" s="496"/>
    </row>
    <row r="6" spans="1:8" ht="15.75">
      <c r="A6" s="42" t="s">
        <v>33</v>
      </c>
      <c r="B6" s="43" t="s">
        <v>161</v>
      </c>
      <c r="C6" s="44" t="s">
        <v>34</v>
      </c>
      <c r="D6" s="44" t="s">
        <v>102</v>
      </c>
      <c r="E6" s="44" t="s">
        <v>75</v>
      </c>
      <c r="F6" s="44" t="s">
        <v>34</v>
      </c>
      <c r="G6" s="44" t="s">
        <v>102</v>
      </c>
      <c r="H6" s="45" t="s">
        <v>75</v>
      </c>
    </row>
    <row r="7" spans="1:8" ht="15.75">
      <c r="A7" s="42">
        <v>1</v>
      </c>
      <c r="B7" s="46" t="s">
        <v>162</v>
      </c>
      <c r="C7" s="250">
        <v>7213288.4199999999</v>
      </c>
      <c r="D7" s="250">
        <v>10533557.91</v>
      </c>
      <c r="E7" s="251">
        <f>C7+D7</f>
        <v>17746846.329999998</v>
      </c>
      <c r="F7" s="252">
        <v>4520825</v>
      </c>
      <c r="G7" s="253">
        <v>4027236</v>
      </c>
      <c r="H7" s="254">
        <f>F7+G7</f>
        <v>8548061</v>
      </c>
    </row>
    <row r="8" spans="1:8" ht="15.75">
      <c r="A8" s="42">
        <v>2</v>
      </c>
      <c r="B8" s="46" t="s">
        <v>163</v>
      </c>
      <c r="C8" s="250">
        <v>25296300.059999999</v>
      </c>
      <c r="D8" s="250">
        <v>14831040.449999999</v>
      </c>
      <c r="E8" s="251">
        <f t="shared" ref="E8:E20" si="0">C8+D8</f>
        <v>40127340.509999998</v>
      </c>
      <c r="F8" s="252">
        <v>447519.5</v>
      </c>
      <c r="G8" s="253">
        <v>26964144.879999999</v>
      </c>
      <c r="H8" s="254">
        <f t="shared" ref="H8:H40" si="1">F8+G8</f>
        <v>27411664.379999999</v>
      </c>
    </row>
    <row r="9" spans="1:8" ht="15.75">
      <c r="A9" s="42">
        <v>3</v>
      </c>
      <c r="B9" s="46" t="s">
        <v>164</v>
      </c>
      <c r="C9" s="250">
        <v>76163.570000000007</v>
      </c>
      <c r="D9" s="250">
        <v>28261546.809999999</v>
      </c>
      <c r="E9" s="251">
        <f t="shared" si="0"/>
        <v>28337710.379999999</v>
      </c>
      <c r="F9" s="252">
        <v>35743732.329999998</v>
      </c>
      <c r="G9" s="253">
        <v>50491087.770000003</v>
      </c>
      <c r="H9" s="254">
        <f t="shared" si="1"/>
        <v>86234820.099999994</v>
      </c>
    </row>
    <row r="10" spans="1:8" ht="15.75">
      <c r="A10" s="42">
        <v>4</v>
      </c>
      <c r="B10" s="46" t="s">
        <v>193</v>
      </c>
      <c r="C10" s="250">
        <v>0</v>
      </c>
      <c r="D10" s="250">
        <v>0</v>
      </c>
      <c r="E10" s="251">
        <f t="shared" si="0"/>
        <v>0</v>
      </c>
      <c r="F10" s="252">
        <v>0</v>
      </c>
      <c r="G10" s="253">
        <v>0</v>
      </c>
      <c r="H10" s="254">
        <f t="shared" si="1"/>
        <v>0</v>
      </c>
    </row>
    <row r="11" spans="1:8" ht="15.75">
      <c r="A11" s="42">
        <v>5</v>
      </c>
      <c r="B11" s="46" t="s">
        <v>165</v>
      </c>
      <c r="C11" s="250">
        <v>0</v>
      </c>
      <c r="D11" s="250">
        <v>0</v>
      </c>
      <c r="E11" s="251">
        <f t="shared" si="0"/>
        <v>0</v>
      </c>
      <c r="F11" s="252">
        <v>0</v>
      </c>
      <c r="G11" s="253">
        <v>0</v>
      </c>
      <c r="H11" s="254">
        <f t="shared" si="1"/>
        <v>0</v>
      </c>
    </row>
    <row r="12" spans="1:8" ht="15.75">
      <c r="A12" s="42">
        <v>6.1</v>
      </c>
      <c r="B12" s="47" t="s">
        <v>166</v>
      </c>
      <c r="C12" s="250">
        <v>504313938.94</v>
      </c>
      <c r="D12" s="250">
        <v>73508199.941100001</v>
      </c>
      <c r="E12" s="251">
        <f t="shared" si="0"/>
        <v>577822138.88109994</v>
      </c>
      <c r="F12" s="252">
        <v>373312476.79000002</v>
      </c>
      <c r="G12" s="253">
        <v>101609742.1461</v>
      </c>
      <c r="H12" s="254">
        <f t="shared" si="1"/>
        <v>474922218.93610001</v>
      </c>
    </row>
    <row r="13" spans="1:8" ht="15.75">
      <c r="A13" s="42">
        <v>6.2</v>
      </c>
      <c r="B13" s="47" t="s">
        <v>167</v>
      </c>
      <c r="C13" s="250">
        <v>-11897705.841</v>
      </c>
      <c r="D13" s="250">
        <v>-2474174.0800999999</v>
      </c>
      <c r="E13" s="251">
        <f t="shared" si="0"/>
        <v>-14371879.9211</v>
      </c>
      <c r="F13" s="252">
        <v>-8417655.2139999997</v>
      </c>
      <c r="G13" s="253">
        <v>-3833953.5715999999</v>
      </c>
      <c r="H13" s="254">
        <f t="shared" si="1"/>
        <v>-12251608.785599999</v>
      </c>
    </row>
    <row r="14" spans="1:8" ht="15.75">
      <c r="A14" s="42">
        <v>6</v>
      </c>
      <c r="B14" s="46" t="s">
        <v>168</v>
      </c>
      <c r="C14" s="251">
        <f>C12+C13</f>
        <v>492416233.09899998</v>
      </c>
      <c r="D14" s="251">
        <f>D12+D13</f>
        <v>71034025.861000001</v>
      </c>
      <c r="E14" s="251">
        <f t="shared" si="0"/>
        <v>563450258.96000004</v>
      </c>
      <c r="F14" s="251">
        <f>F12+F13</f>
        <v>364894821.57600003</v>
      </c>
      <c r="G14" s="251">
        <f>G12+G13</f>
        <v>97775788.574499995</v>
      </c>
      <c r="H14" s="254">
        <f t="shared" si="1"/>
        <v>462670610.15050006</v>
      </c>
    </row>
    <row r="15" spans="1:8" ht="15.75">
      <c r="A15" s="42">
        <v>7</v>
      </c>
      <c r="B15" s="46" t="s">
        <v>169</v>
      </c>
      <c r="C15" s="250">
        <v>11634482.4</v>
      </c>
      <c r="D15" s="250">
        <v>1286111.6900000002</v>
      </c>
      <c r="E15" s="251">
        <f t="shared" si="0"/>
        <v>12920594.09</v>
      </c>
      <c r="F15" s="252">
        <v>8863686.5099999998</v>
      </c>
      <c r="G15" s="253">
        <v>2448163.25</v>
      </c>
      <c r="H15" s="254">
        <f t="shared" si="1"/>
        <v>11311849.76</v>
      </c>
    </row>
    <row r="16" spans="1:8" ht="15.75">
      <c r="A16" s="42">
        <v>8</v>
      </c>
      <c r="B16" s="46" t="s">
        <v>170</v>
      </c>
      <c r="C16" s="250">
        <v>324245</v>
      </c>
      <c r="D16" s="250" t="s">
        <v>460</v>
      </c>
      <c r="E16" s="251">
        <f>C16</f>
        <v>324245</v>
      </c>
      <c r="F16" s="252">
        <v>311281</v>
      </c>
      <c r="G16" s="253" t="s">
        <v>460</v>
      </c>
      <c r="H16" s="254">
        <f>F16</f>
        <v>311281</v>
      </c>
    </row>
    <row r="17" spans="1:8" ht="15.75">
      <c r="A17" s="42">
        <v>9</v>
      </c>
      <c r="B17" s="46" t="s">
        <v>171</v>
      </c>
      <c r="C17" s="250">
        <v>0</v>
      </c>
      <c r="D17" s="250">
        <v>0</v>
      </c>
      <c r="E17" s="251">
        <f t="shared" si="0"/>
        <v>0</v>
      </c>
      <c r="F17" s="252">
        <v>0</v>
      </c>
      <c r="G17" s="253">
        <v>0</v>
      </c>
      <c r="H17" s="254">
        <f t="shared" si="1"/>
        <v>0</v>
      </c>
    </row>
    <row r="18" spans="1:8" ht="15.75">
      <c r="A18" s="42">
        <v>10</v>
      </c>
      <c r="B18" s="46" t="s">
        <v>172</v>
      </c>
      <c r="C18" s="250">
        <v>11738346.130000001</v>
      </c>
      <c r="D18" s="250" t="s">
        <v>460</v>
      </c>
      <c r="E18" s="251">
        <f>C18</f>
        <v>11738346.130000001</v>
      </c>
      <c r="F18" s="252">
        <v>11161838</v>
      </c>
      <c r="G18" s="253" t="s">
        <v>460</v>
      </c>
      <c r="H18" s="254">
        <f>F18</f>
        <v>11161838</v>
      </c>
    </row>
    <row r="19" spans="1:8" ht="15.75">
      <c r="A19" s="42">
        <v>11</v>
      </c>
      <c r="B19" s="46" t="s">
        <v>173</v>
      </c>
      <c r="C19" s="250">
        <v>19452396.950000003</v>
      </c>
      <c r="D19" s="250">
        <v>2675361.2199999997</v>
      </c>
      <c r="E19" s="251">
        <f t="shared" si="0"/>
        <v>22127758.170000002</v>
      </c>
      <c r="F19" s="252">
        <v>15938875.510000002</v>
      </c>
      <c r="G19" s="253">
        <v>1160011.7</v>
      </c>
      <c r="H19" s="254">
        <f t="shared" si="1"/>
        <v>17098887.210000001</v>
      </c>
    </row>
    <row r="20" spans="1:8" ht="15.75">
      <c r="A20" s="42">
        <v>12</v>
      </c>
      <c r="B20" s="48" t="s">
        <v>174</v>
      </c>
      <c r="C20" s="251">
        <f>SUM(C7:C11)+SUM(C14:C19)</f>
        <v>568151455.62899995</v>
      </c>
      <c r="D20" s="251">
        <f>SUM(D7:D11)+SUM(D14:D19)</f>
        <v>128621643.941</v>
      </c>
      <c r="E20" s="251">
        <f t="shared" si="0"/>
        <v>696773099.56999993</v>
      </c>
      <c r="F20" s="251">
        <f>SUM(F7:F11)+SUM(F14:F19)</f>
        <v>441882579.426</v>
      </c>
      <c r="G20" s="251">
        <f>SUM(G7:G11)+SUM(G14:G19)</f>
        <v>182866432.17449999</v>
      </c>
      <c r="H20" s="254">
        <f t="shared" si="1"/>
        <v>624749011.60049999</v>
      </c>
    </row>
    <row r="21" spans="1:8" ht="15.75">
      <c r="A21" s="42"/>
      <c r="B21" s="43" t="s">
        <v>191</v>
      </c>
      <c r="C21" s="255"/>
      <c r="D21" s="255"/>
      <c r="E21" s="255"/>
      <c r="F21" s="256"/>
      <c r="G21" s="257"/>
      <c r="H21" s="258"/>
    </row>
    <row r="22" spans="1:8" ht="15.75">
      <c r="A22" s="42">
        <v>13</v>
      </c>
      <c r="B22" s="46" t="s">
        <v>175</v>
      </c>
      <c r="C22" s="250">
        <v>19500000</v>
      </c>
      <c r="D22" s="250">
        <v>2282960</v>
      </c>
      <c r="E22" s="251">
        <f>C22+D22</f>
        <v>21782960</v>
      </c>
      <c r="F22" s="252">
        <v>0</v>
      </c>
      <c r="G22" s="253">
        <v>0</v>
      </c>
      <c r="H22" s="254">
        <f t="shared" si="1"/>
        <v>0</v>
      </c>
    </row>
    <row r="23" spans="1:8" ht="15.75">
      <c r="A23" s="42">
        <v>14</v>
      </c>
      <c r="B23" s="46" t="s">
        <v>176</v>
      </c>
      <c r="C23" s="250">
        <v>9134609.7999999989</v>
      </c>
      <c r="D23" s="250">
        <v>1206729.06</v>
      </c>
      <c r="E23" s="251">
        <f t="shared" ref="E23:E40" si="2">C23+D23</f>
        <v>10341338.859999999</v>
      </c>
      <c r="F23" s="252">
        <v>0</v>
      </c>
      <c r="G23" s="253">
        <v>0</v>
      </c>
      <c r="H23" s="254">
        <f t="shared" si="1"/>
        <v>0</v>
      </c>
    </row>
    <row r="24" spans="1:8" ht="15.75">
      <c r="A24" s="42">
        <v>15</v>
      </c>
      <c r="B24" s="46" t="s">
        <v>177</v>
      </c>
      <c r="C24" s="250">
        <v>0</v>
      </c>
      <c r="D24" s="250">
        <v>0</v>
      </c>
      <c r="E24" s="251">
        <f t="shared" si="2"/>
        <v>0</v>
      </c>
      <c r="F24" s="252">
        <v>0</v>
      </c>
      <c r="G24" s="253">
        <v>0</v>
      </c>
      <c r="H24" s="254">
        <f t="shared" si="1"/>
        <v>0</v>
      </c>
    </row>
    <row r="25" spans="1:8" ht="15.75">
      <c r="A25" s="42">
        <v>16</v>
      </c>
      <c r="B25" s="46" t="s">
        <v>178</v>
      </c>
      <c r="C25" s="250">
        <v>170</v>
      </c>
      <c r="D25" s="250">
        <v>0</v>
      </c>
      <c r="E25" s="251">
        <f t="shared" si="2"/>
        <v>170</v>
      </c>
      <c r="F25" s="252">
        <v>0</v>
      </c>
      <c r="G25" s="253">
        <v>0</v>
      </c>
      <c r="H25" s="254">
        <f t="shared" si="1"/>
        <v>0</v>
      </c>
    </row>
    <row r="26" spans="1:8" ht="15.75">
      <c r="A26" s="42">
        <v>17</v>
      </c>
      <c r="B26" s="46" t="s">
        <v>179</v>
      </c>
      <c r="C26" s="255"/>
      <c r="D26" s="255"/>
      <c r="E26" s="251">
        <f t="shared" si="2"/>
        <v>0</v>
      </c>
      <c r="F26" s="256"/>
      <c r="G26" s="257"/>
      <c r="H26" s="254">
        <f t="shared" si="1"/>
        <v>0</v>
      </c>
    </row>
    <row r="27" spans="1:8" ht="15.75">
      <c r="A27" s="42">
        <v>18</v>
      </c>
      <c r="B27" s="46" t="s">
        <v>180</v>
      </c>
      <c r="C27" s="250">
        <v>364839789.50749999</v>
      </c>
      <c r="D27" s="250">
        <v>132331192.36356343</v>
      </c>
      <c r="E27" s="251">
        <f t="shared" si="2"/>
        <v>497170981.87106341</v>
      </c>
      <c r="F27" s="252">
        <v>282113424.73250002</v>
      </c>
      <c r="G27" s="253">
        <v>183900122.74079996</v>
      </c>
      <c r="H27" s="254">
        <f t="shared" si="1"/>
        <v>466013547.47329998</v>
      </c>
    </row>
    <row r="28" spans="1:8" ht="15.75">
      <c r="A28" s="42">
        <v>19</v>
      </c>
      <c r="B28" s="46" t="s">
        <v>181</v>
      </c>
      <c r="C28" s="250">
        <v>9343687.75</v>
      </c>
      <c r="D28" s="250">
        <v>1831758.17</v>
      </c>
      <c r="E28" s="251">
        <f t="shared" si="2"/>
        <v>11175445.92</v>
      </c>
      <c r="F28" s="252">
        <v>6209625</v>
      </c>
      <c r="G28" s="253">
        <v>2294498</v>
      </c>
      <c r="H28" s="254">
        <f t="shared" si="1"/>
        <v>8504123</v>
      </c>
    </row>
    <row r="29" spans="1:8" ht="15.75">
      <c r="A29" s="42">
        <v>20</v>
      </c>
      <c r="B29" s="46" t="s">
        <v>103</v>
      </c>
      <c r="C29" s="250">
        <v>27093229.810000002</v>
      </c>
      <c r="D29" s="250">
        <v>778843.08000000007</v>
      </c>
      <c r="E29" s="251">
        <f t="shared" si="2"/>
        <v>27872072.890000001</v>
      </c>
      <c r="F29" s="252">
        <v>27379505.219999999</v>
      </c>
      <c r="G29" s="253">
        <v>3224444.32</v>
      </c>
      <c r="H29" s="254">
        <f t="shared" si="1"/>
        <v>30603949.539999999</v>
      </c>
    </row>
    <row r="30" spans="1:8" ht="15.75">
      <c r="A30" s="42">
        <v>21</v>
      </c>
      <c r="B30" s="46" t="s">
        <v>182</v>
      </c>
      <c r="C30" s="250">
        <v>8119900.0000000009</v>
      </c>
      <c r="D30" s="250">
        <v>0</v>
      </c>
      <c r="E30" s="251">
        <f t="shared" si="2"/>
        <v>8119900.0000000009</v>
      </c>
      <c r="F30" s="252">
        <v>0</v>
      </c>
      <c r="G30" s="253">
        <v>0</v>
      </c>
      <c r="H30" s="254">
        <f t="shared" si="1"/>
        <v>0</v>
      </c>
    </row>
    <row r="31" spans="1:8" ht="15.75">
      <c r="A31" s="42">
        <v>22</v>
      </c>
      <c r="B31" s="48" t="s">
        <v>183</v>
      </c>
      <c r="C31" s="251">
        <f>SUM(C22:C30)</f>
        <v>438031386.86750001</v>
      </c>
      <c r="D31" s="251">
        <f>SUM(D22:D30)</f>
        <v>138431482.67356342</v>
      </c>
      <c r="E31" s="251">
        <f>C31+D31</f>
        <v>576462869.54106343</v>
      </c>
      <c r="F31" s="251">
        <f>SUM(F22:F30)</f>
        <v>315702554.95249999</v>
      </c>
      <c r="G31" s="251">
        <f>SUM(G22:G30)</f>
        <v>189419065.06079996</v>
      </c>
      <c r="H31" s="254">
        <f t="shared" si="1"/>
        <v>505121620.01329994</v>
      </c>
    </row>
    <row r="32" spans="1:8" ht="15.75">
      <c r="A32" s="42"/>
      <c r="B32" s="43" t="s">
        <v>192</v>
      </c>
      <c r="C32" s="255"/>
      <c r="D32" s="255"/>
      <c r="E32" s="250"/>
      <c r="F32" s="256"/>
      <c r="G32" s="257"/>
      <c r="H32" s="258"/>
    </row>
    <row r="33" spans="1:8" ht="15.75">
      <c r="A33" s="42">
        <v>23</v>
      </c>
      <c r="B33" s="46" t="s">
        <v>184</v>
      </c>
      <c r="C33" s="250">
        <v>4400000</v>
      </c>
      <c r="D33" s="255"/>
      <c r="E33" s="251">
        <f t="shared" si="2"/>
        <v>4400000</v>
      </c>
      <c r="F33" s="252">
        <v>4400000</v>
      </c>
      <c r="G33" s="257"/>
      <c r="H33" s="254">
        <f t="shared" si="1"/>
        <v>4400000</v>
      </c>
    </row>
    <row r="34" spans="1:8" ht="15.75">
      <c r="A34" s="42">
        <v>24</v>
      </c>
      <c r="B34" s="46" t="s">
        <v>185</v>
      </c>
      <c r="C34" s="250">
        <v>0</v>
      </c>
      <c r="D34" s="255"/>
      <c r="E34" s="251">
        <f t="shared" si="2"/>
        <v>0</v>
      </c>
      <c r="F34" s="252">
        <v>0</v>
      </c>
      <c r="G34" s="257"/>
      <c r="H34" s="254">
        <f t="shared" si="1"/>
        <v>0</v>
      </c>
    </row>
    <row r="35" spans="1:8" ht="15.75">
      <c r="A35" s="42">
        <v>25</v>
      </c>
      <c r="B35" s="47" t="s">
        <v>186</v>
      </c>
      <c r="C35" s="250">
        <v>0</v>
      </c>
      <c r="D35" s="255"/>
      <c r="E35" s="251">
        <f t="shared" si="2"/>
        <v>0</v>
      </c>
      <c r="F35" s="252">
        <v>0</v>
      </c>
      <c r="G35" s="257"/>
      <c r="H35" s="254">
        <f t="shared" si="1"/>
        <v>0</v>
      </c>
    </row>
    <row r="36" spans="1:8" ht="15.75">
      <c r="A36" s="42">
        <v>26</v>
      </c>
      <c r="B36" s="46" t="s">
        <v>187</v>
      </c>
      <c r="C36" s="250">
        <v>0</v>
      </c>
      <c r="D36" s="255"/>
      <c r="E36" s="251">
        <f t="shared" si="2"/>
        <v>0</v>
      </c>
      <c r="F36" s="252">
        <v>0</v>
      </c>
      <c r="G36" s="257"/>
      <c r="H36" s="254">
        <f t="shared" si="1"/>
        <v>0</v>
      </c>
    </row>
    <row r="37" spans="1:8" ht="15.75">
      <c r="A37" s="42">
        <v>27</v>
      </c>
      <c r="B37" s="46" t="s">
        <v>188</v>
      </c>
      <c r="C37" s="250">
        <v>0</v>
      </c>
      <c r="D37" s="255"/>
      <c r="E37" s="251">
        <f t="shared" si="2"/>
        <v>0</v>
      </c>
      <c r="F37" s="252">
        <v>0</v>
      </c>
      <c r="G37" s="257"/>
      <c r="H37" s="254">
        <f t="shared" si="1"/>
        <v>0</v>
      </c>
    </row>
    <row r="38" spans="1:8" ht="15.75">
      <c r="A38" s="42">
        <v>28</v>
      </c>
      <c r="B38" s="46" t="s">
        <v>189</v>
      </c>
      <c r="C38" s="250">
        <v>115513770.98000003</v>
      </c>
      <c r="D38" s="255"/>
      <c r="E38" s="251">
        <f t="shared" si="2"/>
        <v>115513770.98000003</v>
      </c>
      <c r="F38" s="252">
        <v>114830932.49999993</v>
      </c>
      <c r="G38" s="257"/>
      <c r="H38" s="254">
        <f t="shared" si="1"/>
        <v>114830932.49999993</v>
      </c>
    </row>
    <row r="39" spans="1:8" ht="15.75">
      <c r="A39" s="42">
        <v>29</v>
      </c>
      <c r="B39" s="46" t="s">
        <v>205</v>
      </c>
      <c r="C39" s="250">
        <v>396459</v>
      </c>
      <c r="D39" s="255"/>
      <c r="E39" s="251">
        <f t="shared" si="2"/>
        <v>396459</v>
      </c>
      <c r="F39" s="252">
        <v>396459</v>
      </c>
      <c r="G39" s="257"/>
      <c r="H39" s="254">
        <f t="shared" si="1"/>
        <v>396459</v>
      </c>
    </row>
    <row r="40" spans="1:8" ht="15.75">
      <c r="A40" s="42">
        <v>30</v>
      </c>
      <c r="B40" s="48" t="s">
        <v>190</v>
      </c>
      <c r="C40" s="252">
        <f>SUM(C33:C39)</f>
        <v>120310229.98000003</v>
      </c>
      <c r="D40" s="255"/>
      <c r="E40" s="251">
        <f t="shared" si="2"/>
        <v>120310229.98000003</v>
      </c>
      <c r="F40" s="252">
        <f>SUM(F33:F39)</f>
        <v>119627391.49999993</v>
      </c>
      <c r="G40" s="257"/>
      <c r="H40" s="254">
        <f t="shared" si="1"/>
        <v>119627391.49999993</v>
      </c>
    </row>
    <row r="41" spans="1:8" ht="16.5" thickBot="1">
      <c r="A41" s="49">
        <v>31</v>
      </c>
      <c r="B41" s="50" t="s">
        <v>206</v>
      </c>
      <c r="C41" s="259">
        <f>C31+C40</f>
        <v>558341616.84750009</v>
      </c>
      <c r="D41" s="259">
        <f>D31+D40</f>
        <v>138431482.67356342</v>
      </c>
      <c r="E41" s="259">
        <f>C41+D41</f>
        <v>696773099.52106357</v>
      </c>
      <c r="F41" s="259">
        <f>F31+F40</f>
        <v>435329946.45249993</v>
      </c>
      <c r="G41" s="259">
        <f>G31+G40</f>
        <v>189419065.06079996</v>
      </c>
      <c r="H41" s="260">
        <f>F41+G41</f>
        <v>624749011.51329994</v>
      </c>
    </row>
    <row r="43" spans="1:8">
      <c r="B43" s="51"/>
    </row>
  </sheetData>
  <mergeCells count="2">
    <mergeCell ref="C5:E5"/>
    <mergeCell ref="F5:H5"/>
  </mergeCells>
  <dataValidations count="1">
    <dataValidation type="whole" operator="lessThanOrEqual" allowBlank="1" showInputMessage="1" showErrorMessage="1" sqref="F13:G13 C13:D13">
      <formula1>0</formula1>
    </dataValidation>
  </dataValidations>
  <pageMargins left="0.7" right="0.7" top="0.75" bottom="0.75" header="0.3" footer="0.3"/>
  <pageSetup paperSize="9" orientation="portrait" r:id="rId1"/>
  <ignoredErrors>
    <ignoredError sqref="H16:H18 E16:E17 E18 E14 E20 E31 E41" formula="1"/>
    <ignoredError sqref="F20:G20 C20:D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3" activePane="bottomRight" state="frozen"/>
      <selection pane="topRight" activeCell="B1" sqref="B1"/>
      <selection pane="bottomLeft" activeCell="A6" sqref="A6"/>
      <selection pane="bottomRight" activeCell="E68" sqref="E68"/>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197</v>
      </c>
      <c r="B1" s="17" t="s">
        <v>458</v>
      </c>
      <c r="C1" s="17"/>
    </row>
    <row r="2" spans="1:8" ht="15.75">
      <c r="A2" s="18" t="s">
        <v>198</v>
      </c>
      <c r="B2" s="17" t="s">
        <v>459</v>
      </c>
      <c r="C2" s="30"/>
      <c r="D2" s="19"/>
      <c r="E2" s="19"/>
      <c r="F2" s="19"/>
      <c r="G2" s="19"/>
      <c r="H2" s="19"/>
    </row>
    <row r="3" spans="1:8" ht="15.75">
      <c r="A3" s="18"/>
      <c r="B3" s="17"/>
      <c r="C3" s="30"/>
      <c r="D3" s="19"/>
      <c r="E3" s="19"/>
      <c r="F3" s="19"/>
      <c r="G3" s="19"/>
      <c r="H3" s="19"/>
    </row>
    <row r="4" spans="1:8" ht="16.5" thickBot="1">
      <c r="A4" s="52" t="s">
        <v>340</v>
      </c>
      <c r="B4" s="31" t="s">
        <v>231</v>
      </c>
      <c r="C4" s="38"/>
      <c r="D4" s="38"/>
      <c r="E4" s="38"/>
      <c r="F4" s="52"/>
      <c r="G4" s="52"/>
      <c r="H4" s="53" t="s">
        <v>101</v>
      </c>
    </row>
    <row r="5" spans="1:8" ht="15.75">
      <c r="A5" s="134"/>
      <c r="B5" s="135"/>
      <c r="C5" s="493" t="s">
        <v>203</v>
      </c>
      <c r="D5" s="494"/>
      <c r="E5" s="495"/>
      <c r="F5" s="493" t="s">
        <v>204</v>
      </c>
      <c r="G5" s="494"/>
      <c r="H5" s="496"/>
    </row>
    <row r="6" spans="1:8">
      <c r="A6" s="136" t="s">
        <v>33</v>
      </c>
      <c r="B6" s="54"/>
      <c r="C6" s="55" t="s">
        <v>34</v>
      </c>
      <c r="D6" s="55" t="s">
        <v>104</v>
      </c>
      <c r="E6" s="55" t="s">
        <v>75</v>
      </c>
      <c r="F6" s="55" t="s">
        <v>34</v>
      </c>
      <c r="G6" s="55" t="s">
        <v>104</v>
      </c>
      <c r="H6" s="137" t="s">
        <v>75</v>
      </c>
    </row>
    <row r="7" spans="1:8">
      <c r="A7" s="138"/>
      <c r="B7" s="57" t="s">
        <v>100</v>
      </c>
      <c r="C7" s="58"/>
      <c r="D7" s="58"/>
      <c r="E7" s="58"/>
      <c r="F7" s="58"/>
      <c r="G7" s="58"/>
      <c r="H7" s="139"/>
    </row>
    <row r="8" spans="1:8" ht="15.75">
      <c r="A8" s="138">
        <v>1</v>
      </c>
      <c r="B8" s="59" t="s">
        <v>105</v>
      </c>
      <c r="C8" s="261">
        <v>935356.45</v>
      </c>
      <c r="D8" s="261">
        <v>387793.48</v>
      </c>
      <c r="E8" s="251">
        <f>C8+D8</f>
        <v>1323149.93</v>
      </c>
      <c r="F8" s="261">
        <v>527228.40999999992</v>
      </c>
      <c r="G8" s="261">
        <v>513929.99</v>
      </c>
      <c r="H8" s="262">
        <f>F8+G8</f>
        <v>1041158.3999999999</v>
      </c>
    </row>
    <row r="9" spans="1:8" ht="15.75">
      <c r="A9" s="138">
        <v>2</v>
      </c>
      <c r="B9" s="59" t="s">
        <v>106</v>
      </c>
      <c r="C9" s="263">
        <f>SUM(C10:C18)</f>
        <v>53826446.759999998</v>
      </c>
      <c r="D9" s="263">
        <f>SUM(D10:D18)</f>
        <v>5163681.6900000004</v>
      </c>
      <c r="E9" s="251">
        <f t="shared" ref="E9:E67" si="0">C9+D9</f>
        <v>58990128.449999996</v>
      </c>
      <c r="F9" s="263">
        <f>SUM(F10:F18)</f>
        <v>40236454.43</v>
      </c>
      <c r="G9" s="263">
        <f>SUM(G10:G18)</f>
        <v>12468827.779999997</v>
      </c>
      <c r="H9" s="262">
        <f t="shared" ref="H9:H67" si="1">F9+G9</f>
        <v>52705282.209999993</v>
      </c>
    </row>
    <row r="10" spans="1:8" ht="15.75">
      <c r="A10" s="138">
        <v>2.1</v>
      </c>
      <c r="B10" s="60" t="s">
        <v>107</v>
      </c>
      <c r="C10" s="261">
        <v>0</v>
      </c>
      <c r="D10" s="261">
        <v>0</v>
      </c>
      <c r="E10" s="251">
        <f t="shared" si="0"/>
        <v>0</v>
      </c>
      <c r="F10" s="261">
        <v>0</v>
      </c>
      <c r="G10" s="261">
        <v>0</v>
      </c>
      <c r="H10" s="262">
        <f t="shared" si="1"/>
        <v>0</v>
      </c>
    </row>
    <row r="11" spans="1:8" ht="15.75">
      <c r="A11" s="138">
        <v>2.2000000000000002</v>
      </c>
      <c r="B11" s="60" t="s">
        <v>108</v>
      </c>
      <c r="C11" s="261">
        <v>103481.59</v>
      </c>
      <c r="D11" s="261">
        <v>439730.12</v>
      </c>
      <c r="E11" s="251">
        <f t="shared" si="0"/>
        <v>543211.71</v>
      </c>
      <c r="F11" s="261">
        <v>16291.73</v>
      </c>
      <c r="G11" s="261">
        <v>33784.010000000009</v>
      </c>
      <c r="H11" s="262">
        <f t="shared" si="1"/>
        <v>50075.740000000005</v>
      </c>
    </row>
    <row r="12" spans="1:8" ht="15.75">
      <c r="A12" s="138">
        <v>2.2999999999999998</v>
      </c>
      <c r="B12" s="60" t="s">
        <v>109</v>
      </c>
      <c r="C12" s="261">
        <v>0</v>
      </c>
      <c r="D12" s="261">
        <v>0</v>
      </c>
      <c r="E12" s="251">
        <f t="shared" si="0"/>
        <v>0</v>
      </c>
      <c r="F12" s="261"/>
      <c r="G12" s="261"/>
      <c r="H12" s="262">
        <f t="shared" si="1"/>
        <v>0</v>
      </c>
    </row>
    <row r="13" spans="1:8" ht="15.75">
      <c r="A13" s="138">
        <v>2.4</v>
      </c>
      <c r="B13" s="60" t="s">
        <v>110</v>
      </c>
      <c r="C13" s="261">
        <v>0</v>
      </c>
      <c r="D13" s="261">
        <v>0</v>
      </c>
      <c r="E13" s="251">
        <f t="shared" si="0"/>
        <v>0</v>
      </c>
      <c r="F13" s="261"/>
      <c r="G13" s="261"/>
      <c r="H13" s="262">
        <f t="shared" si="1"/>
        <v>0</v>
      </c>
    </row>
    <row r="14" spans="1:8" ht="15.75">
      <c r="A14" s="138">
        <v>2.5</v>
      </c>
      <c r="B14" s="60" t="s">
        <v>111</v>
      </c>
      <c r="C14" s="261">
        <v>4865.3100000000004</v>
      </c>
      <c r="D14" s="261">
        <v>30919.07</v>
      </c>
      <c r="E14" s="251">
        <f t="shared" si="0"/>
        <v>35784.379999999997</v>
      </c>
      <c r="F14" s="261"/>
      <c r="G14" s="261"/>
      <c r="H14" s="262">
        <f t="shared" si="1"/>
        <v>0</v>
      </c>
    </row>
    <row r="15" spans="1:8" ht="15.75">
      <c r="A15" s="138">
        <v>2.6</v>
      </c>
      <c r="B15" s="60" t="s">
        <v>112</v>
      </c>
      <c r="C15" s="261">
        <v>16100.52</v>
      </c>
      <c r="D15" s="261">
        <v>25805.62</v>
      </c>
      <c r="E15" s="251">
        <f t="shared" si="0"/>
        <v>41906.14</v>
      </c>
      <c r="F15" s="261"/>
      <c r="G15" s="261"/>
      <c r="H15" s="262">
        <f t="shared" si="1"/>
        <v>0</v>
      </c>
    </row>
    <row r="16" spans="1:8" ht="15.75">
      <c r="A16" s="138">
        <v>2.7</v>
      </c>
      <c r="B16" s="60" t="s">
        <v>113</v>
      </c>
      <c r="C16" s="261">
        <v>13211.65</v>
      </c>
      <c r="D16" s="261">
        <v>112093.05</v>
      </c>
      <c r="E16" s="251">
        <f t="shared" si="0"/>
        <v>125304.7</v>
      </c>
      <c r="F16" s="261"/>
      <c r="G16" s="261"/>
      <c r="H16" s="262">
        <f t="shared" si="1"/>
        <v>0</v>
      </c>
    </row>
    <row r="17" spans="1:8" ht="15.75">
      <c r="A17" s="138">
        <v>2.8</v>
      </c>
      <c r="B17" s="60" t="s">
        <v>114</v>
      </c>
      <c r="C17" s="261">
        <v>53672465.649999999</v>
      </c>
      <c r="D17" s="261">
        <v>4487051.25</v>
      </c>
      <c r="E17" s="251">
        <f t="shared" si="0"/>
        <v>58159516.899999999</v>
      </c>
      <c r="F17" s="261">
        <v>40220162.700000003</v>
      </c>
      <c r="G17" s="261">
        <v>12435043.769999998</v>
      </c>
      <c r="H17" s="262">
        <f t="shared" si="1"/>
        <v>52655206.469999999</v>
      </c>
    </row>
    <row r="18" spans="1:8" ht="15.75">
      <c r="A18" s="138">
        <v>2.9</v>
      </c>
      <c r="B18" s="60" t="s">
        <v>115</v>
      </c>
      <c r="C18" s="261">
        <v>16322.04</v>
      </c>
      <c r="D18" s="261">
        <v>68082.58</v>
      </c>
      <c r="E18" s="251">
        <f t="shared" si="0"/>
        <v>84404.62</v>
      </c>
      <c r="F18" s="261">
        <v>0</v>
      </c>
      <c r="G18" s="261">
        <v>0</v>
      </c>
      <c r="H18" s="262">
        <f t="shared" si="1"/>
        <v>0</v>
      </c>
    </row>
    <row r="19" spans="1:8" ht="15.75">
      <c r="A19" s="138">
        <v>3</v>
      </c>
      <c r="B19" s="59" t="s">
        <v>116</v>
      </c>
      <c r="C19" s="261">
        <v>2032603.13</v>
      </c>
      <c r="D19" s="261">
        <v>460256.61</v>
      </c>
      <c r="E19" s="251">
        <f t="shared" si="0"/>
        <v>2492859.7399999998</v>
      </c>
      <c r="F19" s="261">
        <v>1739254.9000000001</v>
      </c>
      <c r="G19" s="261">
        <v>863070.95999999985</v>
      </c>
      <c r="H19" s="262">
        <f t="shared" si="1"/>
        <v>2602325.86</v>
      </c>
    </row>
    <row r="20" spans="1:8" ht="15.75">
      <c r="A20" s="138">
        <v>4</v>
      </c>
      <c r="B20" s="59" t="s">
        <v>117</v>
      </c>
      <c r="C20" s="261">
        <v>0</v>
      </c>
      <c r="D20" s="261">
        <v>0</v>
      </c>
      <c r="E20" s="251">
        <f t="shared" si="0"/>
        <v>0</v>
      </c>
      <c r="F20" s="261">
        <v>0</v>
      </c>
      <c r="G20" s="261">
        <v>0</v>
      </c>
      <c r="H20" s="262">
        <f t="shared" si="1"/>
        <v>0</v>
      </c>
    </row>
    <row r="21" spans="1:8" ht="15.75">
      <c r="A21" s="138">
        <v>5</v>
      </c>
      <c r="B21" s="59" t="s">
        <v>118</v>
      </c>
      <c r="C21" s="261">
        <v>0</v>
      </c>
      <c r="D21" s="261">
        <v>0</v>
      </c>
      <c r="E21" s="251">
        <f t="shared" si="0"/>
        <v>0</v>
      </c>
      <c r="F21" s="261"/>
      <c r="G21" s="261"/>
      <c r="H21" s="262">
        <f>F21+G21</f>
        <v>0</v>
      </c>
    </row>
    <row r="22" spans="1:8" ht="15.75">
      <c r="A22" s="138">
        <v>6</v>
      </c>
      <c r="B22" s="61" t="s">
        <v>119</v>
      </c>
      <c r="C22" s="263">
        <f>C8+C9+C19+C20+C21</f>
        <v>56794406.340000004</v>
      </c>
      <c r="D22" s="263">
        <f>D8+D9+D19+D20+D21</f>
        <v>6011731.7800000003</v>
      </c>
      <c r="E22" s="251">
        <f>C22+D22</f>
        <v>62806138.120000005</v>
      </c>
      <c r="F22" s="263">
        <f>F8+F9+F19+F20+F21</f>
        <v>42502937.739999995</v>
      </c>
      <c r="G22" s="263">
        <f>G8+G9+G19+G20+G21</f>
        <v>13845828.729999997</v>
      </c>
      <c r="H22" s="262">
        <f>F22+G22</f>
        <v>56348766.469999991</v>
      </c>
    </row>
    <row r="23" spans="1:8" ht="15.75">
      <c r="A23" s="138"/>
      <c r="B23" s="57" t="s">
        <v>98</v>
      </c>
      <c r="C23" s="261"/>
      <c r="D23" s="261"/>
      <c r="E23" s="250"/>
      <c r="F23" s="261"/>
      <c r="G23" s="261"/>
      <c r="H23" s="264"/>
    </row>
    <row r="24" spans="1:8" ht="15.75">
      <c r="A24" s="138">
        <v>7</v>
      </c>
      <c r="B24" s="59" t="s">
        <v>120</v>
      </c>
      <c r="C24" s="261">
        <v>0</v>
      </c>
      <c r="D24" s="261">
        <v>0</v>
      </c>
      <c r="E24" s="251">
        <f t="shared" si="0"/>
        <v>0</v>
      </c>
      <c r="F24" s="261">
        <v>0</v>
      </c>
      <c r="G24" s="261">
        <v>0</v>
      </c>
      <c r="H24" s="262">
        <f t="shared" si="1"/>
        <v>0</v>
      </c>
    </row>
    <row r="25" spans="1:8" ht="15.75">
      <c r="A25" s="138">
        <v>8</v>
      </c>
      <c r="B25" s="59" t="s">
        <v>121</v>
      </c>
      <c r="C25" s="261">
        <v>9144.0400000000009</v>
      </c>
      <c r="D25" s="261">
        <v>0</v>
      </c>
      <c r="E25" s="251">
        <f t="shared" si="0"/>
        <v>9144.0400000000009</v>
      </c>
      <c r="F25" s="261">
        <v>0</v>
      </c>
      <c r="G25" s="261">
        <v>0</v>
      </c>
      <c r="H25" s="262">
        <f t="shared" si="1"/>
        <v>0</v>
      </c>
    </row>
    <row r="26" spans="1:8" ht="15.75">
      <c r="A26" s="138">
        <v>9</v>
      </c>
      <c r="B26" s="59" t="s">
        <v>122</v>
      </c>
      <c r="C26" s="261">
        <v>2360019.1799999997</v>
      </c>
      <c r="D26" s="261">
        <v>48600.75</v>
      </c>
      <c r="E26" s="251">
        <f t="shared" si="0"/>
        <v>2408619.9299999997</v>
      </c>
      <c r="F26" s="261">
        <v>0</v>
      </c>
      <c r="G26" s="261">
        <v>0</v>
      </c>
      <c r="H26" s="262">
        <f t="shared" si="1"/>
        <v>0</v>
      </c>
    </row>
    <row r="27" spans="1:8" ht="15.75">
      <c r="A27" s="138">
        <v>10</v>
      </c>
      <c r="B27" s="59" t="s">
        <v>123</v>
      </c>
      <c r="C27" s="261">
        <v>0</v>
      </c>
      <c r="D27" s="261">
        <v>0</v>
      </c>
      <c r="E27" s="251">
        <f t="shared" si="0"/>
        <v>0</v>
      </c>
      <c r="F27" s="261">
        <v>39884.79</v>
      </c>
      <c r="G27" s="261">
        <v>0</v>
      </c>
      <c r="H27" s="262">
        <f t="shared" si="1"/>
        <v>39884.79</v>
      </c>
    </row>
    <row r="28" spans="1:8" ht="15.75">
      <c r="A28" s="138">
        <v>11</v>
      </c>
      <c r="B28" s="59" t="s">
        <v>124</v>
      </c>
      <c r="C28" s="261">
        <v>18755103.390000001</v>
      </c>
      <c r="D28" s="261">
        <v>4802190.3900000006</v>
      </c>
      <c r="E28" s="251">
        <f t="shared" si="0"/>
        <v>23557293.780000001</v>
      </c>
      <c r="F28" s="261">
        <v>11747949.25</v>
      </c>
      <c r="G28" s="261">
        <v>7556257.8900000006</v>
      </c>
      <c r="H28" s="262">
        <f t="shared" si="1"/>
        <v>19304207.140000001</v>
      </c>
    </row>
    <row r="29" spans="1:8" ht="15.75">
      <c r="A29" s="138">
        <v>12</v>
      </c>
      <c r="B29" s="59" t="s">
        <v>125</v>
      </c>
      <c r="C29" s="261">
        <v>0</v>
      </c>
      <c r="D29" s="261">
        <v>0</v>
      </c>
      <c r="E29" s="251">
        <f t="shared" si="0"/>
        <v>0</v>
      </c>
      <c r="F29" s="261">
        <v>0</v>
      </c>
      <c r="G29" s="261">
        <v>0</v>
      </c>
      <c r="H29" s="262">
        <f t="shared" si="1"/>
        <v>0</v>
      </c>
    </row>
    <row r="30" spans="1:8" ht="15.75">
      <c r="A30" s="138">
        <v>13</v>
      </c>
      <c r="B30" s="62" t="s">
        <v>126</v>
      </c>
      <c r="C30" s="263">
        <f>SUM(C24:C29)</f>
        <v>21124266.609999999</v>
      </c>
      <c r="D30" s="263">
        <f>SUM(D24:D29)</f>
        <v>4850791.1400000006</v>
      </c>
      <c r="E30" s="251">
        <f t="shared" si="0"/>
        <v>25975057.75</v>
      </c>
      <c r="F30" s="263">
        <f>SUM(F24:F29)</f>
        <v>11787834.039999999</v>
      </c>
      <c r="G30" s="263">
        <f>SUM(G24:G29)</f>
        <v>7556257.8900000006</v>
      </c>
      <c r="H30" s="262">
        <f t="shared" si="1"/>
        <v>19344091.93</v>
      </c>
    </row>
    <row r="31" spans="1:8" ht="15.75">
      <c r="A31" s="138">
        <v>14</v>
      </c>
      <c r="B31" s="62" t="s">
        <v>127</v>
      </c>
      <c r="C31" s="263">
        <f>C22-C30</f>
        <v>35670139.730000004</v>
      </c>
      <c r="D31" s="263">
        <f>D22-D30</f>
        <v>1160940.6399999997</v>
      </c>
      <c r="E31" s="251">
        <f t="shared" si="0"/>
        <v>36831080.370000005</v>
      </c>
      <c r="F31" s="263">
        <f>F22-F30</f>
        <v>30715103.699999996</v>
      </c>
      <c r="G31" s="263">
        <f>G22-G30</f>
        <v>6289570.8399999961</v>
      </c>
      <c r="H31" s="262">
        <f t="shared" si="1"/>
        <v>37004674.539999992</v>
      </c>
    </row>
    <row r="32" spans="1:8">
      <c r="A32" s="138"/>
      <c r="B32" s="57"/>
      <c r="C32" s="265"/>
      <c r="D32" s="265"/>
      <c r="E32" s="265"/>
      <c r="F32" s="265"/>
      <c r="G32" s="265"/>
      <c r="H32" s="266"/>
    </row>
    <row r="33" spans="1:8" ht="15.75">
      <c r="A33" s="138"/>
      <c r="B33" s="57" t="s">
        <v>128</v>
      </c>
      <c r="C33" s="261"/>
      <c r="D33" s="261"/>
      <c r="E33" s="250"/>
      <c r="F33" s="261"/>
      <c r="G33" s="261"/>
      <c r="H33" s="264"/>
    </row>
    <row r="34" spans="1:8" ht="15.75">
      <c r="A34" s="138">
        <v>15</v>
      </c>
      <c r="B34" s="56" t="s">
        <v>99</v>
      </c>
      <c r="C34" s="267">
        <f>C35-C36</f>
        <v>14434149.500000004</v>
      </c>
      <c r="D34" s="267">
        <f>D35-D36</f>
        <v>185712.70000000019</v>
      </c>
      <c r="E34" s="251">
        <f t="shared" si="0"/>
        <v>14619862.200000003</v>
      </c>
      <c r="F34" s="267">
        <f>F35-F36</f>
        <v>14429023.419999998</v>
      </c>
      <c r="G34" s="267">
        <f>G35-G36</f>
        <v>1665390.3499999992</v>
      </c>
      <c r="H34" s="262">
        <f t="shared" si="1"/>
        <v>16094413.769999998</v>
      </c>
    </row>
    <row r="35" spans="1:8" ht="15.75">
      <c r="A35" s="138">
        <v>15.1</v>
      </c>
      <c r="B35" s="60" t="s">
        <v>129</v>
      </c>
      <c r="C35" s="261">
        <v>16812031.200000003</v>
      </c>
      <c r="D35" s="261">
        <v>1234822.04</v>
      </c>
      <c r="E35" s="251">
        <f t="shared" si="0"/>
        <v>18046853.240000002</v>
      </c>
      <c r="F35" s="261">
        <v>17030307.469999999</v>
      </c>
      <c r="G35" s="261">
        <v>2857763.0099999993</v>
      </c>
      <c r="H35" s="262">
        <f t="shared" si="1"/>
        <v>19888070.479999997</v>
      </c>
    </row>
    <row r="36" spans="1:8" ht="15.75">
      <c r="A36" s="138">
        <v>15.2</v>
      </c>
      <c r="B36" s="60" t="s">
        <v>130</v>
      </c>
      <c r="C36" s="261">
        <v>2377881.6999999997</v>
      </c>
      <c r="D36" s="261">
        <v>1049109.3399999999</v>
      </c>
      <c r="E36" s="251">
        <f t="shared" si="0"/>
        <v>3426991.0399999996</v>
      </c>
      <c r="F36" s="261">
        <v>2601284.0500000003</v>
      </c>
      <c r="G36" s="261">
        <v>1192372.6600000001</v>
      </c>
      <c r="H36" s="262">
        <f t="shared" si="1"/>
        <v>3793656.7100000004</v>
      </c>
    </row>
    <row r="37" spans="1:8" ht="15.75">
      <c r="A37" s="138">
        <v>16</v>
      </c>
      <c r="B37" s="59" t="s">
        <v>131</v>
      </c>
      <c r="C37" s="261">
        <v>0</v>
      </c>
      <c r="D37" s="261">
        <v>0</v>
      </c>
      <c r="E37" s="251">
        <f t="shared" si="0"/>
        <v>0</v>
      </c>
      <c r="F37" s="261">
        <v>0</v>
      </c>
      <c r="G37" s="261">
        <v>0</v>
      </c>
      <c r="H37" s="262">
        <f t="shared" si="1"/>
        <v>0</v>
      </c>
    </row>
    <row r="38" spans="1:8" ht="15.75">
      <c r="A38" s="138">
        <v>17</v>
      </c>
      <c r="B38" s="59" t="s">
        <v>132</v>
      </c>
      <c r="C38" s="261">
        <v>0</v>
      </c>
      <c r="D38" s="261">
        <v>0</v>
      </c>
      <c r="E38" s="251">
        <f t="shared" si="0"/>
        <v>0</v>
      </c>
      <c r="F38" s="261">
        <v>0</v>
      </c>
      <c r="G38" s="261">
        <v>0</v>
      </c>
      <c r="H38" s="262">
        <f t="shared" si="1"/>
        <v>0</v>
      </c>
    </row>
    <row r="39" spans="1:8" ht="15.75">
      <c r="A39" s="138">
        <v>18</v>
      </c>
      <c r="B39" s="59" t="s">
        <v>133</v>
      </c>
      <c r="C39" s="261">
        <v>0</v>
      </c>
      <c r="D39" s="261">
        <v>0</v>
      </c>
      <c r="E39" s="251">
        <f t="shared" si="0"/>
        <v>0</v>
      </c>
      <c r="F39" s="261">
        <v>0</v>
      </c>
      <c r="G39" s="261">
        <v>0</v>
      </c>
      <c r="H39" s="262">
        <f t="shared" si="1"/>
        <v>0</v>
      </c>
    </row>
    <row r="40" spans="1:8" ht="15.75">
      <c r="A40" s="138">
        <v>19</v>
      </c>
      <c r="B40" s="59" t="s">
        <v>134</v>
      </c>
      <c r="C40" s="261">
        <v>-659175.22</v>
      </c>
      <c r="D40" s="261"/>
      <c r="E40" s="251">
        <f t="shared" si="0"/>
        <v>-659175.22</v>
      </c>
      <c r="F40" s="261">
        <v>-2049401.21</v>
      </c>
      <c r="G40" s="261"/>
      <c r="H40" s="262">
        <f t="shared" si="1"/>
        <v>-2049401.21</v>
      </c>
    </row>
    <row r="41" spans="1:8" ht="15.75">
      <c r="A41" s="138">
        <v>20</v>
      </c>
      <c r="B41" s="59" t="s">
        <v>135</v>
      </c>
      <c r="C41" s="261">
        <v>93129.910000026226</v>
      </c>
      <c r="D41" s="261"/>
      <c r="E41" s="251">
        <f t="shared" si="0"/>
        <v>93129.910000026226</v>
      </c>
      <c r="F41" s="261">
        <v>962826.86999994516</v>
      </c>
      <c r="G41" s="261"/>
      <c r="H41" s="262">
        <f t="shared" si="1"/>
        <v>962826.86999994516</v>
      </c>
    </row>
    <row r="42" spans="1:8" ht="15.75">
      <c r="A42" s="138">
        <v>21</v>
      </c>
      <c r="B42" s="59" t="s">
        <v>136</v>
      </c>
      <c r="C42" s="261">
        <v>30939.119999999992</v>
      </c>
      <c r="D42" s="261">
        <v>0</v>
      </c>
      <c r="E42" s="251">
        <f t="shared" si="0"/>
        <v>30939.119999999992</v>
      </c>
      <c r="F42" s="261">
        <v>-58000.689999999995</v>
      </c>
      <c r="G42" s="261">
        <v>0</v>
      </c>
      <c r="H42" s="262">
        <f t="shared" si="1"/>
        <v>-58000.689999999995</v>
      </c>
    </row>
    <row r="43" spans="1:8" ht="15.75">
      <c r="A43" s="138">
        <v>22</v>
      </c>
      <c r="B43" s="59" t="s">
        <v>137</v>
      </c>
      <c r="C43" s="261">
        <v>213503.08</v>
      </c>
      <c r="D43" s="261">
        <v>0</v>
      </c>
      <c r="E43" s="251">
        <f t="shared" si="0"/>
        <v>213503.08</v>
      </c>
      <c r="F43" s="261">
        <v>137581.54999999999</v>
      </c>
      <c r="G43" s="261">
        <v>0</v>
      </c>
      <c r="H43" s="262">
        <f t="shared" si="1"/>
        <v>137581.54999999999</v>
      </c>
    </row>
    <row r="44" spans="1:8" ht="15.75">
      <c r="A44" s="138">
        <v>23</v>
      </c>
      <c r="B44" s="59" t="s">
        <v>138</v>
      </c>
      <c r="C44" s="261">
        <v>593483.91999999853</v>
      </c>
      <c r="D44" s="261">
        <v>0</v>
      </c>
      <c r="E44" s="251">
        <f t="shared" si="0"/>
        <v>593483.91999999853</v>
      </c>
      <c r="F44" s="261">
        <v>490731.0399999994</v>
      </c>
      <c r="G44" s="261">
        <v>0</v>
      </c>
      <c r="H44" s="262">
        <f t="shared" si="1"/>
        <v>490731.0399999994</v>
      </c>
    </row>
    <row r="45" spans="1:8" ht="15.75">
      <c r="A45" s="138">
        <v>24</v>
      </c>
      <c r="B45" s="62" t="s">
        <v>139</v>
      </c>
      <c r="C45" s="263">
        <f>C34+C37+C38+C39+C40+C41+C42+C43+C44</f>
        <v>14706030.310000027</v>
      </c>
      <c r="D45" s="263">
        <f>D34+D37+D38+D39+D40+D41+D42+D43+D44</f>
        <v>185712.70000000019</v>
      </c>
      <c r="E45" s="251">
        <f t="shared" si="0"/>
        <v>14891743.010000028</v>
      </c>
      <c r="F45" s="263">
        <f>F34+F37+F38+F39+F40+F41+F42+F43+F44</f>
        <v>13912760.979999943</v>
      </c>
      <c r="G45" s="263">
        <f>G34+G37+G38+G39+G40+G41+G42+G43+G44</f>
        <v>1665390.3499999992</v>
      </c>
      <c r="H45" s="262">
        <f t="shared" si="1"/>
        <v>15578151.329999942</v>
      </c>
    </row>
    <row r="46" spans="1:8">
      <c r="A46" s="138"/>
      <c r="B46" s="57" t="s">
        <v>140</v>
      </c>
      <c r="C46" s="261"/>
      <c r="D46" s="261"/>
      <c r="E46" s="261"/>
      <c r="F46" s="261"/>
      <c r="G46" s="261"/>
      <c r="H46" s="268"/>
    </row>
    <row r="47" spans="1:8" ht="15.75">
      <c r="A47" s="138">
        <v>25</v>
      </c>
      <c r="B47" s="59" t="s">
        <v>141</v>
      </c>
      <c r="C47" s="261">
        <v>3360956.5799999996</v>
      </c>
      <c r="D47" s="261">
        <v>0</v>
      </c>
      <c r="E47" s="251">
        <f t="shared" si="0"/>
        <v>3360956.5799999996</v>
      </c>
      <c r="F47" s="261">
        <v>2865174.7500000005</v>
      </c>
      <c r="G47" s="261">
        <v>0</v>
      </c>
      <c r="H47" s="262">
        <f t="shared" si="1"/>
        <v>2865174.7500000005</v>
      </c>
    </row>
    <row r="48" spans="1:8" ht="15.75">
      <c r="A48" s="138">
        <v>26</v>
      </c>
      <c r="B48" s="59" t="s">
        <v>142</v>
      </c>
      <c r="C48" s="261">
        <v>1699466.5999999999</v>
      </c>
      <c r="D48" s="261">
        <v>124232.16</v>
      </c>
      <c r="E48" s="251">
        <f t="shared" si="0"/>
        <v>1823698.7599999998</v>
      </c>
      <c r="F48" s="261">
        <v>1778108.5499999998</v>
      </c>
      <c r="G48" s="261">
        <v>127610.67000000001</v>
      </c>
      <c r="H48" s="262">
        <f t="shared" si="1"/>
        <v>1905719.2199999997</v>
      </c>
    </row>
    <row r="49" spans="1:9" ht="15.75">
      <c r="A49" s="138">
        <v>27</v>
      </c>
      <c r="B49" s="59" t="s">
        <v>143</v>
      </c>
      <c r="C49" s="261">
        <v>28549572.079999994</v>
      </c>
      <c r="D49" s="261"/>
      <c r="E49" s="251">
        <f t="shared" si="0"/>
        <v>28549572.079999994</v>
      </c>
      <c r="F49" s="261">
        <v>26781128.490000006</v>
      </c>
      <c r="G49" s="261"/>
      <c r="H49" s="262">
        <f t="shared" si="1"/>
        <v>26781128.490000006</v>
      </c>
    </row>
    <row r="50" spans="1:9" ht="15.75">
      <c r="A50" s="138">
        <v>28</v>
      </c>
      <c r="B50" s="59" t="s">
        <v>281</v>
      </c>
      <c r="C50" s="261">
        <v>163635.53999999998</v>
      </c>
      <c r="D50" s="261"/>
      <c r="E50" s="251">
        <f t="shared" si="0"/>
        <v>163635.53999999998</v>
      </c>
      <c r="F50" s="261">
        <v>3629671.6299999994</v>
      </c>
      <c r="G50" s="261"/>
      <c r="H50" s="262">
        <f t="shared" si="1"/>
        <v>3629671.6299999994</v>
      </c>
    </row>
    <row r="51" spans="1:9" ht="15.75">
      <c r="A51" s="138">
        <v>29</v>
      </c>
      <c r="B51" s="59" t="s">
        <v>144</v>
      </c>
      <c r="C51" s="261">
        <v>1759582.25</v>
      </c>
      <c r="D51" s="261"/>
      <c r="E51" s="251">
        <f t="shared" si="0"/>
        <v>1759582.25</v>
      </c>
      <c r="F51" s="261">
        <v>1609762.81</v>
      </c>
      <c r="G51" s="261"/>
      <c r="H51" s="262">
        <f t="shared" si="1"/>
        <v>1609762.81</v>
      </c>
    </row>
    <row r="52" spans="1:9" ht="15.75">
      <c r="A52" s="138">
        <v>30</v>
      </c>
      <c r="B52" s="59" t="s">
        <v>145</v>
      </c>
      <c r="C52" s="261">
        <v>4868346.1299999943</v>
      </c>
      <c r="D52" s="261">
        <v>57148.450000000004</v>
      </c>
      <c r="E52" s="251">
        <f t="shared" si="0"/>
        <v>4925494.5799999945</v>
      </c>
      <c r="F52" s="261">
        <v>326045.36999999988</v>
      </c>
      <c r="G52" s="261">
        <v>5301.52</v>
      </c>
      <c r="H52" s="262">
        <f t="shared" si="1"/>
        <v>331346.8899999999</v>
      </c>
    </row>
    <row r="53" spans="1:9" ht="15.75">
      <c r="A53" s="138">
        <v>31</v>
      </c>
      <c r="B53" s="62" t="s">
        <v>146</v>
      </c>
      <c r="C53" s="263">
        <f>C47+C48+C49+C50+C51+C52</f>
        <v>40401559.179999985</v>
      </c>
      <c r="D53" s="263">
        <f>D47+D48+D49+D50+D51+D52</f>
        <v>181380.61000000002</v>
      </c>
      <c r="E53" s="251">
        <f t="shared" si="0"/>
        <v>40582939.789999984</v>
      </c>
      <c r="F53" s="263">
        <f>F47+F48+F49+F50+F51+F52</f>
        <v>36989891.600000009</v>
      </c>
      <c r="G53" s="263">
        <f>G47+G48+G49+G50+G51+G52</f>
        <v>132912.19</v>
      </c>
      <c r="H53" s="262">
        <f t="shared" si="1"/>
        <v>37122803.790000007</v>
      </c>
    </row>
    <row r="54" spans="1:9" ht="15.75">
      <c r="A54" s="138">
        <v>32</v>
      </c>
      <c r="B54" s="62" t="s">
        <v>147</v>
      </c>
      <c r="C54" s="263">
        <f>C45-C53</f>
        <v>-25695528.86999996</v>
      </c>
      <c r="D54" s="263">
        <f>D45-D53</f>
        <v>4332.0900000001711</v>
      </c>
      <c r="E54" s="251">
        <f t="shared" si="0"/>
        <v>-25691196.77999996</v>
      </c>
      <c r="F54" s="263">
        <f>F45-F53</f>
        <v>-23077130.620000064</v>
      </c>
      <c r="G54" s="263">
        <f>G45-G53</f>
        <v>1532478.1599999992</v>
      </c>
      <c r="H54" s="262">
        <f t="shared" si="1"/>
        <v>-21544652.460000064</v>
      </c>
    </row>
    <row r="55" spans="1:9">
      <c r="A55" s="138"/>
      <c r="B55" s="57"/>
      <c r="C55" s="265"/>
      <c r="D55" s="265"/>
      <c r="E55" s="265"/>
      <c r="F55" s="265"/>
      <c r="G55" s="265"/>
      <c r="H55" s="266"/>
    </row>
    <row r="56" spans="1:9" ht="15.75">
      <c r="A56" s="138">
        <v>33</v>
      </c>
      <c r="B56" s="62" t="s">
        <v>148</v>
      </c>
      <c r="C56" s="263">
        <f>C31+C54</f>
        <v>9974610.8600000441</v>
      </c>
      <c r="D56" s="263">
        <f>D31+D54</f>
        <v>1165272.7299999997</v>
      </c>
      <c r="E56" s="251">
        <f t="shared" si="0"/>
        <v>11139883.590000045</v>
      </c>
      <c r="F56" s="263">
        <f>F31+F54</f>
        <v>7637973.0799999312</v>
      </c>
      <c r="G56" s="263">
        <f>G31+G54</f>
        <v>7822048.9999999953</v>
      </c>
      <c r="H56" s="262">
        <f t="shared" si="1"/>
        <v>15460022.079999927</v>
      </c>
    </row>
    <row r="57" spans="1:9">
      <c r="A57" s="138"/>
      <c r="B57" s="57"/>
      <c r="C57" s="265"/>
      <c r="D57" s="265"/>
      <c r="E57" s="265"/>
      <c r="F57" s="265"/>
      <c r="G57" s="265"/>
      <c r="H57" s="266"/>
    </row>
    <row r="58" spans="1:9" ht="15.75">
      <c r="A58" s="138">
        <v>34</v>
      </c>
      <c r="B58" s="59" t="s">
        <v>149</v>
      </c>
      <c r="C58" s="261">
        <v>4450842.3199999994</v>
      </c>
      <c r="D58" s="261"/>
      <c r="E58" s="251">
        <f t="shared" si="0"/>
        <v>4450842.3199999994</v>
      </c>
      <c r="F58" s="261">
        <v>9199743.9399999995</v>
      </c>
      <c r="G58" s="261"/>
      <c r="H58" s="262">
        <f t="shared" si="1"/>
        <v>9199743.9399999995</v>
      </c>
    </row>
    <row r="59" spans="1:9" s="219" customFormat="1" ht="15.75">
      <c r="A59" s="138">
        <v>35</v>
      </c>
      <c r="B59" s="56" t="s">
        <v>150</v>
      </c>
      <c r="C59" s="269"/>
      <c r="D59" s="269"/>
      <c r="E59" s="270">
        <f t="shared" si="0"/>
        <v>0</v>
      </c>
      <c r="F59" s="271"/>
      <c r="G59" s="271"/>
      <c r="H59" s="272">
        <f t="shared" si="1"/>
        <v>0</v>
      </c>
      <c r="I59" s="218"/>
    </row>
    <row r="60" spans="1:9" ht="15.75">
      <c r="A60" s="138">
        <v>36</v>
      </c>
      <c r="B60" s="59" t="s">
        <v>151</v>
      </c>
      <c r="C60" s="261">
        <v>711180.07</v>
      </c>
      <c r="D60" s="261"/>
      <c r="E60" s="251">
        <f t="shared" si="0"/>
        <v>711180.07</v>
      </c>
      <c r="F60" s="261">
        <v>375798.28</v>
      </c>
      <c r="G60" s="261"/>
      <c r="H60" s="262">
        <f t="shared" si="1"/>
        <v>375798.28</v>
      </c>
    </row>
    <row r="61" spans="1:9" ht="15.75">
      <c r="A61" s="138">
        <v>37</v>
      </c>
      <c r="B61" s="62" t="s">
        <v>152</v>
      </c>
      <c r="C61" s="263">
        <f>C58+C59+C60</f>
        <v>5162022.3899999997</v>
      </c>
      <c r="D61" s="263">
        <f>D58+D59+D60</f>
        <v>0</v>
      </c>
      <c r="E61" s="251">
        <f t="shared" si="0"/>
        <v>5162022.3899999997</v>
      </c>
      <c r="F61" s="263">
        <f>F58+F59+F60</f>
        <v>9575542.2199999988</v>
      </c>
      <c r="G61" s="263">
        <f>G58+G59+G60</f>
        <v>0</v>
      </c>
      <c r="H61" s="262">
        <f t="shared" si="1"/>
        <v>9575542.2199999988</v>
      </c>
    </row>
    <row r="62" spans="1:9">
      <c r="A62" s="138"/>
      <c r="B62" s="63"/>
      <c r="C62" s="261"/>
      <c r="D62" s="261"/>
      <c r="E62" s="261"/>
      <c r="F62" s="261"/>
      <c r="G62" s="261"/>
      <c r="H62" s="268"/>
    </row>
    <row r="63" spans="1:9" ht="15.75">
      <c r="A63" s="138">
        <v>38</v>
      </c>
      <c r="B63" s="64" t="s">
        <v>282</v>
      </c>
      <c r="C63" s="263">
        <f>C56-C61</f>
        <v>4812588.4700000444</v>
      </c>
      <c r="D63" s="263">
        <f>D56-D61</f>
        <v>1165272.7299999997</v>
      </c>
      <c r="E63" s="251">
        <f t="shared" si="0"/>
        <v>5977861.200000044</v>
      </c>
      <c r="F63" s="263">
        <f>F56-F61</f>
        <v>-1937569.1400000677</v>
      </c>
      <c r="G63" s="263">
        <f>G56-G61</f>
        <v>7822048.9999999953</v>
      </c>
      <c r="H63" s="262">
        <f t="shared" si="1"/>
        <v>5884479.8599999277</v>
      </c>
    </row>
    <row r="64" spans="1:9" ht="15.75">
      <c r="A64" s="136">
        <v>39</v>
      </c>
      <c r="B64" s="59" t="s">
        <v>153</v>
      </c>
      <c r="C64" s="273">
        <v>1782850.63</v>
      </c>
      <c r="D64" s="273"/>
      <c r="E64" s="251">
        <f t="shared" si="0"/>
        <v>1782850.63</v>
      </c>
      <c r="F64" s="273">
        <v>1525000.71</v>
      </c>
      <c r="G64" s="273"/>
      <c r="H64" s="262">
        <f t="shared" si="1"/>
        <v>1525000.71</v>
      </c>
    </row>
    <row r="65" spans="1:8" ht="15.75">
      <c r="A65" s="138">
        <v>40</v>
      </c>
      <c r="B65" s="62" t="s">
        <v>154</v>
      </c>
      <c r="C65" s="263">
        <f>C63-C64</f>
        <v>3029737.8400000446</v>
      </c>
      <c r="D65" s="263">
        <f>D63-D64</f>
        <v>1165272.7299999997</v>
      </c>
      <c r="E65" s="251">
        <f t="shared" si="0"/>
        <v>4195010.5700000441</v>
      </c>
      <c r="F65" s="263">
        <f>F63-F64</f>
        <v>-3462569.8500000676</v>
      </c>
      <c r="G65" s="263">
        <f>G63-G64</f>
        <v>7822048.9999999953</v>
      </c>
      <c r="H65" s="262">
        <f t="shared" si="1"/>
        <v>4359479.1499999277</v>
      </c>
    </row>
    <row r="66" spans="1:8" ht="15.75">
      <c r="A66" s="136">
        <v>41</v>
      </c>
      <c r="B66" s="59" t="s">
        <v>155</v>
      </c>
      <c r="C66" s="273">
        <v>-31380</v>
      </c>
      <c r="D66" s="273"/>
      <c r="E66" s="251">
        <f t="shared" si="0"/>
        <v>-31380</v>
      </c>
      <c r="F66" s="273">
        <v>-63642.65</v>
      </c>
      <c r="G66" s="273"/>
      <c r="H66" s="262">
        <f t="shared" si="1"/>
        <v>-63642.65</v>
      </c>
    </row>
    <row r="67" spans="1:8" ht="16.5" thickBot="1">
      <c r="A67" s="140">
        <v>42</v>
      </c>
      <c r="B67" s="141" t="s">
        <v>156</v>
      </c>
      <c r="C67" s="274">
        <f>C65+C66</f>
        <v>2998357.8400000446</v>
      </c>
      <c r="D67" s="274">
        <f>D65+D66</f>
        <v>1165272.7299999997</v>
      </c>
      <c r="E67" s="259">
        <f t="shared" si="0"/>
        <v>4163630.5700000441</v>
      </c>
      <c r="F67" s="274">
        <f>F65+F66</f>
        <v>-3526212.5000000675</v>
      </c>
      <c r="G67" s="274">
        <f>G65+G66</f>
        <v>7822048.9999999953</v>
      </c>
      <c r="H67" s="275">
        <f t="shared" si="1"/>
        <v>4295836.4999999274</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56 E61: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30" zoomScaleNormal="100" workbookViewId="0">
      <selection activeCell="I41" sqref="I41"/>
    </sheetView>
  </sheetViews>
  <sheetFormatPr defaultRowHeight="15"/>
  <cols>
    <col min="1" max="1" width="9.5703125" bestFit="1" customWidth="1"/>
    <col min="2" max="2" width="72.28515625" customWidth="1"/>
    <col min="3" max="8" width="12.7109375" customWidth="1"/>
  </cols>
  <sheetData>
    <row r="1" spans="1:8">
      <c r="A1" s="2" t="s">
        <v>197</v>
      </c>
      <c r="B1" s="17" t="s">
        <v>458</v>
      </c>
    </row>
    <row r="2" spans="1:8">
      <c r="A2" s="2" t="s">
        <v>198</v>
      </c>
      <c r="B2" s="17" t="s">
        <v>459</v>
      </c>
    </row>
    <row r="3" spans="1:8">
      <c r="A3" s="2"/>
    </row>
    <row r="4" spans="1:8" ht="16.5" thickBot="1">
      <c r="A4" s="2" t="s">
        <v>341</v>
      </c>
      <c r="B4" s="2"/>
      <c r="C4" s="230"/>
      <c r="D4" s="230"/>
      <c r="E4" s="230"/>
      <c r="F4" s="231"/>
      <c r="G4" s="231"/>
      <c r="H4" s="232" t="s">
        <v>101</v>
      </c>
    </row>
    <row r="5" spans="1:8" ht="15.75">
      <c r="A5" s="497" t="s">
        <v>33</v>
      </c>
      <c r="B5" s="499" t="s">
        <v>254</v>
      </c>
      <c r="C5" s="501" t="s">
        <v>203</v>
      </c>
      <c r="D5" s="501"/>
      <c r="E5" s="501"/>
      <c r="F5" s="501" t="s">
        <v>204</v>
      </c>
      <c r="G5" s="501"/>
      <c r="H5" s="502"/>
    </row>
    <row r="6" spans="1:8">
      <c r="A6" s="498"/>
      <c r="B6" s="500"/>
      <c r="C6" s="44" t="s">
        <v>34</v>
      </c>
      <c r="D6" s="44" t="s">
        <v>102</v>
      </c>
      <c r="E6" s="44" t="s">
        <v>75</v>
      </c>
      <c r="F6" s="44" t="s">
        <v>34</v>
      </c>
      <c r="G6" s="44" t="s">
        <v>102</v>
      </c>
      <c r="H6" s="45" t="s">
        <v>75</v>
      </c>
    </row>
    <row r="7" spans="1:8" s="3" customFormat="1" ht="15.75">
      <c r="A7" s="233">
        <v>1</v>
      </c>
      <c r="B7" s="234" t="s">
        <v>377</v>
      </c>
      <c r="C7" s="253"/>
      <c r="D7" s="253"/>
      <c r="E7" s="276">
        <f>C7+D7</f>
        <v>0</v>
      </c>
      <c r="F7" s="253"/>
      <c r="G7" s="253"/>
      <c r="H7" s="254">
        <f t="shared" ref="H7:H53" si="0">F7+G7</f>
        <v>0</v>
      </c>
    </row>
    <row r="8" spans="1:8" s="3" customFormat="1" ht="15.75">
      <c r="A8" s="233">
        <v>1.1000000000000001</v>
      </c>
      <c r="B8" s="235" t="s">
        <v>286</v>
      </c>
      <c r="C8" s="253"/>
      <c r="D8" s="253"/>
      <c r="E8" s="276">
        <f t="shared" ref="E8:E53" si="1">C8+D8</f>
        <v>0</v>
      </c>
      <c r="F8" s="253"/>
      <c r="G8" s="253"/>
      <c r="H8" s="254">
        <f t="shared" si="0"/>
        <v>0</v>
      </c>
    </row>
    <row r="9" spans="1:8" s="3" customFormat="1" ht="15.75">
      <c r="A9" s="233">
        <v>1.2</v>
      </c>
      <c r="B9" s="235" t="s">
        <v>287</v>
      </c>
      <c r="C9" s="253"/>
      <c r="D9" s="253"/>
      <c r="E9" s="276">
        <f t="shared" si="1"/>
        <v>0</v>
      </c>
      <c r="F9" s="253"/>
      <c r="G9" s="253"/>
      <c r="H9" s="254">
        <f t="shared" si="0"/>
        <v>0</v>
      </c>
    </row>
    <row r="10" spans="1:8" s="3" customFormat="1" ht="15.75">
      <c r="A10" s="233">
        <v>1.3</v>
      </c>
      <c r="B10" s="235" t="s">
        <v>288</v>
      </c>
      <c r="C10" s="253"/>
      <c r="D10" s="253"/>
      <c r="E10" s="276">
        <f t="shared" si="1"/>
        <v>0</v>
      </c>
      <c r="F10" s="253"/>
      <c r="G10" s="253"/>
      <c r="H10" s="254">
        <f t="shared" si="0"/>
        <v>0</v>
      </c>
    </row>
    <row r="11" spans="1:8" s="3" customFormat="1" ht="15.75">
      <c r="A11" s="233">
        <v>1.4</v>
      </c>
      <c r="B11" s="235" t="s">
        <v>289</v>
      </c>
      <c r="C11" s="253">
        <v>27617247.420000002</v>
      </c>
      <c r="D11" s="253"/>
      <c r="E11" s="276">
        <f t="shared" si="1"/>
        <v>27617247.420000002</v>
      </c>
      <c r="F11" s="253"/>
      <c r="G11" s="253">
        <v>28624624.82</v>
      </c>
      <c r="H11" s="254">
        <f t="shared" si="0"/>
        <v>28624624.82</v>
      </c>
    </row>
    <row r="12" spans="1:8" s="3" customFormat="1" ht="29.25" customHeight="1">
      <c r="A12" s="233">
        <v>2</v>
      </c>
      <c r="B12" s="234" t="s">
        <v>290</v>
      </c>
      <c r="C12" s="253"/>
      <c r="D12" s="253"/>
      <c r="E12" s="276">
        <f t="shared" si="1"/>
        <v>0</v>
      </c>
      <c r="F12" s="253"/>
      <c r="G12" s="253"/>
      <c r="H12" s="254">
        <f t="shared" si="0"/>
        <v>0</v>
      </c>
    </row>
    <row r="13" spans="1:8" s="3" customFormat="1" ht="25.5">
      <c r="A13" s="233">
        <v>3</v>
      </c>
      <c r="B13" s="234" t="s">
        <v>291</v>
      </c>
      <c r="C13" s="253"/>
      <c r="D13" s="253"/>
      <c r="E13" s="276">
        <f t="shared" si="1"/>
        <v>0</v>
      </c>
      <c r="F13" s="253"/>
      <c r="G13" s="253"/>
      <c r="H13" s="254">
        <f t="shared" si="0"/>
        <v>0</v>
      </c>
    </row>
    <row r="14" spans="1:8" s="3" customFormat="1" ht="15.75">
      <c r="A14" s="233">
        <v>3.1</v>
      </c>
      <c r="B14" s="235" t="s">
        <v>292</v>
      </c>
      <c r="C14" s="253"/>
      <c r="D14" s="253"/>
      <c r="E14" s="276">
        <f t="shared" si="1"/>
        <v>0</v>
      </c>
      <c r="F14" s="253"/>
      <c r="G14" s="253"/>
      <c r="H14" s="254">
        <f t="shared" si="0"/>
        <v>0</v>
      </c>
    </row>
    <row r="15" spans="1:8" s="3" customFormat="1" ht="15.75">
      <c r="A15" s="233">
        <v>3.2</v>
      </c>
      <c r="B15" s="235" t="s">
        <v>293</v>
      </c>
      <c r="C15" s="253"/>
      <c r="D15" s="253"/>
      <c r="E15" s="276">
        <f t="shared" si="1"/>
        <v>0</v>
      </c>
      <c r="F15" s="253"/>
      <c r="G15" s="253"/>
      <c r="H15" s="254">
        <f t="shared" si="0"/>
        <v>0</v>
      </c>
    </row>
    <row r="16" spans="1:8" s="3" customFormat="1" ht="15.75">
      <c r="A16" s="233">
        <v>4</v>
      </c>
      <c r="B16" s="234" t="s">
        <v>294</v>
      </c>
      <c r="C16" s="253"/>
      <c r="D16" s="253"/>
      <c r="E16" s="276">
        <f t="shared" si="1"/>
        <v>0</v>
      </c>
      <c r="F16" s="253"/>
      <c r="G16" s="253"/>
      <c r="H16" s="254">
        <f t="shared" si="0"/>
        <v>0</v>
      </c>
    </row>
    <row r="17" spans="1:8" s="3" customFormat="1" ht="15.75">
      <c r="A17" s="233">
        <v>4.0999999999999996</v>
      </c>
      <c r="B17" s="235" t="s">
        <v>295</v>
      </c>
      <c r="C17" s="253">
        <v>15123951.970000001</v>
      </c>
      <c r="D17" s="253"/>
      <c r="E17" s="276">
        <f t="shared" si="1"/>
        <v>15123951.970000001</v>
      </c>
      <c r="F17" s="253">
        <v>51136415.350000001</v>
      </c>
      <c r="G17" s="253"/>
      <c r="H17" s="254">
        <f t="shared" si="0"/>
        <v>51136415.350000001</v>
      </c>
    </row>
    <row r="18" spans="1:8" s="3" customFormat="1" ht="15.75">
      <c r="A18" s="233">
        <v>4.2</v>
      </c>
      <c r="B18" s="235" t="s">
        <v>296</v>
      </c>
      <c r="C18" s="253"/>
      <c r="D18" s="253"/>
      <c r="E18" s="276">
        <f t="shared" si="1"/>
        <v>0</v>
      </c>
      <c r="F18" s="253"/>
      <c r="G18" s="253"/>
      <c r="H18" s="254">
        <f t="shared" si="0"/>
        <v>0</v>
      </c>
    </row>
    <row r="19" spans="1:8" s="3" customFormat="1" ht="25.5">
      <c r="A19" s="233">
        <v>5</v>
      </c>
      <c r="B19" s="234" t="s">
        <v>297</v>
      </c>
      <c r="C19" s="253">
        <f>C21+C22+C28+C29+C30+C31</f>
        <v>214423365.29999998</v>
      </c>
      <c r="D19" s="253"/>
      <c r="E19" s="276">
        <f t="shared" si="1"/>
        <v>214423365.29999998</v>
      </c>
      <c r="F19" s="253">
        <f>F21+F22+F28+F29+F30+F31</f>
        <v>230742714.14999998</v>
      </c>
      <c r="G19" s="253">
        <f>G21+G22+G28+G29+G30+G31</f>
        <v>0</v>
      </c>
      <c r="H19" s="254">
        <f t="shared" si="0"/>
        <v>230742714.14999998</v>
      </c>
    </row>
    <row r="20" spans="1:8" s="3" customFormat="1" ht="15.75">
      <c r="A20" s="233">
        <v>5.0999999999999996</v>
      </c>
      <c r="B20" s="235" t="s">
        <v>298</v>
      </c>
      <c r="C20" s="253"/>
      <c r="D20" s="253"/>
      <c r="E20" s="276">
        <f t="shared" si="1"/>
        <v>0</v>
      </c>
      <c r="F20" s="253"/>
      <c r="G20" s="253"/>
      <c r="H20" s="254">
        <f t="shared" si="0"/>
        <v>0</v>
      </c>
    </row>
    <row r="21" spans="1:8" s="3" customFormat="1" ht="15.75">
      <c r="A21" s="233">
        <v>5.2</v>
      </c>
      <c r="B21" s="235" t="s">
        <v>299</v>
      </c>
      <c r="C21" s="253">
        <v>116281.61</v>
      </c>
      <c r="D21" s="253"/>
      <c r="E21" s="276">
        <f t="shared" si="1"/>
        <v>116281.61</v>
      </c>
      <c r="F21" s="253">
        <v>20572.099999999999</v>
      </c>
      <c r="G21" s="253"/>
      <c r="H21" s="254">
        <f t="shared" si="0"/>
        <v>20572.099999999999</v>
      </c>
    </row>
    <row r="22" spans="1:8" s="3" customFormat="1" ht="15.75">
      <c r="A22" s="233">
        <v>5.3</v>
      </c>
      <c r="B22" s="235" t="s">
        <v>300</v>
      </c>
      <c r="C22" s="253">
        <f>SUM(C23:C27)</f>
        <v>211495839.70999998</v>
      </c>
      <c r="D22" s="253"/>
      <c r="E22" s="276">
        <f t="shared" si="1"/>
        <v>211495839.70999998</v>
      </c>
      <c r="F22" s="253">
        <f>SUM(F23:F27)</f>
        <v>229292146.94999999</v>
      </c>
      <c r="G22" s="253">
        <f>SUM(G23:G27)</f>
        <v>0</v>
      </c>
      <c r="H22" s="254">
        <f t="shared" si="0"/>
        <v>229292146.94999999</v>
      </c>
    </row>
    <row r="23" spans="1:8" s="3" customFormat="1" ht="15.75">
      <c r="A23" s="233" t="s">
        <v>301</v>
      </c>
      <c r="B23" s="236" t="s">
        <v>302</v>
      </c>
      <c r="C23" s="253">
        <v>155526006.28999999</v>
      </c>
      <c r="D23" s="253"/>
      <c r="E23" s="276">
        <f t="shared" si="1"/>
        <v>155526006.28999999</v>
      </c>
      <c r="F23" s="253">
        <v>185666760.5</v>
      </c>
      <c r="G23" s="253"/>
      <c r="H23" s="254">
        <f t="shared" si="0"/>
        <v>185666760.5</v>
      </c>
    </row>
    <row r="24" spans="1:8" s="3" customFormat="1" ht="15.75">
      <c r="A24" s="233" t="s">
        <v>303</v>
      </c>
      <c r="B24" s="236" t="s">
        <v>304</v>
      </c>
      <c r="C24" s="253">
        <v>28979954.879999999</v>
      </c>
      <c r="D24" s="253"/>
      <c r="E24" s="276">
        <f t="shared" si="1"/>
        <v>28979954.879999999</v>
      </c>
      <c r="F24" s="253">
        <v>14020031.039999999</v>
      </c>
      <c r="G24" s="253"/>
      <c r="H24" s="254">
        <f t="shared" si="0"/>
        <v>14020031.039999999</v>
      </c>
    </row>
    <row r="25" spans="1:8" s="3" customFormat="1" ht="15.75">
      <c r="A25" s="233" t="s">
        <v>305</v>
      </c>
      <c r="B25" s="237" t="s">
        <v>306</v>
      </c>
      <c r="C25" s="253">
        <v>0</v>
      </c>
      <c r="D25" s="253"/>
      <c r="E25" s="276">
        <f t="shared" si="1"/>
        <v>0</v>
      </c>
      <c r="F25" s="253">
        <v>0</v>
      </c>
      <c r="G25" s="253"/>
      <c r="H25" s="254">
        <f t="shared" si="0"/>
        <v>0</v>
      </c>
    </row>
    <row r="26" spans="1:8" s="3" customFormat="1" ht="15.75">
      <c r="A26" s="233" t="s">
        <v>307</v>
      </c>
      <c r="B26" s="236" t="s">
        <v>308</v>
      </c>
      <c r="C26" s="253">
        <v>26989878.539999999</v>
      </c>
      <c r="D26" s="253"/>
      <c r="E26" s="276">
        <f t="shared" si="1"/>
        <v>26989878.539999999</v>
      </c>
      <c r="F26" s="253">
        <v>29605355.41</v>
      </c>
      <c r="G26" s="253"/>
      <c r="H26" s="254">
        <f t="shared" si="0"/>
        <v>29605355.41</v>
      </c>
    </row>
    <row r="27" spans="1:8" s="3" customFormat="1" ht="15.75">
      <c r="A27" s="233" t="s">
        <v>309</v>
      </c>
      <c r="B27" s="236" t="s">
        <v>310</v>
      </c>
      <c r="C27" s="253">
        <v>0</v>
      </c>
      <c r="D27" s="253"/>
      <c r="E27" s="276">
        <f t="shared" si="1"/>
        <v>0</v>
      </c>
      <c r="F27" s="253">
        <v>0</v>
      </c>
      <c r="G27" s="253"/>
      <c r="H27" s="254">
        <f t="shared" si="0"/>
        <v>0</v>
      </c>
    </row>
    <row r="28" spans="1:8" s="3" customFormat="1" ht="15.75">
      <c r="A28" s="233">
        <v>5.4</v>
      </c>
      <c r="B28" s="235" t="s">
        <v>311</v>
      </c>
      <c r="C28" s="253">
        <v>2811243.98</v>
      </c>
      <c r="D28" s="253"/>
      <c r="E28" s="276">
        <f t="shared" si="1"/>
        <v>2811243.98</v>
      </c>
      <c r="F28" s="253">
        <v>1429995.1</v>
      </c>
      <c r="G28" s="253"/>
      <c r="H28" s="254">
        <f t="shared" si="0"/>
        <v>1429995.1</v>
      </c>
    </row>
    <row r="29" spans="1:8" s="3" customFormat="1" ht="15.75">
      <c r="A29" s="233">
        <v>5.5</v>
      </c>
      <c r="B29" s="235" t="s">
        <v>312</v>
      </c>
      <c r="C29" s="253"/>
      <c r="D29" s="253"/>
      <c r="E29" s="276">
        <f t="shared" si="1"/>
        <v>0</v>
      </c>
      <c r="F29" s="253">
        <v>0</v>
      </c>
      <c r="G29" s="253"/>
      <c r="H29" s="254">
        <f t="shared" si="0"/>
        <v>0</v>
      </c>
    </row>
    <row r="30" spans="1:8" s="3" customFormat="1" ht="15.75">
      <c r="A30" s="233">
        <v>5.6</v>
      </c>
      <c r="B30" s="235" t="s">
        <v>313</v>
      </c>
      <c r="C30" s="253"/>
      <c r="D30" s="253"/>
      <c r="E30" s="276">
        <f t="shared" si="1"/>
        <v>0</v>
      </c>
      <c r="F30" s="253">
        <v>0</v>
      </c>
      <c r="G30" s="253"/>
      <c r="H30" s="254">
        <f t="shared" si="0"/>
        <v>0</v>
      </c>
    </row>
    <row r="31" spans="1:8" s="3" customFormat="1" ht="15.75">
      <c r="A31" s="233">
        <v>5.7</v>
      </c>
      <c r="B31" s="235" t="s">
        <v>314</v>
      </c>
      <c r="C31" s="253"/>
      <c r="D31" s="253"/>
      <c r="E31" s="276">
        <f t="shared" si="1"/>
        <v>0</v>
      </c>
      <c r="F31" s="253">
        <v>0</v>
      </c>
      <c r="G31" s="253"/>
      <c r="H31" s="254">
        <f t="shared" si="0"/>
        <v>0</v>
      </c>
    </row>
    <row r="32" spans="1:8" s="3" customFormat="1" ht="15.75">
      <c r="A32" s="233">
        <v>6</v>
      </c>
      <c r="B32" s="234" t="s">
        <v>315</v>
      </c>
      <c r="C32" s="253"/>
      <c r="D32" s="253"/>
      <c r="E32" s="276">
        <f t="shared" si="1"/>
        <v>0</v>
      </c>
      <c r="F32" s="253"/>
      <c r="G32" s="253"/>
      <c r="H32" s="254">
        <f t="shared" si="0"/>
        <v>0</v>
      </c>
    </row>
    <row r="33" spans="1:8" s="3" customFormat="1" ht="25.5">
      <c r="A33" s="233">
        <v>6.1</v>
      </c>
      <c r="B33" s="235" t="s">
        <v>378</v>
      </c>
      <c r="C33" s="253"/>
      <c r="D33" s="253">
        <v>12258000</v>
      </c>
      <c r="E33" s="276">
        <f t="shared" si="1"/>
        <v>12258000</v>
      </c>
      <c r="F33" s="253">
        <v>0</v>
      </c>
      <c r="G33" s="253">
        <v>7221600</v>
      </c>
      <c r="H33" s="254">
        <f t="shared" si="0"/>
        <v>7221600</v>
      </c>
    </row>
    <row r="34" spans="1:8" s="3" customFormat="1" ht="25.5">
      <c r="A34" s="233">
        <v>6.2</v>
      </c>
      <c r="B34" s="235" t="s">
        <v>316</v>
      </c>
      <c r="C34" s="253">
        <v>13527500</v>
      </c>
      <c r="D34" s="253"/>
      <c r="E34" s="276">
        <f t="shared" si="1"/>
        <v>13527500</v>
      </c>
      <c r="F34" s="253">
        <v>7428900</v>
      </c>
      <c r="G34" s="253">
        <v>0</v>
      </c>
      <c r="H34" s="254">
        <f t="shared" si="0"/>
        <v>7428900</v>
      </c>
    </row>
    <row r="35" spans="1:8" s="3" customFormat="1" ht="25.5">
      <c r="A35" s="233">
        <v>6.3</v>
      </c>
      <c r="B35" s="235" t="s">
        <v>317</v>
      </c>
      <c r="C35" s="253"/>
      <c r="D35" s="253"/>
      <c r="E35" s="276">
        <f t="shared" si="1"/>
        <v>0</v>
      </c>
      <c r="F35" s="253"/>
      <c r="G35" s="253"/>
      <c r="H35" s="254">
        <f t="shared" si="0"/>
        <v>0</v>
      </c>
    </row>
    <row r="36" spans="1:8" s="3" customFormat="1" ht="15.75">
      <c r="A36" s="233">
        <v>6.4</v>
      </c>
      <c r="B36" s="235" t="s">
        <v>318</v>
      </c>
      <c r="C36" s="253"/>
      <c r="D36" s="253"/>
      <c r="E36" s="276">
        <f t="shared" si="1"/>
        <v>0</v>
      </c>
      <c r="F36" s="253"/>
      <c r="G36" s="253"/>
      <c r="H36" s="254">
        <f t="shared" si="0"/>
        <v>0</v>
      </c>
    </row>
    <row r="37" spans="1:8" s="3" customFormat="1" ht="15.75">
      <c r="A37" s="233">
        <v>6.5</v>
      </c>
      <c r="B37" s="235" t="s">
        <v>319</v>
      </c>
      <c r="C37" s="253"/>
      <c r="D37" s="253"/>
      <c r="E37" s="276">
        <f t="shared" si="1"/>
        <v>0</v>
      </c>
      <c r="F37" s="253"/>
      <c r="G37" s="253"/>
      <c r="H37" s="254">
        <f t="shared" si="0"/>
        <v>0</v>
      </c>
    </row>
    <row r="38" spans="1:8" s="3" customFormat="1" ht="25.5">
      <c r="A38" s="233">
        <v>6.6</v>
      </c>
      <c r="B38" s="235" t="s">
        <v>320</v>
      </c>
      <c r="C38" s="253"/>
      <c r="D38" s="253"/>
      <c r="E38" s="276">
        <f t="shared" si="1"/>
        <v>0</v>
      </c>
      <c r="F38" s="253"/>
      <c r="G38" s="253"/>
      <c r="H38" s="254">
        <f t="shared" si="0"/>
        <v>0</v>
      </c>
    </row>
    <row r="39" spans="1:8" s="3" customFormat="1" ht="25.5">
      <c r="A39" s="233">
        <v>6.7</v>
      </c>
      <c r="B39" s="235" t="s">
        <v>321</v>
      </c>
      <c r="C39" s="253"/>
      <c r="D39" s="253"/>
      <c r="E39" s="276">
        <f t="shared" si="1"/>
        <v>0</v>
      </c>
      <c r="F39" s="253"/>
      <c r="G39" s="253"/>
      <c r="H39" s="254">
        <f t="shared" si="0"/>
        <v>0</v>
      </c>
    </row>
    <row r="40" spans="1:8" s="3" customFormat="1" ht="15.75">
      <c r="A40" s="233">
        <v>7</v>
      </c>
      <c r="B40" s="234" t="s">
        <v>322</v>
      </c>
      <c r="C40" s="253"/>
      <c r="D40" s="253"/>
      <c r="E40" s="276">
        <f t="shared" si="1"/>
        <v>0</v>
      </c>
      <c r="F40" s="253"/>
      <c r="G40" s="253"/>
      <c r="H40" s="254">
        <f t="shared" si="0"/>
        <v>0</v>
      </c>
    </row>
    <row r="41" spans="1:8" s="3" customFormat="1" ht="25.5">
      <c r="A41" s="233">
        <v>7.1</v>
      </c>
      <c r="B41" s="235" t="s">
        <v>323</v>
      </c>
      <c r="C41" s="253">
        <v>1571503.4699999995</v>
      </c>
      <c r="D41" s="253">
        <v>969819.61823999975</v>
      </c>
      <c r="E41" s="276">
        <f t="shared" si="1"/>
        <v>2541323.0882399995</v>
      </c>
      <c r="F41" s="253">
        <v>659634.29159999988</v>
      </c>
      <c r="G41" s="253">
        <v>1164637.2556</v>
      </c>
      <c r="H41" s="254">
        <f t="shared" si="0"/>
        <v>1824271.5471999999</v>
      </c>
    </row>
    <row r="42" spans="1:8" s="3" customFormat="1" ht="25.5">
      <c r="A42" s="233">
        <v>7.2</v>
      </c>
      <c r="B42" s="235" t="s">
        <v>324</v>
      </c>
      <c r="C42" s="253">
        <v>920560</v>
      </c>
      <c r="D42" s="253">
        <v>326445</v>
      </c>
      <c r="E42" s="276">
        <f t="shared" si="1"/>
        <v>1247005</v>
      </c>
      <c r="F42" s="253">
        <v>310469</v>
      </c>
      <c r="G42" s="253">
        <v>390395</v>
      </c>
      <c r="H42" s="254">
        <f t="shared" si="0"/>
        <v>700864</v>
      </c>
    </row>
    <row r="43" spans="1:8" s="3" customFormat="1" ht="25.5">
      <c r="A43" s="233">
        <v>7.3</v>
      </c>
      <c r="B43" s="235" t="s">
        <v>325</v>
      </c>
      <c r="C43" s="253">
        <v>8011363.8700000001</v>
      </c>
      <c r="D43" s="253">
        <v>13787367.380000001</v>
      </c>
      <c r="E43" s="276">
        <f t="shared" si="1"/>
        <v>21798731.25</v>
      </c>
      <c r="F43" s="253">
        <v>4273613.1900000004</v>
      </c>
      <c r="G43" s="253">
        <v>12008349.119999999</v>
      </c>
      <c r="H43" s="254">
        <f t="shared" si="0"/>
        <v>16281962.309999999</v>
      </c>
    </row>
    <row r="44" spans="1:8" s="3" customFormat="1" ht="25.5">
      <c r="A44" s="233">
        <v>7.4</v>
      </c>
      <c r="B44" s="235" t="s">
        <v>326</v>
      </c>
      <c r="C44" s="253">
        <v>5293629.3899999997</v>
      </c>
      <c r="D44" s="253">
        <v>6571026.1699999999</v>
      </c>
      <c r="E44" s="276">
        <f t="shared" si="1"/>
        <v>11864655.559999999</v>
      </c>
      <c r="F44" s="253">
        <v>2602760.71</v>
      </c>
      <c r="G44" s="253">
        <v>5953478.3499999996</v>
      </c>
      <c r="H44" s="254">
        <f t="shared" si="0"/>
        <v>8556239.0599999987</v>
      </c>
    </row>
    <row r="45" spans="1:8" s="3" customFormat="1" ht="15.75">
      <c r="A45" s="233">
        <v>8</v>
      </c>
      <c r="B45" s="234" t="s">
        <v>327</v>
      </c>
      <c r="C45" s="253"/>
      <c r="D45" s="253"/>
      <c r="E45" s="276">
        <f t="shared" si="1"/>
        <v>0</v>
      </c>
      <c r="F45" s="253"/>
      <c r="G45" s="253"/>
      <c r="H45" s="254">
        <f t="shared" si="0"/>
        <v>0</v>
      </c>
    </row>
    <row r="46" spans="1:8" s="3" customFormat="1" ht="15.75">
      <c r="A46" s="233">
        <v>8.1</v>
      </c>
      <c r="B46" s="235" t="s">
        <v>328</v>
      </c>
      <c r="C46" s="253"/>
      <c r="D46" s="253"/>
      <c r="E46" s="276">
        <f t="shared" si="1"/>
        <v>0</v>
      </c>
      <c r="F46" s="253"/>
      <c r="G46" s="253"/>
      <c r="H46" s="254">
        <f t="shared" si="0"/>
        <v>0</v>
      </c>
    </row>
    <row r="47" spans="1:8" s="3" customFormat="1" ht="15.75">
      <c r="A47" s="233">
        <v>8.1999999999999993</v>
      </c>
      <c r="B47" s="235" t="s">
        <v>329</v>
      </c>
      <c r="C47" s="253"/>
      <c r="D47" s="253"/>
      <c r="E47" s="276">
        <f t="shared" si="1"/>
        <v>0</v>
      </c>
      <c r="F47" s="253"/>
      <c r="G47" s="253"/>
      <c r="H47" s="254">
        <f t="shared" si="0"/>
        <v>0</v>
      </c>
    </row>
    <row r="48" spans="1:8" s="3" customFormat="1" ht="15.75">
      <c r="A48" s="233">
        <v>8.3000000000000007</v>
      </c>
      <c r="B48" s="235" t="s">
        <v>330</v>
      </c>
      <c r="C48" s="253"/>
      <c r="D48" s="253"/>
      <c r="E48" s="276">
        <f t="shared" si="1"/>
        <v>0</v>
      </c>
      <c r="F48" s="253"/>
      <c r="G48" s="253"/>
      <c r="H48" s="254">
        <f t="shared" si="0"/>
        <v>0</v>
      </c>
    </row>
    <row r="49" spans="1:8" s="3" customFormat="1" ht="15.75">
      <c r="A49" s="233">
        <v>8.4</v>
      </c>
      <c r="B49" s="235" t="s">
        <v>331</v>
      </c>
      <c r="C49" s="253"/>
      <c r="D49" s="253"/>
      <c r="E49" s="276">
        <f t="shared" si="1"/>
        <v>0</v>
      </c>
      <c r="F49" s="253"/>
      <c r="G49" s="253"/>
      <c r="H49" s="254">
        <f t="shared" si="0"/>
        <v>0</v>
      </c>
    </row>
    <row r="50" spans="1:8" s="3" customFormat="1" ht="15.75">
      <c r="A50" s="233">
        <v>8.5</v>
      </c>
      <c r="B50" s="235" t="s">
        <v>332</v>
      </c>
      <c r="C50" s="253"/>
      <c r="D50" s="253"/>
      <c r="E50" s="276">
        <f t="shared" si="1"/>
        <v>0</v>
      </c>
      <c r="F50" s="253"/>
      <c r="G50" s="253"/>
      <c r="H50" s="254">
        <f t="shared" si="0"/>
        <v>0</v>
      </c>
    </row>
    <row r="51" spans="1:8" s="3" customFormat="1" ht="15.75">
      <c r="A51" s="233">
        <v>8.6</v>
      </c>
      <c r="B51" s="235" t="s">
        <v>333</v>
      </c>
      <c r="C51" s="253"/>
      <c r="D51" s="253"/>
      <c r="E51" s="276">
        <f t="shared" si="1"/>
        <v>0</v>
      </c>
      <c r="F51" s="253"/>
      <c r="G51" s="253"/>
      <c r="H51" s="254">
        <f t="shared" si="0"/>
        <v>0</v>
      </c>
    </row>
    <row r="52" spans="1:8" s="3" customFormat="1" ht="15.75">
      <c r="A52" s="233">
        <v>8.6999999999999993</v>
      </c>
      <c r="B52" s="235" t="s">
        <v>334</v>
      </c>
      <c r="C52" s="253"/>
      <c r="D52" s="253"/>
      <c r="E52" s="276">
        <f t="shared" si="1"/>
        <v>0</v>
      </c>
      <c r="F52" s="253"/>
      <c r="G52" s="253"/>
      <c r="H52" s="254">
        <f t="shared" si="0"/>
        <v>0</v>
      </c>
    </row>
    <row r="53" spans="1:8" s="3" customFormat="1" ht="26.25" thickBot="1">
      <c r="A53" s="238">
        <v>9</v>
      </c>
      <c r="B53" s="239" t="s">
        <v>335</v>
      </c>
      <c r="C53" s="277"/>
      <c r="D53" s="277"/>
      <c r="E53" s="278">
        <f t="shared" si="1"/>
        <v>0</v>
      </c>
      <c r="F53" s="277"/>
      <c r="G53" s="277"/>
      <c r="H53" s="260">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F22 C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5" sqref="C15"/>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197</v>
      </c>
      <c r="B1" s="17" t="s">
        <v>458</v>
      </c>
      <c r="C1" s="17"/>
      <c r="D1" s="364"/>
    </row>
    <row r="2" spans="1:8" ht="15">
      <c r="A2" s="18" t="s">
        <v>198</v>
      </c>
      <c r="B2" s="17" t="s">
        <v>459</v>
      </c>
      <c r="C2" s="30"/>
      <c r="D2" s="19"/>
      <c r="E2" s="12"/>
      <c r="F2" s="12"/>
      <c r="G2" s="12"/>
      <c r="H2" s="12"/>
    </row>
    <row r="3" spans="1:8" ht="15">
      <c r="A3" s="18"/>
      <c r="B3" s="17"/>
      <c r="C3" s="30"/>
      <c r="D3" s="19"/>
      <c r="E3" s="12"/>
      <c r="F3" s="12"/>
      <c r="G3" s="12"/>
      <c r="H3" s="12"/>
    </row>
    <row r="4" spans="1:8" ht="15" customHeight="1" thickBot="1">
      <c r="A4" s="227" t="s">
        <v>342</v>
      </c>
      <c r="B4" s="228" t="s">
        <v>196</v>
      </c>
      <c r="C4" s="227"/>
      <c r="D4" s="229" t="s">
        <v>101</v>
      </c>
    </row>
    <row r="5" spans="1:8" ht="15" customHeight="1">
      <c r="A5" s="223" t="s">
        <v>33</v>
      </c>
      <c r="B5" s="224"/>
      <c r="C5" s="225" t="s">
        <v>5</v>
      </c>
      <c r="D5" s="226" t="s">
        <v>6</v>
      </c>
    </row>
    <row r="6" spans="1:8" ht="15" customHeight="1">
      <c r="A6" s="412">
        <v>1</v>
      </c>
      <c r="B6" s="413" t="s">
        <v>201</v>
      </c>
      <c r="C6" s="414">
        <f>C7+C9+C10</f>
        <v>539214651.98574901</v>
      </c>
      <c r="D6" s="415">
        <f>D7+D9+D10</f>
        <v>538758431.45330238</v>
      </c>
    </row>
    <row r="7" spans="1:8" ht="15" customHeight="1">
      <c r="A7" s="412">
        <v>1.1000000000000001</v>
      </c>
      <c r="B7" s="416" t="s">
        <v>28</v>
      </c>
      <c r="C7" s="417">
        <v>533355944.87274903</v>
      </c>
      <c r="D7" s="418">
        <v>533226118.73330235</v>
      </c>
    </row>
    <row r="8" spans="1:8" ht="25.5">
      <c r="A8" s="412" t="s">
        <v>261</v>
      </c>
      <c r="B8" s="419" t="s">
        <v>336</v>
      </c>
      <c r="C8" s="418">
        <v>577574.98</v>
      </c>
      <c r="D8" s="418">
        <v>577574.98</v>
      </c>
    </row>
    <row r="9" spans="1:8" ht="15" customHeight="1">
      <c r="A9" s="412">
        <v>1.2</v>
      </c>
      <c r="B9" s="416" t="s">
        <v>29</v>
      </c>
      <c r="C9" s="417">
        <v>4142587.1130000008</v>
      </c>
      <c r="D9" s="418">
        <v>3842232.7200000007</v>
      </c>
    </row>
    <row r="10" spans="1:8" ht="15" customHeight="1">
      <c r="A10" s="412">
        <v>1.3</v>
      </c>
      <c r="B10" s="421" t="s">
        <v>84</v>
      </c>
      <c r="C10" s="420">
        <v>1716120.0000000002</v>
      </c>
      <c r="D10" s="418">
        <v>1690080.0000000002</v>
      </c>
    </row>
    <row r="11" spans="1:8" ht="15" customHeight="1">
      <c r="A11" s="412">
        <v>2</v>
      </c>
      <c r="B11" s="413" t="s">
        <v>202</v>
      </c>
      <c r="C11" s="417">
        <v>4922332.026699448</v>
      </c>
      <c r="D11" s="418">
        <v>2825532.0599401202</v>
      </c>
    </row>
    <row r="12" spans="1:8" ht="15" customHeight="1">
      <c r="A12" s="432">
        <v>3</v>
      </c>
      <c r="B12" s="433" t="s">
        <v>200</v>
      </c>
      <c r="C12" s="420">
        <v>210832847.31321493</v>
      </c>
      <c r="D12" s="434">
        <v>210832847.31321493</v>
      </c>
    </row>
    <row r="13" spans="1:8" ht="15" customHeight="1" thickBot="1">
      <c r="A13" s="143">
        <v>4</v>
      </c>
      <c r="B13" s="144" t="s">
        <v>262</v>
      </c>
      <c r="C13" s="279">
        <f>C6+C11+C12</f>
        <v>754969831.32566333</v>
      </c>
      <c r="D13" s="280">
        <f>D6+D11+D12</f>
        <v>752416810.82645738</v>
      </c>
    </row>
    <row r="14" spans="1:8">
      <c r="B14" s="24"/>
    </row>
    <row r="15" spans="1:8">
      <c r="B15" s="112"/>
    </row>
    <row r="16" spans="1:8">
      <c r="B16" s="112"/>
    </row>
    <row r="17" spans="2:2">
      <c r="B17" s="112"/>
    </row>
    <row r="18" spans="2:2">
      <c r="B18"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2"/>
  <sheetViews>
    <sheetView zoomScaleNormal="100" workbookViewId="0">
      <pane xSplit="1" ySplit="4" topLeftCell="B17" activePane="bottomRight" state="frozen"/>
      <selection pane="topRight" activeCell="B1" sqref="B1"/>
      <selection pane="bottomLeft" activeCell="A4" sqref="A4"/>
      <selection pane="bottomRight" activeCell="B28" sqref="B28"/>
    </sheetView>
  </sheetViews>
  <sheetFormatPr defaultRowHeight="15"/>
  <cols>
    <col min="1" max="1" width="9.5703125" style="2" bestFit="1" customWidth="1"/>
    <col min="2" max="2" width="90.42578125" style="2" bestFit="1" customWidth="1"/>
    <col min="3" max="3" width="9.140625" style="2"/>
  </cols>
  <sheetData>
    <row r="1" spans="1:3">
      <c r="A1" s="2" t="s">
        <v>197</v>
      </c>
      <c r="B1" s="17" t="s">
        <v>458</v>
      </c>
    </row>
    <row r="2" spans="1:3">
      <c r="A2" s="2" t="s">
        <v>198</v>
      </c>
      <c r="B2" s="17" t="s">
        <v>459</v>
      </c>
    </row>
    <row r="4" spans="1:3" ht="16.5" customHeight="1" thickBot="1">
      <c r="A4" s="240" t="s">
        <v>343</v>
      </c>
      <c r="B4" s="66" t="s">
        <v>157</v>
      </c>
      <c r="C4" s="14"/>
    </row>
    <row r="5" spans="1:3" ht="15.75">
      <c r="A5" s="11"/>
      <c r="B5" s="503" t="s">
        <v>158</v>
      </c>
      <c r="C5" s="504"/>
    </row>
    <row r="6" spans="1:3" ht="15.75">
      <c r="A6" s="15">
        <v>1</v>
      </c>
      <c r="B6" s="68" t="s">
        <v>465</v>
      </c>
      <c r="C6" s="69"/>
    </row>
    <row r="7" spans="1:3" ht="15.75">
      <c r="A7" s="15">
        <v>2</v>
      </c>
      <c r="B7" s="68" t="s">
        <v>466</v>
      </c>
      <c r="C7" s="69"/>
    </row>
    <row r="8" spans="1:3" ht="15.75">
      <c r="A8" s="15">
        <v>3</v>
      </c>
      <c r="B8" s="68" t="s">
        <v>467</v>
      </c>
      <c r="C8" s="69"/>
    </row>
    <row r="9" spans="1:3" ht="15.75">
      <c r="A9" s="15">
        <v>4</v>
      </c>
      <c r="B9" s="68" t="s">
        <v>468</v>
      </c>
      <c r="C9" s="69"/>
    </row>
    <row r="10" spans="1:3" ht="15.75">
      <c r="A10" s="15">
        <v>5</v>
      </c>
      <c r="B10" s="68" t="s">
        <v>469</v>
      </c>
      <c r="C10" s="69"/>
    </row>
    <row r="11" spans="1:3" ht="15.75">
      <c r="A11" s="15"/>
      <c r="B11" s="505"/>
      <c r="C11" s="506"/>
    </row>
    <row r="12" spans="1:3" ht="15.75">
      <c r="A12" s="15"/>
      <c r="B12" s="507" t="s">
        <v>159</v>
      </c>
      <c r="C12" s="508"/>
    </row>
    <row r="13" spans="1:3" ht="15.75">
      <c r="A13" s="15">
        <v>1</v>
      </c>
      <c r="B13" s="28" t="s">
        <v>456</v>
      </c>
      <c r="C13" s="67"/>
    </row>
    <row r="14" spans="1:3" ht="15.75">
      <c r="A14" s="15">
        <v>2</v>
      </c>
      <c r="B14" s="28" t="s">
        <v>470</v>
      </c>
      <c r="C14" s="67"/>
    </row>
    <row r="15" spans="1:3" ht="15.75">
      <c r="A15" s="15">
        <v>3</v>
      </c>
      <c r="B15" s="28" t="s">
        <v>471</v>
      </c>
      <c r="C15" s="67"/>
    </row>
    <row r="16" spans="1:3" ht="15.75" customHeight="1">
      <c r="A16" s="15"/>
      <c r="B16" s="28"/>
      <c r="C16" s="29"/>
    </row>
    <row r="17" spans="1:3" ht="30" customHeight="1">
      <c r="A17" s="15"/>
      <c r="B17" s="509" t="s">
        <v>160</v>
      </c>
      <c r="C17" s="510"/>
    </row>
    <row r="18" spans="1:3" ht="15.75">
      <c r="A18" s="15">
        <v>1</v>
      </c>
      <c r="B18" s="457" t="s">
        <v>472</v>
      </c>
      <c r="C18" s="460">
        <v>0.60199999999999998</v>
      </c>
    </row>
    <row r="19" spans="1:3" ht="15.75">
      <c r="A19" s="456">
        <v>2</v>
      </c>
      <c r="B19" s="457" t="s">
        <v>473</v>
      </c>
      <c r="C19" s="460">
        <v>9.9000000000000005E-2</v>
      </c>
    </row>
    <row r="20" spans="1:3" ht="15.75">
      <c r="A20" s="15">
        <v>3</v>
      </c>
      <c r="B20" s="457" t="s">
        <v>474</v>
      </c>
      <c r="C20" s="460">
        <v>9.9000000000000005E-2</v>
      </c>
    </row>
    <row r="21" spans="1:3" ht="15.75">
      <c r="A21" s="456">
        <v>4</v>
      </c>
      <c r="B21" s="457" t="s">
        <v>475</v>
      </c>
      <c r="C21" s="460">
        <v>9.3399999999999997E-2</v>
      </c>
    </row>
    <row r="22" spans="1:3" ht="28.5">
      <c r="A22" s="15">
        <v>5</v>
      </c>
      <c r="B22" s="457" t="s">
        <v>476</v>
      </c>
      <c r="C22" s="460">
        <v>8.7900000000000006E-2</v>
      </c>
    </row>
    <row r="23" spans="1:3" ht="28.5">
      <c r="A23" s="456">
        <v>6</v>
      </c>
      <c r="B23" s="457" t="s">
        <v>477</v>
      </c>
      <c r="C23" s="460">
        <v>1.8700000000000001E-2</v>
      </c>
    </row>
    <row r="24" spans="1:3" ht="15.75" customHeight="1">
      <c r="A24" s="15"/>
      <c r="B24" s="68"/>
      <c r="C24" s="69"/>
    </row>
    <row r="25" spans="1:3" ht="29.25" customHeight="1">
      <c r="A25" s="15"/>
      <c r="B25" s="509" t="s">
        <v>283</v>
      </c>
      <c r="C25" s="510"/>
    </row>
    <row r="26" spans="1:3" ht="15.75">
      <c r="A26" s="15">
        <v>1</v>
      </c>
      <c r="B26" s="457" t="s">
        <v>478</v>
      </c>
      <c r="C26" s="460">
        <v>7.3800000000000004E-2</v>
      </c>
    </row>
    <row r="27" spans="1:3" ht="15.75">
      <c r="A27" s="458">
        <v>2</v>
      </c>
      <c r="B27" s="459" t="s">
        <v>479</v>
      </c>
      <c r="C27" s="460">
        <v>7.3800000000000004E-2</v>
      </c>
    </row>
    <row r="28" spans="1:3" ht="15.75">
      <c r="A28" s="15">
        <v>3</v>
      </c>
      <c r="B28" s="459" t="s">
        <v>480</v>
      </c>
      <c r="C28" s="460">
        <v>7.3800000000000004E-2</v>
      </c>
    </row>
    <row r="29" spans="1:3" ht="15.75">
      <c r="A29" s="458">
        <v>4</v>
      </c>
      <c r="B29" s="459" t="s">
        <v>481</v>
      </c>
      <c r="C29" s="460">
        <v>7.6499999999999999E-2</v>
      </c>
    </row>
    <row r="30" spans="1:3" ht="15.75">
      <c r="A30" s="15">
        <v>5</v>
      </c>
      <c r="B30" s="459" t="s">
        <v>482</v>
      </c>
      <c r="C30" s="461">
        <v>0.14080000000000001</v>
      </c>
    </row>
    <row r="31" spans="1:3" ht="16.5" thickBot="1">
      <c r="A31" s="458">
        <v>6</v>
      </c>
      <c r="B31" s="457" t="s">
        <v>483</v>
      </c>
      <c r="C31" s="462">
        <v>8.4500000000000006E-2</v>
      </c>
    </row>
    <row r="32" spans="1:3" ht="16.5" thickBot="1">
      <c r="A32" s="16"/>
      <c r="B32" s="70"/>
      <c r="C32" s="71"/>
    </row>
  </sheetData>
  <mergeCells count="5">
    <mergeCell ref="B5:C5"/>
    <mergeCell ref="B11:C11"/>
    <mergeCell ref="B12:C12"/>
    <mergeCell ref="B25:C25"/>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197</v>
      </c>
      <c r="B1" s="17" t="s">
        <v>458</v>
      </c>
    </row>
    <row r="2" spans="1:7" s="22" customFormat="1" ht="15.75" customHeight="1">
      <c r="A2" s="22" t="s">
        <v>198</v>
      </c>
      <c r="B2" s="17" t="s">
        <v>459</v>
      </c>
    </row>
    <row r="3" spans="1:7" s="22" customFormat="1" ht="15.75" customHeight="1"/>
    <row r="4" spans="1:7" s="22" customFormat="1" ht="15.75" customHeight="1" thickBot="1">
      <c r="A4" s="241" t="s">
        <v>344</v>
      </c>
      <c r="B4" s="242" t="s">
        <v>272</v>
      </c>
      <c r="C4" s="202"/>
      <c r="D4" s="202"/>
      <c r="E4" s="203" t="s">
        <v>101</v>
      </c>
    </row>
    <row r="5" spans="1:7" s="127" customFormat="1" ht="17.45" customHeight="1">
      <c r="A5" s="377"/>
      <c r="B5" s="378"/>
      <c r="C5" s="201" t="s">
        <v>0</v>
      </c>
      <c r="D5" s="201" t="s">
        <v>1</v>
      </c>
      <c r="E5" s="379" t="s">
        <v>2</v>
      </c>
    </row>
    <row r="6" spans="1:7" s="168" customFormat="1" ht="14.45" customHeight="1">
      <c r="A6" s="380"/>
      <c r="B6" s="511" t="s">
        <v>240</v>
      </c>
      <c r="C6" s="511" t="s">
        <v>239</v>
      </c>
      <c r="D6" s="512" t="s">
        <v>238</v>
      </c>
      <c r="E6" s="513"/>
      <c r="G6"/>
    </row>
    <row r="7" spans="1:7" s="168" customFormat="1" ht="99.6" customHeight="1">
      <c r="A7" s="380"/>
      <c r="B7" s="511"/>
      <c r="C7" s="511"/>
      <c r="D7" s="373" t="s">
        <v>237</v>
      </c>
      <c r="E7" s="374" t="s">
        <v>406</v>
      </c>
      <c r="G7"/>
    </row>
    <row r="8" spans="1:7">
      <c r="A8" s="381">
        <v>1</v>
      </c>
      <c r="B8" s="382" t="s">
        <v>162</v>
      </c>
      <c r="C8" s="383">
        <v>17746846.329999998</v>
      </c>
      <c r="D8" s="383"/>
      <c r="E8" s="384">
        <f>C8-D8</f>
        <v>17746846.329999998</v>
      </c>
    </row>
    <row r="9" spans="1:7">
      <c r="A9" s="381">
        <v>2</v>
      </c>
      <c r="B9" s="382" t="s">
        <v>163</v>
      </c>
      <c r="C9" s="383">
        <v>40127340.509999998</v>
      </c>
      <c r="D9" s="383"/>
      <c r="E9" s="384">
        <f t="shared" ref="E9:E20" si="0">C9-D9</f>
        <v>40127340.509999998</v>
      </c>
    </row>
    <row r="10" spans="1:7">
      <c r="A10" s="381">
        <v>3</v>
      </c>
      <c r="B10" s="382" t="s">
        <v>236</v>
      </c>
      <c r="C10" s="383">
        <v>28337710.379999999</v>
      </c>
      <c r="D10" s="383"/>
      <c r="E10" s="384">
        <f t="shared" si="0"/>
        <v>28337710.379999999</v>
      </c>
    </row>
    <row r="11" spans="1:7" ht="25.5">
      <c r="A11" s="381">
        <v>4</v>
      </c>
      <c r="B11" s="382" t="s">
        <v>193</v>
      </c>
      <c r="C11" s="383">
        <v>0</v>
      </c>
      <c r="D11" s="383"/>
      <c r="E11" s="384">
        <f t="shared" si="0"/>
        <v>0</v>
      </c>
    </row>
    <row r="12" spans="1:7">
      <c r="A12" s="381">
        <v>5</v>
      </c>
      <c r="B12" s="382" t="s">
        <v>165</v>
      </c>
      <c r="C12" s="383">
        <v>0</v>
      </c>
      <c r="D12" s="383"/>
      <c r="E12" s="384">
        <f t="shared" si="0"/>
        <v>0</v>
      </c>
    </row>
    <row r="13" spans="1:7">
      <c r="A13" s="381">
        <v>6.1</v>
      </c>
      <c r="B13" s="382" t="s">
        <v>166</v>
      </c>
      <c r="C13" s="385">
        <v>577822138.88109994</v>
      </c>
      <c r="D13" s="383"/>
      <c r="E13" s="384">
        <f t="shared" si="0"/>
        <v>577822138.88109994</v>
      </c>
    </row>
    <row r="14" spans="1:7">
      <c r="A14" s="381">
        <v>6.2</v>
      </c>
      <c r="B14" s="386" t="s">
        <v>167</v>
      </c>
      <c r="C14" s="463">
        <v>-14371879.9211</v>
      </c>
      <c r="D14" s="383"/>
      <c r="E14" s="384">
        <f t="shared" si="0"/>
        <v>-14371879.9211</v>
      </c>
    </row>
    <row r="15" spans="1:7">
      <c r="A15" s="381">
        <v>6</v>
      </c>
      <c r="B15" s="382" t="s">
        <v>235</v>
      </c>
      <c r="C15" s="383">
        <f>C13+C14</f>
        <v>563450258.95999992</v>
      </c>
      <c r="D15" s="383"/>
      <c r="E15" s="384">
        <f t="shared" si="0"/>
        <v>563450258.95999992</v>
      </c>
    </row>
    <row r="16" spans="1:7" ht="25.5">
      <c r="A16" s="381">
        <v>7</v>
      </c>
      <c r="B16" s="382" t="s">
        <v>169</v>
      </c>
      <c r="C16" s="383">
        <v>12920594.09</v>
      </c>
      <c r="D16" s="383"/>
      <c r="E16" s="384">
        <f t="shared" si="0"/>
        <v>12920594.09</v>
      </c>
    </row>
    <row r="17" spans="1:7">
      <c r="A17" s="381">
        <v>8</v>
      </c>
      <c r="B17" s="382" t="s">
        <v>170</v>
      </c>
      <c r="C17" s="383">
        <v>324245</v>
      </c>
      <c r="D17" s="383"/>
      <c r="E17" s="384">
        <f t="shared" si="0"/>
        <v>324245</v>
      </c>
      <c r="F17" s="6"/>
      <c r="G17" s="6"/>
    </row>
    <row r="18" spans="1:7">
      <c r="A18" s="381">
        <v>9</v>
      </c>
      <c r="B18" s="382" t="s">
        <v>171</v>
      </c>
      <c r="C18" s="383">
        <v>0</v>
      </c>
      <c r="D18" s="383"/>
      <c r="E18" s="384">
        <f t="shared" si="0"/>
        <v>0</v>
      </c>
      <c r="G18" s="6"/>
    </row>
    <row r="19" spans="1:7" ht="25.5">
      <c r="A19" s="381">
        <v>10</v>
      </c>
      <c r="B19" s="382" t="s">
        <v>172</v>
      </c>
      <c r="C19" s="383">
        <v>11738346.130000001</v>
      </c>
      <c r="D19" s="464">
        <v>3567089.44</v>
      </c>
      <c r="E19" s="384">
        <f t="shared" si="0"/>
        <v>8171256.6900000013</v>
      </c>
      <c r="G19" s="6"/>
    </row>
    <row r="20" spans="1:7">
      <c r="A20" s="381">
        <v>11</v>
      </c>
      <c r="B20" s="382" t="s">
        <v>173</v>
      </c>
      <c r="C20" s="383">
        <v>22127758.170000002</v>
      </c>
      <c r="D20" s="383"/>
      <c r="E20" s="384">
        <f t="shared" si="0"/>
        <v>22127758.170000002</v>
      </c>
    </row>
    <row r="21" spans="1:7" ht="51.75" thickBot="1">
      <c r="A21" s="387"/>
      <c r="B21" s="388" t="s">
        <v>379</v>
      </c>
      <c r="C21" s="334">
        <f>SUM(C8:C12, C15:C20)</f>
        <v>696773099.56999993</v>
      </c>
      <c r="D21" s="334">
        <f>SUM(D8:D12, D15:D20)</f>
        <v>3567089.44</v>
      </c>
      <c r="E21" s="389">
        <f>SUM(E8:E12, E15:E20)</f>
        <v>693206010.13</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197</v>
      </c>
      <c r="B1" s="17" t="s">
        <v>458</v>
      </c>
    </row>
    <row r="2" spans="1:6" s="22" customFormat="1" ht="15.75" customHeight="1">
      <c r="A2" s="22" t="s">
        <v>198</v>
      </c>
      <c r="B2" s="17" t="s">
        <v>459</v>
      </c>
      <c r="C2"/>
      <c r="D2"/>
      <c r="E2"/>
      <c r="F2"/>
    </row>
    <row r="3" spans="1:6" s="22" customFormat="1" ht="15.75" customHeight="1">
      <c r="C3"/>
      <c r="D3"/>
      <c r="E3"/>
      <c r="F3"/>
    </row>
    <row r="4" spans="1:6" s="22" customFormat="1" ht="26.25" thickBot="1">
      <c r="A4" s="22" t="s">
        <v>345</v>
      </c>
      <c r="B4" s="209" t="s">
        <v>276</v>
      </c>
      <c r="C4" s="203" t="s">
        <v>101</v>
      </c>
      <c r="D4"/>
      <c r="E4"/>
      <c r="F4"/>
    </row>
    <row r="5" spans="1:6" ht="26.25">
      <c r="A5" s="204">
        <v>1</v>
      </c>
      <c r="B5" s="205" t="s">
        <v>353</v>
      </c>
      <c r="C5" s="281">
        <f>'7. LI1'!E21</f>
        <v>693206010.13</v>
      </c>
    </row>
    <row r="6" spans="1:6" s="194" customFormat="1">
      <c r="A6" s="126">
        <v>2.1</v>
      </c>
      <c r="B6" s="211" t="s">
        <v>277</v>
      </c>
      <c r="C6" s="282">
        <v>27617247.420000002</v>
      </c>
    </row>
    <row r="7" spans="1:6" s="4" customFormat="1" ht="25.5" outlineLevel="1">
      <c r="A7" s="210">
        <v>2.2000000000000002</v>
      </c>
      <c r="B7" s="206" t="s">
        <v>278</v>
      </c>
      <c r="C7" s="283">
        <v>12258000</v>
      </c>
    </row>
    <row r="8" spans="1:6" s="4" customFormat="1" ht="26.25">
      <c r="A8" s="210">
        <v>3</v>
      </c>
      <c r="B8" s="207" t="s">
        <v>354</v>
      </c>
      <c r="C8" s="284">
        <f>SUM(C5:C7)</f>
        <v>733081257.54999995</v>
      </c>
    </row>
    <row r="9" spans="1:6" s="194" customFormat="1">
      <c r="A9" s="126">
        <v>4</v>
      </c>
      <c r="B9" s="214" t="s">
        <v>273</v>
      </c>
      <c r="C9" s="282">
        <v>11289252.5174</v>
      </c>
    </row>
    <row r="10" spans="1:6" s="4" customFormat="1" ht="25.5" outlineLevel="1">
      <c r="A10" s="210">
        <v>5.0999999999999996</v>
      </c>
      <c r="B10" s="206" t="s">
        <v>284</v>
      </c>
      <c r="C10" s="283">
        <v>-22093798</v>
      </c>
    </row>
    <row r="11" spans="1:6" s="4" customFormat="1" ht="25.5" outlineLevel="1">
      <c r="A11" s="210">
        <v>5.2</v>
      </c>
      <c r="B11" s="206" t="s">
        <v>285</v>
      </c>
      <c r="C11" s="283">
        <v>-10541880</v>
      </c>
    </row>
    <row r="12" spans="1:6" s="4" customFormat="1">
      <c r="A12" s="210">
        <v>6</v>
      </c>
      <c r="B12" s="212" t="s">
        <v>274</v>
      </c>
      <c r="C12" s="390"/>
    </row>
    <row r="13" spans="1:6" s="4" customFormat="1" ht="15.75" thickBot="1">
      <c r="A13" s="213">
        <v>7</v>
      </c>
      <c r="B13" s="208" t="s">
        <v>275</v>
      </c>
      <c r="C13" s="285">
        <f>SUM(C8:C12)</f>
        <v>711734832.06739998</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HdgFzfNlx/eXHXe/BDlw/pa9VouRLm2ImY77h9DnCS4=</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b/SxP7MDY6P4eaTVCTz8Lme8NdfdGKrTbIibgc6f0qo=</DigestValue>
    </Reference>
  </SignedInfo>
  <SignatureValue>T/Jxe7/FxciBx1XlsL26Tn+l1BSZ/tZP7PCZlXUiy9PXRIk3ECYVm0dEdgJKNWsVR3m/AJ/AqDqv
JcHZDaYEiRtSpilmUoNyAp25shDDZJdmVTLKE27AzxHkEhqwkfGVxVa4mYfauLWcbd4KgnyCAo6U
YxAAxmbE1mmK0dsbU2u5Xw3MC+qztSD1gfsPgT38z5GLiWEM9HCyytXly92a5Km/JqoxeDXqpAWA
E6l+kD27Ik4T0I7nYRDVh8imD7rNoMLUv/u3cVJ6HsKdcPihQcbE4BH4zcvwMk0o8/3ZczfPfEVE
+FBAP5I/bb4fML0h2abDIFR/YVPwFMv87wMmkw==</SignatureValue>
  <KeyInfo>
    <X509Data>
      <X509Certificate>MIIGRDCCBSygAwIBAgIKJM6XmAACAAAgZTANBgkqhkiG9w0BAQsFADBKMRIwEAYKCZImiZPyLGQBGRYCZ2UxEzARBgoJkiaJk/IsZAEZFgNuYmcxHzAdBgNVBAMTFk5CRyBDbGFzcyAyIElOVCBTdWIgQ0EwHhcNMTcwNDEwMTExNzQxWhcNMTkwNDEwMTExNzQxWjBCMRcwFQYDVQQKEw5KU0MgQ3JlZG8gQmFuazEnMCUGA1UEAxMeQkNEIC0gS29uc3RhbnRpbmUgR2hhbWJhc2hpZHplMIIBIjANBgkqhkiG9w0BAQEFAAOCAQ8AMIIBCgKCAQEA3MD2pLPW/aC7YD4SeksZw0ThEfO5ivBP/AWRLg6s3YAxOoVmTLYh+KZjkZ3gZYpvZFGnVNtu/GrFTjbU36moCLArmZWy/p3yK6mSZFBTL4HWYh4GkI+BEOzAQ1SkTjwdQkZOXkK8HtOptUhLTcxK++rY5ZrwV56He+fmyEe2wvqEVIJJbXOlIEY79drgnFrwbISzR0/p2jBAidvKG9UYJP+yXDqru1uxls8Hm1VwcdazCMRKWoiBFPdDmwHwtTP07QmY6Pg0obxKMMGuNvHWrpnRdHWle+TnSfs3zMvGrap0kL5foNbscyhMK916oKWAon6SSkgoRQruzf1lBBdpPQIDAQABo4IDMjCCAy4wPAYJKwYBBAGCNxUHBC8wLQYlKwYBBAGCNxUI5rJgg431RIaBmQmDuKFKg76EcQSDxJEzhIOIXQIBZAIBHTAdBgNVHSUEFjAUBggrBgEFBQcDAgYIKwYBBQUHAwQwCwYDVR0PBAQDAgeAMCcGCSsGAQQBgjcVCgQaMBgwCgYIKwYBBQUHAwIwCgYIKwYBBQUHAwQwHQYDVR0OBBYEFNpZtXkKIEVVl/AtIrkbEIlw8Zs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5bKhkmQx5vD7v9s9lAGlhgz0Igvti2gzGeU/jlBRZ8LZgFfcU8F2vc4b9qxld9UaYliitvv2fRCm6AjR0GI67bs/0QxiHRFcAl5xjh2VTXZKylcEJPhiW3JZTVcNBOAvpH/Ei21fvZ6lqF7dZhMheOacR776SwuCWlxGOwMhMLYCBjkcf5MKA49RsfrbTdInuyLKd80evx4QNFjfuRPHmjuOBYwiuxNVx+dIiMDcyIlbAFiFOBxFJzLZoQlIHjmFb0bOPA93XZ9HrwEx1s3dEYkg9rsOa6giOslw+F6qiiCIVNjwWZdRtj0WuOjGnl9eyjJjehHSSlPB6iZNhy4vd</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p8rU3INjOePC9f5iA2Rv+OEEgE284xuiyTSjP9CoSkE=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HH02/j1uN3vGvwXSwwCmcuuUHa89SvIHgcB1LNiujKU=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bKgyQyrWgcXmwHZc+81QQ0/VgKRX+2E34Vx6TOhkDwc=</DigestValue>
      </Reference>
      <Reference URI="/xl/styles.xml?ContentType=application/vnd.openxmlformats-officedocument.spreadsheetml.styles+xml">
        <DigestMethod Algorithm="http://www.w3.org/2001/04/xmlenc#sha256"/>
        <DigestValue>7rcX05bMG3czL/yw+FdpOgN/Jz1EIxuB3Ui+r+BqF3c=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Scuq1f38ia5ePLtHEIkB6dPrktK8Y/QzOFt8Xt5LKx8=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maG1IJGBIqEmx7ojm1PuSv1TVCzLcl174GXd99yOo1E=</DigestValue>
      </Reference>
      <Reference URI="/xl/worksheets/sheet10.xml?ContentType=application/vnd.openxmlformats-officedocument.spreadsheetml.worksheet+xml">
        <DigestMethod Algorithm="http://www.w3.org/2001/04/xmlenc#sha256"/>
        <DigestValue>JkAf8iFq+U/wFyb0zbeIgdZR6zKvDD2kwxQzTZ9cPDc=</DigestValue>
      </Reference>
      <Reference URI="/xl/worksheets/sheet11.xml?ContentType=application/vnd.openxmlformats-officedocument.spreadsheetml.worksheet+xml">
        <DigestMethod Algorithm="http://www.w3.org/2001/04/xmlenc#sha256"/>
        <DigestValue>Dp8ImiY/VtxSX80tfcRd67ggVsmEKppX69Slka26+7Q=</DigestValue>
      </Reference>
      <Reference URI="/xl/worksheets/sheet12.xml?ContentType=application/vnd.openxmlformats-officedocument.spreadsheetml.worksheet+xml">
        <DigestMethod Algorithm="http://www.w3.org/2001/04/xmlenc#sha256"/>
        <DigestValue>46LGpqDuOyaW2VllI7VG+KwJrS+dtAUGj5UiEyYMS04=</DigestValue>
      </Reference>
      <Reference URI="/xl/worksheets/sheet13.xml?ContentType=application/vnd.openxmlformats-officedocument.spreadsheetml.worksheet+xml">
        <DigestMethod Algorithm="http://www.w3.org/2001/04/xmlenc#sha256"/>
        <DigestValue>K5XaA0F8WBfP4KGn/Jeh1P1LV1TgXmj1L9Fz2Vm/YTQ=</DigestValue>
      </Reference>
      <Reference URI="/xl/worksheets/sheet14.xml?ContentType=application/vnd.openxmlformats-officedocument.spreadsheetml.worksheet+xml">
        <DigestMethod Algorithm="http://www.w3.org/2001/04/xmlenc#sha256"/>
        <DigestValue>S/0ktlmf4NlQ86HuiLRm6nsTzR3PHrqzj48CM1lmGOI=</DigestValue>
      </Reference>
      <Reference URI="/xl/worksheets/sheet15.xml?ContentType=application/vnd.openxmlformats-officedocument.spreadsheetml.worksheet+xml">
        <DigestMethod Algorithm="http://www.w3.org/2001/04/xmlenc#sha256"/>
        <DigestValue>1knFul4L3k8Q3NXZSjZLGvUB9WDxYgnsq/IhcODfp8g=</DigestValue>
      </Reference>
      <Reference URI="/xl/worksheets/sheet16.xml?ContentType=application/vnd.openxmlformats-officedocument.spreadsheetml.worksheet+xml">
        <DigestMethod Algorithm="http://www.w3.org/2001/04/xmlenc#sha256"/>
        <DigestValue>5t1nKmb4/ZAgk1HXyAcQahtIJbmnzAxsoVn0oOxvuSA=</DigestValue>
      </Reference>
      <Reference URI="/xl/worksheets/sheet17.xml?ContentType=application/vnd.openxmlformats-officedocument.spreadsheetml.worksheet+xml">
        <DigestMethod Algorithm="http://www.w3.org/2001/04/xmlenc#sha256"/>
        <DigestValue>B/5/9wrw3y3Ka8F15fFZlJHnqpt6QiSsBCfuhVGhYq4=</DigestValue>
      </Reference>
      <Reference URI="/xl/worksheets/sheet18.xml?ContentType=application/vnd.openxmlformats-officedocument.spreadsheetml.worksheet+xml">
        <DigestMethod Algorithm="http://www.w3.org/2001/04/xmlenc#sha256"/>
        <DigestValue>frgsAF0b4Ue/TL+D2lJL6LEKQx51MG43R9GAir8onRE=</DigestValue>
      </Reference>
      <Reference URI="/xl/worksheets/sheet19.xml?ContentType=application/vnd.openxmlformats-officedocument.spreadsheetml.worksheet+xml">
        <DigestMethod Algorithm="http://www.w3.org/2001/04/xmlenc#sha256"/>
        <DigestValue>C56DJaUSAfE0BfveJ0S8ypovDlsUEyJdW45xlsDI8jo=</DigestValue>
      </Reference>
      <Reference URI="/xl/worksheets/sheet2.xml?ContentType=application/vnd.openxmlformats-officedocument.spreadsheetml.worksheet+xml">
        <DigestMethod Algorithm="http://www.w3.org/2001/04/xmlenc#sha256"/>
        <DigestValue>M2GrjVlh/4Ll8xIIenXFfBqmDG0C4EYvbpvjziKtfs8=</DigestValue>
      </Reference>
      <Reference URI="/xl/worksheets/sheet3.xml?ContentType=application/vnd.openxmlformats-officedocument.spreadsheetml.worksheet+xml">
        <DigestMethod Algorithm="http://www.w3.org/2001/04/xmlenc#sha256"/>
        <DigestValue>Fq0XRq5RGN+rc1Y9sz1gOL9TlD1WjKsLkPIVtXCQY1k=</DigestValue>
      </Reference>
      <Reference URI="/xl/worksheets/sheet4.xml?ContentType=application/vnd.openxmlformats-officedocument.spreadsheetml.worksheet+xml">
        <DigestMethod Algorithm="http://www.w3.org/2001/04/xmlenc#sha256"/>
        <DigestValue>SV6qZ1/YhwNqLe9VYIYBe7KCxHuzU53EBrPHFx9pya8=</DigestValue>
      </Reference>
      <Reference URI="/xl/worksheets/sheet5.xml?ContentType=application/vnd.openxmlformats-officedocument.spreadsheetml.worksheet+xml">
        <DigestMethod Algorithm="http://www.w3.org/2001/04/xmlenc#sha256"/>
        <DigestValue>dpo6mzMude+aduDTu0gVRAtt5UR6EJYsHxCcKX+qLec=</DigestValue>
      </Reference>
      <Reference URI="/xl/worksheets/sheet6.xml?ContentType=application/vnd.openxmlformats-officedocument.spreadsheetml.worksheet+xml">
        <DigestMethod Algorithm="http://www.w3.org/2001/04/xmlenc#sha256"/>
        <DigestValue>jNXJOT6OUSCeB2p1ozAsXk2Y73Ic5bBQn0yMjzj1pm8=</DigestValue>
      </Reference>
      <Reference URI="/xl/worksheets/sheet7.xml?ContentType=application/vnd.openxmlformats-officedocument.spreadsheetml.worksheet+xml">
        <DigestMethod Algorithm="http://www.w3.org/2001/04/xmlenc#sha256"/>
        <DigestValue>YHhXjQiNFGPe3pScNN+bCOa6hXkZKgLWZ4CMoUoZi/A=</DigestValue>
      </Reference>
      <Reference URI="/xl/worksheets/sheet8.xml?ContentType=application/vnd.openxmlformats-officedocument.spreadsheetml.worksheet+xml">
        <DigestMethod Algorithm="http://www.w3.org/2001/04/xmlenc#sha256"/>
        <DigestValue>C9MQ0r8YHLe2QSWBAu+EWb6A4oHDA9rXLOFUItyiJyY=</DigestValue>
      </Reference>
      <Reference URI="/xl/worksheets/sheet9.xml?ContentType=application/vnd.openxmlformats-officedocument.spreadsheetml.worksheet+xml">
        <DigestMethod Algorithm="http://www.w3.org/2001/04/xmlenc#sha256"/>
        <DigestValue>C4RedxdOYXhkocgvPFFL9ktKuC2JUV6jju69qGxjark=</DigestValue>
      </Reference>
    </Manifest>
    <SignatureProperties>
      <SignatureProperty Id="idSignatureTime" Target="#idPackageSignature">
        <mdssi:SignatureTime xmlns:mdssi="http://schemas.openxmlformats.org/package/2006/digital-signature">
          <mdssi:Format>YYYY-MM-DDThh:mm:ssTZD</mdssi:Format>
          <mdssi:Value>2018-07-27T10:37:51Z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2018-07-27T10:37:51Z</xd:SigningTime>
          <xd:SigningCertificate>
            <xd:Cert>
              <xd:CertDigest>
                <DigestMethod Algorithm="http://www.w3.org/2001/04/xmlenc#sha256"/>
                <DigestValue>bHS+dxkcutcev0yKFy84F5Lu+9nPJXtzo4YRscVRF4E=</DigestValue>
              </xd:CertDigest>
              <xd:IssuerSerial>
                <X509IssuerName>CN=NBG Class 2 INT Sub CA, DC=nbg, DC=ge</X509IssuerName>
                <X509SerialNumber>173816146143396172406885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f2kIF1sBRXb8XhH5uRj2SfiuYIPFpUV6DYKV4s3v2yk=</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XgBcvbJHuVCjEJcn55twDQLtg0MpMZl6LHV2nMMz6/g=</DigestValue>
    </Reference>
  </SignedInfo>
  <SignatureValue>0FqAmEyK7ascZtbFvs+mygXOmGkSF7KQItoCIbowbI48NWeghjcVGI3QjrS92DPcDoyOTCvxcVBm
+VmlanMb7zz/pE4kd8GkXJLb+5Tw1wSzZNSFVvmADPxnOYQx4OLxW3BOGNoc3G0qtKpTHNUT6MKc
z5vwQ1JlWDWa7WTgImp40z2Wp/d62UEHVTlhk8Fb8KzCs1WHFFVPw+6gPT2FSUwCJjFYp7MGa0Lh
QsGO0DZLUx9zA+lZCAu9qGurmImszRL1uwc2Omf/q/V7D88CasMC3AoJEzmiah7ho4IlbuexhbFD
wDFC/TdTvdhQnPwItYSCb7h4D8/wLUTclLx63Q==</SignatureValue>
  <KeyInfo>
    <X509Data>
      <X509Certificate>MIIGPjCCBSagAwIBAgIKSlkfjgACAAAg+zANBgkqhkiG9w0BAQsFADBKMRIwEAYKCZImiZPyLGQBGRYCZ2UxEzARBgoJkiaJk/IsZAEZFgNuYmcxHzAdBgNVBAMTFk5CRyBDbGFzcyAyIElOVCBTdWIgQ0EwHhcNMTcwNjA2MTExODI1WhcNMTkwNjA2MTExODI1WjA8MRcwFQYDVQQKEw5KU0MgQ3JlZG8gQmFuazEhMB8GA1UEAxMYQkNEIC0gRXJla2xlIFphdGlhc2h2aWxpMIIBIjANBgkqhkiG9w0BAQEFAAOCAQ8AMIIBCgKCAQEA2NHWT7y/GeGPa7dD4tYNsKsojpMYOE8NZ5Out3bky/4gTh+WpGJ+BEUdtbxbfnzc4swzChJ0OKnDdUWhb4vYl6wzphwpPOBzT9FWArKkiPdJjV5trPy+ZeqzuQ8hg/JqwudTKRdcv4jnROrCaFx5cg2TMFDv0k32IBIbaJxN9Dl9nseyilC4aGwKPd308hgqH2vXCWhs1yDhQmxabw3pXulhSNrJtzXVCfZ8KLDbEF7QNoGDQUxWCVDVNo/KbxcTv9rVNLKT+RN76DqCVYEch5xe+R+6wbgBzmGVAxZKbiqNsc7NkDN7eaR5R3p9dVGk4DeRjas/JinI3h+qmS1ImQIDAQABo4IDMjCCAy4wPAYJKwYBBAGCNxUHBC8wLQYlKwYBBAGCNxUI5rJgg431RIaBmQmDuKFKg76EcQSDxJEzhIOIXQIBZAIBHTAdBgNVHSUEFjAUBggrBgEFBQcDAgYIKwYBBQUHAwQwCwYDVR0PBAQDAgeAMCcGCSsGAQQBgjcVCgQaMBgwCgYIKwYBBQUHAwIwCgYIKwYBBQUHAwQwHQYDVR0OBBYEFMmukUHj0GNGPEQ1poWl0hScXBC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ZY7ULXDGhS5UljRomMUQNpPUnSXeZkbOpkk+CjJuPmtA5QZ7n1ap6VFdLCDGbHVRYXdkhen8odaa/TuRz2NcpBN19ct+J6Cdpho6qfHgsqpzMbW3aIctUNUtUnn0lVrX2240NyePReep4/zaqRM7JOjm3yaXWkZzt++5QrKKGAU0BZxIug7KX38BxZ52bQ2AU7bFtDM0Ut8d/8CMs8c07m6fnPpa/Lu6faM9tHUTCkqO3R5YuYkqX0gi3+Y7nmUSL0L2YarBd/SXS8YsXaxe6Far0WasQVCD9f+nouZ3cugktgmfjobR8rxjNtjOprrXk+ExeZaPxTbJOoY2f0TU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p8rU3INjOePC9f5iA2Rv+OEEgE284xuiyTSjP9CoSkE=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HH02/j1uN3vGvwXSwwCmcuuUHa89SvIHgcB1LNiujKU=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bKgyQyrWgcXmwHZc+81QQ0/VgKRX+2E34Vx6TOhkDwc=</DigestValue>
      </Reference>
      <Reference URI="/xl/styles.xml?ContentType=application/vnd.openxmlformats-officedocument.spreadsheetml.styles+xml">
        <DigestMethod Algorithm="http://www.w3.org/2001/04/xmlenc#sha256"/>
        <DigestValue>7rcX05bMG3czL/yw+FdpOgN/Jz1EIxuB3Ui+r+BqF3c=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Scuq1f38ia5ePLtHEIkB6dPrktK8Y/QzOFt8Xt5LKx8=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maG1IJGBIqEmx7ojm1PuSv1TVCzLcl174GXd99yOo1E=</DigestValue>
      </Reference>
      <Reference URI="/xl/worksheets/sheet10.xml?ContentType=application/vnd.openxmlformats-officedocument.spreadsheetml.worksheet+xml">
        <DigestMethod Algorithm="http://www.w3.org/2001/04/xmlenc#sha256"/>
        <DigestValue>JkAf8iFq+U/wFyb0zbeIgdZR6zKvDD2kwxQzTZ9cPDc=</DigestValue>
      </Reference>
      <Reference URI="/xl/worksheets/sheet11.xml?ContentType=application/vnd.openxmlformats-officedocument.spreadsheetml.worksheet+xml">
        <DigestMethod Algorithm="http://www.w3.org/2001/04/xmlenc#sha256"/>
        <DigestValue>Dp8ImiY/VtxSX80tfcRd67ggVsmEKppX69Slka26+7Q=</DigestValue>
      </Reference>
      <Reference URI="/xl/worksheets/sheet12.xml?ContentType=application/vnd.openxmlformats-officedocument.spreadsheetml.worksheet+xml">
        <DigestMethod Algorithm="http://www.w3.org/2001/04/xmlenc#sha256"/>
        <DigestValue>46LGpqDuOyaW2VllI7VG+KwJrS+dtAUGj5UiEyYMS04=</DigestValue>
      </Reference>
      <Reference URI="/xl/worksheets/sheet13.xml?ContentType=application/vnd.openxmlformats-officedocument.spreadsheetml.worksheet+xml">
        <DigestMethod Algorithm="http://www.w3.org/2001/04/xmlenc#sha256"/>
        <DigestValue>K5XaA0F8WBfP4KGn/Jeh1P1LV1TgXmj1L9Fz2Vm/YTQ=</DigestValue>
      </Reference>
      <Reference URI="/xl/worksheets/sheet14.xml?ContentType=application/vnd.openxmlformats-officedocument.spreadsheetml.worksheet+xml">
        <DigestMethod Algorithm="http://www.w3.org/2001/04/xmlenc#sha256"/>
        <DigestValue>S/0ktlmf4NlQ86HuiLRm6nsTzR3PHrqzj48CM1lmGOI=</DigestValue>
      </Reference>
      <Reference URI="/xl/worksheets/sheet15.xml?ContentType=application/vnd.openxmlformats-officedocument.spreadsheetml.worksheet+xml">
        <DigestMethod Algorithm="http://www.w3.org/2001/04/xmlenc#sha256"/>
        <DigestValue>1knFul4L3k8Q3NXZSjZLGvUB9WDxYgnsq/IhcODfp8g=</DigestValue>
      </Reference>
      <Reference URI="/xl/worksheets/sheet16.xml?ContentType=application/vnd.openxmlformats-officedocument.spreadsheetml.worksheet+xml">
        <DigestMethod Algorithm="http://www.w3.org/2001/04/xmlenc#sha256"/>
        <DigestValue>5t1nKmb4/ZAgk1HXyAcQahtIJbmnzAxsoVn0oOxvuSA=</DigestValue>
      </Reference>
      <Reference URI="/xl/worksheets/sheet17.xml?ContentType=application/vnd.openxmlformats-officedocument.spreadsheetml.worksheet+xml">
        <DigestMethod Algorithm="http://www.w3.org/2001/04/xmlenc#sha256"/>
        <DigestValue>B/5/9wrw3y3Ka8F15fFZlJHnqpt6QiSsBCfuhVGhYq4=</DigestValue>
      </Reference>
      <Reference URI="/xl/worksheets/sheet18.xml?ContentType=application/vnd.openxmlformats-officedocument.spreadsheetml.worksheet+xml">
        <DigestMethod Algorithm="http://www.w3.org/2001/04/xmlenc#sha256"/>
        <DigestValue>frgsAF0b4Ue/TL+D2lJL6LEKQx51MG43R9GAir8onRE=</DigestValue>
      </Reference>
      <Reference URI="/xl/worksheets/sheet19.xml?ContentType=application/vnd.openxmlformats-officedocument.spreadsheetml.worksheet+xml">
        <DigestMethod Algorithm="http://www.w3.org/2001/04/xmlenc#sha256"/>
        <DigestValue>C56DJaUSAfE0BfveJ0S8ypovDlsUEyJdW45xlsDI8jo=</DigestValue>
      </Reference>
      <Reference URI="/xl/worksheets/sheet2.xml?ContentType=application/vnd.openxmlformats-officedocument.spreadsheetml.worksheet+xml">
        <DigestMethod Algorithm="http://www.w3.org/2001/04/xmlenc#sha256"/>
        <DigestValue>M2GrjVlh/4Ll8xIIenXFfBqmDG0C4EYvbpvjziKtfs8=</DigestValue>
      </Reference>
      <Reference URI="/xl/worksheets/sheet3.xml?ContentType=application/vnd.openxmlformats-officedocument.spreadsheetml.worksheet+xml">
        <DigestMethod Algorithm="http://www.w3.org/2001/04/xmlenc#sha256"/>
        <DigestValue>Fq0XRq5RGN+rc1Y9sz1gOL9TlD1WjKsLkPIVtXCQY1k=</DigestValue>
      </Reference>
      <Reference URI="/xl/worksheets/sheet4.xml?ContentType=application/vnd.openxmlformats-officedocument.spreadsheetml.worksheet+xml">
        <DigestMethod Algorithm="http://www.w3.org/2001/04/xmlenc#sha256"/>
        <DigestValue>SV6qZ1/YhwNqLe9VYIYBe7KCxHuzU53EBrPHFx9pya8=</DigestValue>
      </Reference>
      <Reference URI="/xl/worksheets/sheet5.xml?ContentType=application/vnd.openxmlformats-officedocument.spreadsheetml.worksheet+xml">
        <DigestMethod Algorithm="http://www.w3.org/2001/04/xmlenc#sha256"/>
        <DigestValue>dpo6mzMude+aduDTu0gVRAtt5UR6EJYsHxCcKX+qLec=</DigestValue>
      </Reference>
      <Reference URI="/xl/worksheets/sheet6.xml?ContentType=application/vnd.openxmlformats-officedocument.spreadsheetml.worksheet+xml">
        <DigestMethod Algorithm="http://www.w3.org/2001/04/xmlenc#sha256"/>
        <DigestValue>jNXJOT6OUSCeB2p1ozAsXk2Y73Ic5bBQn0yMjzj1pm8=</DigestValue>
      </Reference>
      <Reference URI="/xl/worksheets/sheet7.xml?ContentType=application/vnd.openxmlformats-officedocument.spreadsheetml.worksheet+xml">
        <DigestMethod Algorithm="http://www.w3.org/2001/04/xmlenc#sha256"/>
        <DigestValue>YHhXjQiNFGPe3pScNN+bCOa6hXkZKgLWZ4CMoUoZi/A=</DigestValue>
      </Reference>
      <Reference URI="/xl/worksheets/sheet8.xml?ContentType=application/vnd.openxmlformats-officedocument.spreadsheetml.worksheet+xml">
        <DigestMethod Algorithm="http://www.w3.org/2001/04/xmlenc#sha256"/>
        <DigestValue>C9MQ0r8YHLe2QSWBAu+EWb6A4oHDA9rXLOFUItyiJyY=</DigestValue>
      </Reference>
      <Reference URI="/xl/worksheets/sheet9.xml?ContentType=application/vnd.openxmlformats-officedocument.spreadsheetml.worksheet+xml">
        <DigestMethod Algorithm="http://www.w3.org/2001/04/xmlenc#sha256"/>
        <DigestValue>C4RedxdOYXhkocgvPFFL9ktKuC2JUV6jju69qGxjark=</DigestValue>
      </Reference>
    </Manifest>
    <SignatureProperties>
      <SignatureProperty Id="idSignatureTime" Target="#idPackageSignature">
        <mdssi:SignatureTime xmlns:mdssi="http://schemas.openxmlformats.org/package/2006/digital-signature">
          <mdssi:Format>YYYY-MM-DDThh:mm:ssTZD</mdssi:Format>
          <mdssi:Value>2018-07-30T08:47:04Z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2018-07-30T08:47:04Z</xd:SigningTime>
          <xd:SigningCertificate>
            <xd:Cert>
              <xd:CertDigest>
                <DigestMethod Algorithm="http://www.w3.org/2001/04/xmlenc#sha256"/>
                <DigestValue>a3+rmecBE94VZNjLAPx/mk4G2GkFMzFCThVIF71rv7g=</DigestValue>
              </xd:CertDigest>
              <xd:IssuerSerial>
                <X509IssuerName>CN=NBG Class 2 INT Sub CA, DC=nbg, DC=ge</X509IssuerName>
                <X509SerialNumber>351099153709784354529531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2018-08-01T10:41:45Z</dcterms:modified>
</cp:coreProperties>
</file>