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8325" windowHeight="888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 name="Instruction" sheetId="76" r:id="rId17"/>
  </sheets>
  <externalReferences>
    <externalReference r:id="rId18"/>
    <externalReference r:id="rId19"/>
    <externalReference r:id="rId20"/>
  </externalReferences>
  <definedNames>
    <definedName name="_cur1">'[1]Appl (2)'!$F$2:$F$7200</definedName>
    <definedName name="_cur2">'[1]Appl (2)'!$H$2:$H$7200</definedName>
    <definedName name="_xlnm._FilterDatabase" localSheetId="4" hidden="1">'4. Off-Balance'!$B$6:$H$53</definedName>
    <definedName name="_xlnm._FilterDatabase" localSheetId="16" hidden="1">Instruction!$A$108:$C$266</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C22" i="74" l="1"/>
  <c r="C14" i="69"/>
  <c r="E20" i="72" l="1"/>
  <c r="E19" i="72"/>
  <c r="E18" i="72"/>
  <c r="E17" i="72"/>
  <c r="E16" i="72"/>
  <c r="E14" i="72"/>
  <c r="E15" i="72" s="1"/>
  <c r="E13" i="72"/>
  <c r="E12" i="72"/>
  <c r="E11" i="72"/>
  <c r="E10" i="72"/>
  <c r="E9" i="72"/>
  <c r="E8" i="72"/>
  <c r="C15" i="72"/>
  <c r="C22" i="75" l="1"/>
  <c r="C19" i="75" s="1"/>
  <c r="C40" i="62"/>
  <c r="D14" i="62"/>
  <c r="C14" i="62"/>
  <c r="E42" i="6" l="1"/>
  <c r="C42" i="6" l="1"/>
  <c r="D42" i="6" l="1"/>
  <c r="K23" i="36" l="1"/>
  <c r="H23" i="36"/>
  <c r="D21" i="36"/>
  <c r="F21" i="36"/>
  <c r="G21" i="36"/>
  <c r="I21" i="36"/>
  <c r="J21" i="36"/>
  <c r="C21" i="36"/>
  <c r="D16" i="36"/>
  <c r="F16" i="36"/>
  <c r="F24" i="36" s="1"/>
  <c r="F25" i="36" s="1"/>
  <c r="G16" i="36"/>
  <c r="G24" i="36" s="1"/>
  <c r="G25" i="36" s="1"/>
  <c r="I16" i="36"/>
  <c r="I24" i="36" s="1"/>
  <c r="I25" i="36" s="1"/>
  <c r="J16" i="36"/>
  <c r="J24" i="36" s="1"/>
  <c r="J25" i="36" s="1"/>
  <c r="C16" i="36"/>
  <c r="K19" i="36"/>
  <c r="K20" i="36"/>
  <c r="K18" i="36"/>
  <c r="K21" i="36" s="1"/>
  <c r="K12" i="36"/>
  <c r="K13" i="36"/>
  <c r="K14" i="36"/>
  <c r="K15" i="36"/>
  <c r="K11" i="36"/>
  <c r="K16" i="36" s="1"/>
  <c r="H19" i="36"/>
  <c r="H21" i="36" s="1"/>
  <c r="E19" i="36"/>
  <c r="E21" i="36" s="1"/>
  <c r="H12" i="36"/>
  <c r="H13" i="36"/>
  <c r="H14" i="36"/>
  <c r="H15" i="36"/>
  <c r="H11" i="36"/>
  <c r="H16" i="36" s="1"/>
  <c r="H24" i="36" s="1"/>
  <c r="H25" i="36" s="1"/>
  <c r="E15" i="36"/>
  <c r="E14" i="36"/>
  <c r="E16" i="36" s="1"/>
  <c r="E12" i="36"/>
  <c r="E11" i="36"/>
  <c r="K24" i="36" l="1"/>
  <c r="K25" i="36" s="1"/>
  <c r="K8" i="36"/>
  <c r="H8" i="36"/>
  <c r="E8" i="37" l="1"/>
  <c r="H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G7" i="37"/>
  <c r="G21" i="37" s="1"/>
  <c r="F7" i="37"/>
  <c r="F21" i="37" s="1"/>
  <c r="C7" i="37"/>
  <c r="N14" i="37" l="1"/>
  <c r="E14" i="37"/>
  <c r="E7" i="37"/>
  <c r="C21" i="37"/>
  <c r="N8" i="37"/>
  <c r="E21" i="37" l="1"/>
  <c r="N7" i="37"/>
  <c r="N21" i="37" s="1"/>
  <c r="K7" i="37"/>
  <c r="K21" i="37" s="1"/>
  <c r="E21" i="72" l="1"/>
  <c r="C5" i="73" s="1"/>
  <c r="C6" i="71"/>
  <c r="C14" i="71" s="1"/>
  <c r="C21" i="72" l="1"/>
  <c r="D6" i="7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5"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F54" i="53" s="1"/>
  <c r="D34" i="53"/>
  <c r="D45" i="53" s="1"/>
  <c r="D54" i="53" s="1"/>
  <c r="C34" i="53"/>
  <c r="C45" i="53" s="1"/>
  <c r="C54" i="53" s="1"/>
  <c r="G54" i="53" l="1"/>
  <c r="G30" i="53"/>
  <c r="F30" i="53"/>
  <c r="D30" i="53"/>
  <c r="C30" i="53"/>
  <c r="G9" i="53"/>
  <c r="G22" i="53" s="1"/>
  <c r="G31" i="53" s="1"/>
  <c r="G56" i="53" s="1"/>
  <c r="G63" i="53" s="1"/>
  <c r="G65" i="53" s="1"/>
  <c r="G67" i="53" s="1"/>
  <c r="F9" i="53"/>
  <c r="F22" i="53" s="1"/>
  <c r="D9" i="53"/>
  <c r="D22" i="53" s="1"/>
  <c r="C9" i="53"/>
  <c r="C22" i="53" s="1"/>
  <c r="D31" i="62"/>
  <c r="D41" i="62" s="1"/>
  <c r="C31" i="62"/>
  <c r="C41" i="62" s="1"/>
  <c r="C20" i="62"/>
  <c r="D31" i="53" l="1"/>
  <c r="D56" i="53" s="1"/>
  <c r="D63" i="53" s="1"/>
  <c r="D65" i="53" s="1"/>
  <c r="D67" i="53" s="1"/>
  <c r="C31" i="53"/>
  <c r="C56" i="53" s="1"/>
  <c r="C63" i="53" s="1"/>
  <c r="C65" i="53" s="1"/>
  <c r="C67" i="53" s="1"/>
  <c r="E22" i="53"/>
  <c r="F31" i="53"/>
  <c r="F56" i="53" s="1"/>
  <c r="F63" i="53" s="1"/>
  <c r="F65" i="53" s="1"/>
  <c r="F67" i="53" s="1"/>
  <c r="H22" i="53"/>
  <c r="G31" i="62"/>
  <c r="G41" i="62" s="1"/>
  <c r="F31" i="62"/>
  <c r="F41" i="62" s="1"/>
  <c r="F14" i="62"/>
  <c r="F20" i="62" s="1"/>
  <c r="G14" i="62"/>
  <c r="G20" i="62" s="1"/>
  <c r="D20" i="62"/>
  <c r="E41" i="62" l="1"/>
  <c r="E31" i="62"/>
  <c r="D22" i="74"/>
  <c r="E22" i="74"/>
  <c r="H22" i="74" s="1"/>
  <c r="D14" i="7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4" i="69" l="1"/>
  <c r="C36" i="69"/>
  <c r="C24" i="69"/>
</calcChain>
</file>

<file path=xl/sharedStrings.xml><?xml version="1.0" encoding="utf-8"?>
<sst xmlns="http://schemas.openxmlformats.org/spreadsheetml/2006/main" count="1180" uniqueCount="884">
  <si>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</si>
  <si>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</si>
  <si>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</si>
  <si>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</si>
  <si>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</si>
  <si>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</si>
  <si>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</si>
  <si>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</si>
  <si>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</si>
  <si>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</si>
  <si>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</si>
  <si>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</si>
  <si>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</si>
  <si>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</si>
  <si>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</si>
  <si>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</si>
  <si>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</si>
  <si>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</si>
  <si>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</si>
  <si>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</si>
  <si>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</si>
  <si>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</si>
  <si>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</si>
  <si>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</si>
  <si>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</si>
  <si>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</si>
  <si>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</si>
  <si>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</si>
  <si>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</si>
  <si>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</si>
  <si>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</si>
  <si>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</si>
  <si>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</si>
  <si>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</si>
  <si>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</si>
  <si>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</si>
  <si>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</si>
  <si>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</si>
  <si>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</si>
  <si>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</si>
  <si>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</si>
  <si>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</si>
  <si>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</si>
  <si>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</si>
  <si>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</si>
  <si>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</si>
  <si>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</si>
  <si>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</si>
  <si>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</si>
  <si>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</si>
  <si>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</si>
  <si>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</si>
  <si>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</si>
  <si>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</si>
  <si>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</si>
  <si>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</si>
  <si>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</si>
  <si>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</si>
  <si>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</si>
  <si>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</si>
  <si>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</si>
  <si>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</si>
  <si>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</si>
  <si>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</si>
  <si>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</si>
  <si>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</si>
  <si>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</si>
  <si>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</si>
  <si>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</si>
  <si>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</si>
  <si>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</si>
  <si>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</si>
  <si>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</si>
  <si>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</si>
  <si>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</si>
  <si>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</si>
  <si>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</si>
  <si>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</si>
  <si>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</si>
  <si>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</si>
  <si>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</si>
  <si>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</si>
  <si>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</si>
  <si>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</si>
  <si>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</si>
  <si>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</si>
  <si>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</si>
  <si>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</si>
  <si>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</si>
  <si>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</si>
  <si>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</si>
  <si>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</si>
  <si>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</si>
  <si>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</si>
  <si>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</si>
  <si>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</si>
  <si>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</si>
  <si>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</si>
  <si>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</si>
  <si>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</si>
  <si>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</si>
  <si>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</si>
  <si>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</si>
  <si>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</si>
  <si>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</si>
  <si>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</si>
  <si>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</si>
  <si>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</si>
  <si>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</si>
  <si>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</si>
  <si>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</si>
  <si>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</si>
  <si>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</si>
  <si>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</si>
  <si>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</si>
  <si>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</si>
  <si>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</si>
  <si>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</si>
  <si>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</si>
  <si>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</si>
  <si>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</si>
  <si>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</si>
  <si>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</si>
  <si>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</si>
  <si>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</si>
  <si>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</si>
  <si>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</si>
  <si>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</si>
  <si>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</si>
  <si>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</si>
  <si>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</si>
  <si>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</si>
  <si>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</si>
  <si>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</si>
  <si>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</si>
  <si>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</si>
  <si>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</si>
  <si>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</si>
  <si>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</si>
  <si>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</si>
  <si>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</si>
  <si>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</si>
  <si>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</si>
  <si>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</si>
  <si>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</si>
  <si>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</si>
  <si>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</si>
  <si>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</si>
  <si>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</si>
  <si>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</si>
  <si>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</si>
  <si>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</si>
  <si>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</si>
  <si>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</si>
  <si>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</si>
  <si>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</si>
  <si>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</si>
  <si>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</si>
  <si>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</si>
  <si>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</si>
  <si>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</si>
  <si>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</si>
  <si>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</si>
  <si>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</si>
  <si>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</si>
  <si>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</si>
  <si>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</si>
  <si>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</si>
  <si>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</si>
  <si>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</si>
  <si>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</si>
  <si>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</si>
  <si>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</si>
  <si>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</si>
  <si>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</si>
  <si>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</si>
  <si>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</si>
  <si>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</si>
  <si>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</si>
  <si>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</si>
  <si>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</si>
  <si>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</si>
  <si>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</si>
  <si>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</si>
  <si>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</si>
  <si>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</si>
  <si>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</si>
  <si>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</si>
  <si>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</si>
  <si>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</si>
  <si>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</si>
  <si>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</si>
  <si>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</si>
  <si>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</si>
  <si>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</si>
  <si>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</si>
  <si>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</si>
  <si>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</si>
  <si>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</si>
  <si>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</si>
  <si>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</si>
  <si>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</si>
  <si>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</si>
  <si>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</si>
  <si>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</si>
  <si>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</si>
  <si>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</si>
  <si>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</si>
  <si>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</si>
  <si>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</si>
  <si>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</si>
  <si>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</si>
  <si>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</si>
  <si>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</si>
  <si>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</si>
  <si>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</si>
  <si>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</si>
  <si>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</si>
  <si>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</si>
  <si>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</si>
  <si>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</si>
  <si>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</si>
  <si>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</si>
  <si>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</si>
  <si>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</si>
  <si>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</si>
  <si>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</si>
  <si>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</si>
  <si>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</si>
  <si>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</si>
  <si>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</si>
  <si>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 xml:space="preserve">პირველადი კაპიტალის კოეფიციენტი ( ≥ 8.5 %) </t>
  </si>
  <si>
    <t>საზედამხედველო კაპიტალის კოეფიციენტი ( ≥ 10.5 %)</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</si>
  <si>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</si>
  <si>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</si>
  <si>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</si>
  <si>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</si>
  <si>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</si>
  <si>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</si>
  <si>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</si>
  <si>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</si>
  <si>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</si>
  <si>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</si>
  <si>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</si>
  <si>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</si>
  <si>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</si>
  <si>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</si>
  <si>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</si>
  <si>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</si>
  <si>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</si>
  <si>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</si>
  <si>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</si>
  <si>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</si>
  <si>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</si>
  <si>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</si>
  <si>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</si>
  <si>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</si>
  <si>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</si>
  <si>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</si>
  <si>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</si>
  <si>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</si>
  <si>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</si>
  <si>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</si>
  <si>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</si>
  <si>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</si>
  <si>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</si>
  <si>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</si>
  <si>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</si>
  <si>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</si>
  <si>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</si>
  <si>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</si>
  <si>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</si>
  <si>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</si>
  <si>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</si>
  <si>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</si>
  <si>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</si>
  <si>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</si>
  <si>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</si>
  <si>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</si>
  <si>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</si>
  <si>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</si>
  <si>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</si>
  <si>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</si>
  <si>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</si>
  <si>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</si>
  <si>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</si>
  <si>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</si>
  <si>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</si>
  <si>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</si>
  <si>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</si>
  <si>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</si>
  <si>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</si>
  <si>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</si>
  <si>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</si>
  <si>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</si>
  <si>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</si>
  <si>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</si>
  <si>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</si>
  <si>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</si>
  <si>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</si>
  <si>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</si>
  <si>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</si>
  <si>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</si>
  <si>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</si>
  <si>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</si>
  <si>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</si>
  <si>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</si>
  <si>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</si>
  <si>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</si>
  <si>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</si>
  <si>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</si>
  <si>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</si>
  <si>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</si>
  <si>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</si>
  <si>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</si>
  <si>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</si>
  <si>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</si>
  <si>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</si>
  <si>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</si>
  <si>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</si>
  <si>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</si>
  <si>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</si>
  <si>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</si>
  <si>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</si>
  <si>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</si>
  <si>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</si>
  <si>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</si>
  <si>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</si>
  <si>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</si>
  <si>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</si>
  <si>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</si>
  <si>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</si>
  <si>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</si>
  <si>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</si>
  <si>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</si>
  <si>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</si>
  <si>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</si>
  <si>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</si>
  <si>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</si>
  <si>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</si>
  <si>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</si>
  <si>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</si>
  <si>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</si>
  <si>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</si>
  <si>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</si>
  <si>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</si>
  <si>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</si>
  <si>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</si>
  <si>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</si>
  <si>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</si>
  <si>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</si>
  <si>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</si>
  <si>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</si>
  <si>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</si>
  <si>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</si>
  <si>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</si>
  <si>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</si>
  <si>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</si>
  <si>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</si>
  <si>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</si>
  <si>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</si>
  <si>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</si>
  <si>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</si>
  <si>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</si>
  <si>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</si>
  <si>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</si>
  <si>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</si>
  <si>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</si>
  <si>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</si>
  <si>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</si>
  <si>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</si>
  <si>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</si>
  <si>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</si>
  <si>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</si>
  <si>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</si>
  <si>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</si>
  <si>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</si>
  <si>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</si>
  <si>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</si>
  <si>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</si>
  <si>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</si>
  <si>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</si>
  <si>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</si>
  <si>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</si>
  <si>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</si>
  <si>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</si>
  <si>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</si>
  <si>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</si>
  <si>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</si>
  <si>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</si>
  <si>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</si>
  <si>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</si>
  <si>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</si>
  <si>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</si>
  <si>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</si>
  <si>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</si>
  <si>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</si>
  <si>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</si>
  <si>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</si>
  <si>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</si>
  <si>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</si>
  <si>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</si>
  <si>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</si>
  <si>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</si>
  <si>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</si>
  <si>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</si>
  <si>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</si>
  <si>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</si>
  <si>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</si>
  <si>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</si>
  <si>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</si>
  <si>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</si>
  <si>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</si>
  <si>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</si>
  <si>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</si>
  <si>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</si>
  <si>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</si>
  <si>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</si>
  <si>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</si>
  <si>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</si>
  <si>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</si>
  <si>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</si>
  <si>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</si>
  <si>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</si>
  <si>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</si>
  <si>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</si>
  <si>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</si>
  <si>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</si>
  <si>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</si>
  <si>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</si>
  <si>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</si>
  <si>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</si>
  <si>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</si>
  <si>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</si>
  <si>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</si>
  <si>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</si>
  <si>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</si>
  <si>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</si>
  <si>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</si>
  <si>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</si>
  <si>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</si>
  <si>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</si>
  <si>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</si>
  <si>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</si>
  <si>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</si>
  <si>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</si>
  <si>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</si>
  <si>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</si>
  <si>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</si>
  <si>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</si>
  <si>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</si>
  <si>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</si>
  <si>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</si>
  <si>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</si>
  <si>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</si>
  <si>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</si>
  <si>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</si>
  <si>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</si>
  <si>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</si>
  <si>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</si>
  <si>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</si>
  <si>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</si>
  <si>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</si>
  <si>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</si>
  <si>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</si>
  <si>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</si>
  <si>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</si>
  <si>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</si>
  <si>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</si>
  <si>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</si>
  <si>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</si>
  <si>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</si>
  <si>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</si>
  <si>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</si>
  <si>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</si>
  <si>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</si>
  <si>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</si>
  <si>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</si>
  <si>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</si>
  <si>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</si>
  <si>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</si>
  <si>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</si>
  <si>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</si>
  <si>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</si>
  <si>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</si>
  <si>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</si>
  <si>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</si>
  <si>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</si>
  <si>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</si>
  <si>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</si>
  <si>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</si>
  <si>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</si>
  <si>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</si>
  <si>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</si>
  <si>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</si>
  <si>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</si>
  <si>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</si>
  <si>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</si>
  <si>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</si>
  <si>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</si>
  <si>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</si>
  <si>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</si>
  <si>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</si>
  <si>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</si>
  <si>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</si>
  <si>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</si>
  <si>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</si>
  <si>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</si>
  <si>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</si>
  <si>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</si>
  <si>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</si>
  <si>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</si>
  <si>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</si>
  <si>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</si>
  <si>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</si>
  <si>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</si>
  <si>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</si>
  <si>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</si>
  <si>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</si>
  <si>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</si>
  <si>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</si>
  <si>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</si>
  <si>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</si>
  <si>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</si>
  <si>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</si>
  <si>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</si>
  <si>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</si>
  <si>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</si>
  <si>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</si>
  <si>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</si>
  <si>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</si>
  <si>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</si>
  <si>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</si>
  <si>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</si>
  <si>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</si>
  <si>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</si>
  <si>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</si>
  <si>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</si>
  <si>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</si>
  <si>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</si>
  <si>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</si>
  <si>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</si>
  <si>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</si>
  <si>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</si>
  <si>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</si>
  <si>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</si>
  <si>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</si>
  <si>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</si>
  <si>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</si>
  <si>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</si>
  <si>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</si>
  <si>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</si>
  <si>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</si>
  <si>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</si>
  <si>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</si>
  <si>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</si>
  <si>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</si>
  <si>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</si>
  <si>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</si>
  <si>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</si>
  <si>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</si>
  <si>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</si>
  <si>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</si>
  <si>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</si>
  <si>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</si>
  <si>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</si>
  <si>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</si>
  <si>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</si>
  <si>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</si>
  <si>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</si>
  <si>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</si>
  <si>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</si>
  <si>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</si>
  <si>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</si>
  <si>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</si>
  <si>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</si>
  <si>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</si>
  <si>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</si>
  <si>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</si>
  <si>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</si>
  <si>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</si>
  <si>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</si>
  <si>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</si>
  <si>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</si>
  <si>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</si>
  <si>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</si>
  <si>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</si>
  <si>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</si>
  <si>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</si>
  <si>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</si>
  <si>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</si>
  <si>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</si>
  <si>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</si>
  <si>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</si>
  <si>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</si>
  <si>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</si>
  <si>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</si>
  <si>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</si>
  <si>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</si>
  <si>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</si>
  <si>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</si>
  <si>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</si>
  <si>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</si>
  <si>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</si>
  <si>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</si>
  <si>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</si>
  <si>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</si>
  <si>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</si>
  <si>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</si>
  <si>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</si>
  <si>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</si>
  <si>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</si>
  <si>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</si>
  <si>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</si>
  <si>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</si>
  <si>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</si>
  <si>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</si>
  <si>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</si>
  <si>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</si>
  <si>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</si>
  <si>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</si>
  <si>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</si>
  <si>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</si>
  <si>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</si>
  <si>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</si>
  <si>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</si>
  <si>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</si>
  <si>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</si>
  <si>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</si>
  <si>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</si>
  <si>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</si>
  <si>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</si>
  <si>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</si>
  <si>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</si>
  <si>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</si>
  <si>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</si>
  <si>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</si>
  <si>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</si>
  <si>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</si>
  <si>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</si>
  <si>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</si>
  <si>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</si>
  <si>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</si>
  <si>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</si>
  <si>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</si>
  <si>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</si>
  <si>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</si>
  <si>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</si>
  <si>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</si>
  <si>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</si>
  <si>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</si>
  <si>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</si>
  <si>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</si>
  <si>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</si>
  <si>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</si>
  <si>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</si>
  <si>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</si>
  <si>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</si>
  <si>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</si>
  <si>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</si>
  <si>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</si>
  <si>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</si>
  <si>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</si>
  <si>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</si>
  <si>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</si>
  <si>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</si>
  <si>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</si>
  <si>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</si>
  <si>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</si>
  <si>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</si>
  <si>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</si>
  <si>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</si>
  <si>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</si>
  <si>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</si>
  <si>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</si>
  <si>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</si>
  <si>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</si>
  <si>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</si>
  <si>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</si>
  <si>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</si>
  <si>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</si>
  <si>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</si>
  <si>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</si>
  <si>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</si>
  <si>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</si>
  <si>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</si>
  <si>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</si>
  <si>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</si>
  <si>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</si>
  <si>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</si>
  <si>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</si>
  <si>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</si>
  <si>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</si>
  <si>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</si>
  <si>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</si>
  <si>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</si>
  <si>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</si>
  <si>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</si>
  <si>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</si>
  <si>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</si>
  <si>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</si>
  <si>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</si>
  <si>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</si>
  <si>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</si>
  <si>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</si>
  <si>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</si>
  <si>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</si>
  <si>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</si>
  <si>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</si>
  <si>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</si>
  <si>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</si>
  <si>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</si>
  <si>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</si>
  <si>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</si>
  <si>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</si>
  <si>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</si>
  <si>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</si>
  <si>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</si>
  <si>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</si>
  <si>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</si>
  <si>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</si>
  <si>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</si>
  <si>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</si>
  <si>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</si>
  <si>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</si>
  <si>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</si>
  <si>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</si>
  <si>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</si>
  <si>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</si>
  <si>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</si>
  <si>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</si>
  <si>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</si>
  <si>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</si>
  <si>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</si>
  <si>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</si>
  <si>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</si>
  <si>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</si>
  <si>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</si>
  <si>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</si>
  <si>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</si>
  <si>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</si>
  <si>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</si>
  <si>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</si>
  <si>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</si>
  <si>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</si>
  <si>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</si>
  <si>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</si>
  <si>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</si>
  <si>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</si>
  <si>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</si>
  <si>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</si>
  <si>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</si>
  <si>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</si>
  <si>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</si>
  <si>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</si>
  <si>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</si>
  <si>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</si>
  <si>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</si>
  <si>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</si>
  <si>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</si>
  <si>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</si>
  <si>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</si>
  <si>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</si>
  <si>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</si>
  <si>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</si>
  <si>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</si>
  <si>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</si>
  <si>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</si>
  <si>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</si>
  <si>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</si>
  <si>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</si>
  <si>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</si>
  <si>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</si>
  <si>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</si>
  <si>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</si>
  <si>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</si>
  <si>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</si>
  <si>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</si>
  <si>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</si>
  <si>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</si>
  <si>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</si>
  <si>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</si>
  <si>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</si>
  <si>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</si>
  <si>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</si>
  <si>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</si>
  <si>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</si>
  <si>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</si>
  <si>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</si>
  <si>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</si>
  <si>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</si>
  <si>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</si>
  <si>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</si>
  <si>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</si>
  <si>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</si>
  <si>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</si>
  <si>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</si>
  <si>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</si>
  <si>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</si>
  <si>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</si>
  <si>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</si>
  <si>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</si>
  <si>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</si>
  <si>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</si>
  <si>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</si>
  <si>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</si>
  <si>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</si>
  <si>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</si>
  <si>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</si>
  <si>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</si>
  <si>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</si>
  <si>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</si>
  <si>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შეუწონავი მონაცემები (დღიური საშუალო)</t>
  </si>
  <si>
    <t>ბაზელის მეთოდოლოგიით შეწონილი მონაცემები (დღიური საშუალო)</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</si>
  <si>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</si>
  <si>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</si>
  <si>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</si>
  <si>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</si>
  <si>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</si>
  <si>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</si>
  <si>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</si>
  <si>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</si>
  <si>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</si>
  <si>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</si>
  <si>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</si>
  <si>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</si>
  <si>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</si>
  <si>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</si>
  <si>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</si>
  <si>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</si>
  <si>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</si>
  <si>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</si>
  <si>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</si>
  <si>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</si>
  <si>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</si>
  <si>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</si>
  <si>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</si>
  <si>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</si>
  <si>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</si>
  <si>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</si>
  <si>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</si>
  <si>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</si>
  <si>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</si>
  <si>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</si>
  <si>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</si>
  <si>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სებ-ის მეთოდოლოგიით* შეწონილი მონაცემები (დღიური საშუალო)</t>
  </si>
  <si>
    <t>* მნიშვნელოვანი ცვლილებები მიმდინარე და გასულ კვარტალს შორის გამოწვეულია რისკის მიხედვით შეწონილი რისკის პოზიციების დათვლის მეთოდოლოგიის ცვლილებით, კერძოდ "სავალუტო კურსის ცვლილებით გამოწვეული საკრედიტო რისკის მიხედვით შეწონილი რისკის პოზიციები" აღარ მონაწილეობს რისკის მიხედვით შეწონილი რისკის პოზიციების გაანგარიშებაში. აღნიშნული აისახა კაპიტალის ბუფერის მოთხოვნებში პილარ 2-ის ფარგლებში. იხ. ცვლილებების შესახებ ოფიციალური პრეს რელიზი შემდეგ ბმულზე: 
https://www.nbg.gov.ge/index.php?m=340&amp;newsid=3248</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</si>
  <si>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</si>
  <si>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</si>
  <si>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"კრედო"</t>
  </si>
  <si>
    <t>31/12/2017</t>
  </si>
  <si>
    <t>Dan Balke (Germany)</t>
  </si>
  <si>
    <t>Thomas Engelhardt (Germany)</t>
  </si>
  <si>
    <t>Franciscus Bernardus Martinus Streppel (Netherlands)</t>
  </si>
  <si>
    <t>Paul-Catalin Panciu (Romania)</t>
  </si>
  <si>
    <t>Johannes Mainhardt (Germany)</t>
  </si>
  <si>
    <t>ზაალ ფირცხელავა</t>
  </si>
  <si>
    <t>ერეკლე ზათიაშვილი</t>
  </si>
  <si>
    <t>ზაზა ტყეშელაშვილი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</si>
  <si>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</si>
  <si>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</si>
  <si>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</si>
  <si>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</si>
  <si>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</si>
  <si>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</si>
  <si>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</si>
  <si>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</si>
  <si>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</si>
  <si>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</si>
  <si>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LFS Financial Systems GmbH (Germany) </t>
  </si>
  <si>
    <t xml:space="preserve">Omidyar Tufts Microfinance Fund (USA) </t>
  </si>
  <si>
    <t>ცხრილი 9 (Capital), C46</t>
  </si>
  <si>
    <t>ცხრილი 9 (Capital), C15</t>
  </si>
  <si>
    <t>ცხრილი 9 (Capital), C7</t>
  </si>
  <si>
    <t>ცხრილი 9 (Capital), C11</t>
  </si>
  <si>
    <t>ცხრილი 9 (Capital), C13</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</si>
  <si>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</si>
  <si>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სავალუტო კურსის ცვლილებით გამოწვეული საკრედიტო რისკი *</t>
  </si>
  <si>
    <t>* აღნიშნული ველი ამოღებულია, რაც გამოწვეულია რისკის მიხედვით შეწონილი რისკის პოზიციების დათვლის მეთოდოლოგიის ცვლილებით, კერძოდ "სავალუტო კურსის ცვლილებით გამოწვეული საკრედიტო რისკის მიხედვით შეწონილი რისკის პოზიციები" აღარ მონაწილეობს რისკის მიხედვით შეწონილი რისკის პოზიციების გაანგარიშებაში. აღნიშნული აისახა კაპიტალის ბუფერის მოთხოვნებში პილარ 2-ის ფარგლებში. იხ. ცვლილებების შესახებ ოფიციალური პრეს რელიზი შემდეგ ბმულზე: 
https://www.nbg.gov.ge/index.php?m=340&amp;newsid=3248</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</si>
  <si>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</si>
  <si>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 დღიური საშუალოს ნაცვლად აღებულია პერიოდის ბოლო დღის მონაცემები.</t>
  </si>
  <si>
    <t>დან ბალკე</t>
  </si>
  <si>
    <t>www.credo.ge</t>
  </si>
  <si>
    <t>სს" კრედო ბანკი"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</si>
</sst>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3">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s>
  <fills count="8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lightGray">
        <fgColor indexed="22"/>
        <bgColor theme="1" tint="0.499984740745262"/>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theme="6" tint="-0.499984740745262"/>
      </left>
      <right style="thin">
        <color theme="6" tint="-0.499984740745262"/>
      </right>
      <top style="thin">
        <color indexed="64"/>
      </top>
      <bottom style="thin">
        <color theme="6" tint="-0.4999847407452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thin">
        <color indexed="64"/>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9"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4" fillId="65" borderId="43" applyNumberFormat="0" applyAlignment="0" applyProtection="0"/>
    <xf numFmtId="0" fontId="45" fillId="10" borderId="39"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0" fontId="45" fillId="10" borderId="39"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8"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5" applyNumberFormat="0" applyFill="0" applyAlignment="0" applyProtection="0"/>
    <xf numFmtId="169" fontId="58" fillId="0" borderId="45" applyNumberFormat="0" applyFill="0" applyAlignment="0" applyProtection="0"/>
    <xf numFmtId="0"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69"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60" fillId="0" borderId="47" applyNumberFormat="0" applyFill="0" applyAlignment="0" applyProtection="0"/>
    <xf numFmtId="169"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9"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0" fontId="69" fillId="43" borderId="42"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8" applyNumberFormat="0" applyFill="0" applyAlignment="0" applyProtection="0"/>
    <xf numFmtId="0" fontId="73" fillId="0" borderId="3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0" fontId="72" fillId="0" borderId="4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0" fontId="72"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9"/>
    <xf numFmtId="169" fontId="29" fillId="0" borderId="49"/>
    <xf numFmtId="168" fontId="29"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9"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9"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9"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28" fillId="0" borderId="53"/>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123" applyNumberFormat="0" applyFill="0" applyAlignment="0" applyProtection="0"/>
    <xf numFmtId="168" fontId="97" fillId="0" borderId="123" applyNumberFormat="0" applyFill="0" applyAlignment="0" applyProtection="0"/>
    <xf numFmtId="169" fontId="97" fillId="0" borderId="123" applyNumberFormat="0" applyFill="0" applyAlignment="0" applyProtection="0"/>
    <xf numFmtId="168" fontId="97" fillId="0" borderId="123" applyNumberFormat="0" applyFill="0" applyAlignment="0" applyProtection="0"/>
    <xf numFmtId="168" fontId="97" fillId="0" borderId="123" applyNumberFormat="0" applyFill="0" applyAlignment="0" applyProtection="0"/>
    <xf numFmtId="169" fontId="97" fillId="0" borderId="123" applyNumberFormat="0" applyFill="0" applyAlignment="0" applyProtection="0"/>
    <xf numFmtId="168" fontId="97" fillId="0" borderId="123" applyNumberFormat="0" applyFill="0" applyAlignment="0" applyProtection="0"/>
    <xf numFmtId="168" fontId="97" fillId="0" borderId="123" applyNumberFormat="0" applyFill="0" applyAlignment="0" applyProtection="0"/>
    <xf numFmtId="169" fontId="97" fillId="0" borderId="123" applyNumberFormat="0" applyFill="0" applyAlignment="0" applyProtection="0"/>
    <xf numFmtId="168" fontId="97" fillId="0" borderId="123" applyNumberFormat="0" applyFill="0" applyAlignment="0" applyProtection="0"/>
    <xf numFmtId="168" fontId="97" fillId="0" borderId="123" applyNumberFormat="0" applyFill="0" applyAlignment="0" applyProtection="0"/>
    <xf numFmtId="169" fontId="97" fillId="0" borderId="123" applyNumberFormat="0" applyFill="0" applyAlignment="0" applyProtection="0"/>
    <xf numFmtId="168" fontId="97"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169" fontId="97"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168" fontId="97"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168" fontId="97"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0" fontId="50" fillId="0" borderId="123"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6" fillId="64" borderId="122" applyNumberFormat="0" applyAlignment="0" applyProtection="0"/>
    <xf numFmtId="168" fontId="88" fillId="64" borderId="122" applyNumberFormat="0" applyAlignment="0" applyProtection="0"/>
    <xf numFmtId="169" fontId="88" fillId="64" borderId="122" applyNumberFormat="0" applyAlignment="0" applyProtection="0"/>
    <xf numFmtId="168" fontId="88" fillId="64" borderId="122" applyNumberFormat="0" applyAlignment="0" applyProtection="0"/>
    <xf numFmtId="168" fontId="88" fillId="64" borderId="122" applyNumberFormat="0" applyAlignment="0" applyProtection="0"/>
    <xf numFmtId="169" fontId="88" fillId="64" borderId="122" applyNumberFormat="0" applyAlignment="0" applyProtection="0"/>
    <xf numFmtId="168" fontId="88" fillId="64" borderId="122" applyNumberFormat="0" applyAlignment="0" applyProtection="0"/>
    <xf numFmtId="168" fontId="88" fillId="64" borderId="122" applyNumberFormat="0" applyAlignment="0" applyProtection="0"/>
    <xf numFmtId="169" fontId="88" fillId="64" borderId="122" applyNumberFormat="0" applyAlignment="0" applyProtection="0"/>
    <xf numFmtId="168" fontId="88" fillId="64" borderId="122" applyNumberFormat="0" applyAlignment="0" applyProtection="0"/>
    <xf numFmtId="168" fontId="88" fillId="64" borderId="122" applyNumberFormat="0" applyAlignment="0" applyProtection="0"/>
    <xf numFmtId="169" fontId="88" fillId="64" borderId="122" applyNumberFormat="0" applyAlignment="0" applyProtection="0"/>
    <xf numFmtId="168" fontId="88"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169" fontId="88"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168" fontId="88"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168" fontId="88"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0" fontId="86" fillId="64" borderId="122" applyNumberFormat="0" applyAlignment="0" applyProtection="0"/>
    <xf numFmtId="3" fontId="2" fillId="75" borderId="117" applyFont="0">
      <alignment horizontal="right" vertical="center"/>
      <protection locked="0"/>
    </xf>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2"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2" fillId="74" borderId="121" applyNumberFormat="0" applyFont="0" applyAlignment="0" applyProtection="0"/>
    <xf numFmtId="0" fontId="30"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2"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0" fontId="30" fillId="74" borderId="121" applyNumberFormat="0" applyFont="0" applyAlignment="0" applyProtection="0"/>
    <xf numFmtId="3" fontId="2" fillId="72" borderId="117" applyFont="0">
      <alignment horizontal="right" vertical="center"/>
      <protection locked="0"/>
    </xf>
    <xf numFmtId="0" fontId="69" fillId="43" borderId="120" applyNumberFormat="0" applyAlignment="0" applyProtection="0"/>
    <xf numFmtId="168" fontId="71" fillId="43" borderId="120" applyNumberFormat="0" applyAlignment="0" applyProtection="0"/>
    <xf numFmtId="169" fontId="71" fillId="43" borderId="120" applyNumberFormat="0" applyAlignment="0" applyProtection="0"/>
    <xf numFmtId="168" fontId="71" fillId="43" borderId="120" applyNumberFormat="0" applyAlignment="0" applyProtection="0"/>
    <xf numFmtId="168" fontId="71" fillId="43" borderId="120" applyNumberFormat="0" applyAlignment="0" applyProtection="0"/>
    <xf numFmtId="169" fontId="71" fillId="43" borderId="120" applyNumberFormat="0" applyAlignment="0" applyProtection="0"/>
    <xf numFmtId="168" fontId="71" fillId="43" borderId="120" applyNumberFormat="0" applyAlignment="0" applyProtection="0"/>
    <xf numFmtId="168" fontId="71" fillId="43" borderId="120" applyNumberFormat="0" applyAlignment="0" applyProtection="0"/>
    <xf numFmtId="169" fontId="71" fillId="43" borderId="120" applyNumberFormat="0" applyAlignment="0" applyProtection="0"/>
    <xf numFmtId="168" fontId="71" fillId="43" borderId="120" applyNumberFormat="0" applyAlignment="0" applyProtection="0"/>
    <xf numFmtId="168" fontId="71" fillId="43" borderId="120" applyNumberFormat="0" applyAlignment="0" applyProtection="0"/>
    <xf numFmtId="169" fontId="71" fillId="43" borderId="120" applyNumberFormat="0" applyAlignment="0" applyProtection="0"/>
    <xf numFmtId="168" fontId="71"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169" fontId="71"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168" fontId="71"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168" fontId="71"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69" fillId="43" borderId="120"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5" fillId="70" borderId="118" applyFont="0" applyBorder="0">
      <alignment horizontal="center" wrapText="1"/>
    </xf>
    <xf numFmtId="168" fontId="57" fillId="0" borderId="115">
      <alignment horizontal="left" vertical="center"/>
    </xf>
    <xf numFmtId="0" fontId="57" fillId="0" borderId="115">
      <alignment horizontal="left" vertical="center"/>
    </xf>
    <xf numFmtId="0" fontId="57" fillId="0" borderId="115">
      <alignment horizontal="left" vertical="center"/>
    </xf>
    <xf numFmtId="0" fontId="2" fillId="69" borderId="117" applyNumberFormat="0" applyFont="0" applyBorder="0" applyProtection="0">
      <alignment horizontal="center" vertical="center"/>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39" fillId="0" borderId="117" applyNumberFormat="0" applyAlignment="0">
      <alignment horizontal="right"/>
      <protection locked="0"/>
    </xf>
    <xf numFmtId="0" fontId="41" fillId="64" borderId="120" applyNumberFormat="0" applyAlignment="0" applyProtection="0"/>
    <xf numFmtId="168" fontId="43" fillId="64" borderId="120" applyNumberFormat="0" applyAlignment="0" applyProtection="0"/>
    <xf numFmtId="169" fontId="43" fillId="64" borderId="120" applyNumberFormat="0" applyAlignment="0" applyProtection="0"/>
    <xf numFmtId="168" fontId="43" fillId="64" borderId="120" applyNumberFormat="0" applyAlignment="0" applyProtection="0"/>
    <xf numFmtId="168" fontId="43" fillId="64" borderId="120" applyNumberFormat="0" applyAlignment="0" applyProtection="0"/>
    <xf numFmtId="169" fontId="43" fillId="64" borderId="120" applyNumberFormat="0" applyAlignment="0" applyProtection="0"/>
    <xf numFmtId="168" fontId="43" fillId="64" borderId="120" applyNumberFormat="0" applyAlignment="0" applyProtection="0"/>
    <xf numFmtId="168" fontId="43" fillId="64" borderId="120" applyNumberFormat="0" applyAlignment="0" applyProtection="0"/>
    <xf numFmtId="169" fontId="43" fillId="64" borderId="120" applyNumberFormat="0" applyAlignment="0" applyProtection="0"/>
    <xf numFmtId="168" fontId="43" fillId="64" borderId="120" applyNumberFormat="0" applyAlignment="0" applyProtection="0"/>
    <xf numFmtId="168" fontId="43" fillId="64" borderId="120" applyNumberFormat="0" applyAlignment="0" applyProtection="0"/>
    <xf numFmtId="169" fontId="43" fillId="64" borderId="120" applyNumberFormat="0" applyAlignment="0" applyProtection="0"/>
    <xf numFmtId="168" fontId="43"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169" fontId="43"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168" fontId="43"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168" fontId="43"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0" fontId="41" fillId="64" borderId="120" applyNumberFormat="0" applyAlignment="0" applyProtection="0"/>
    <xf numFmtId="187" fontId="68" fillId="0" borderId="117" applyNumberFormat="0">
      <alignment horizontal="center" vertical="top" wrapText="1"/>
    </xf>
    <xf numFmtId="0" fontId="1" fillId="0" borderId="0"/>
    <xf numFmtId="169" fontId="29" fillId="37" borderId="0"/>
  </cellStyleXfs>
  <cellXfs count="601">
    <xf numFmtId="0" fontId="0" fillId="0" borderId="0" xfId="0"/>
    <xf numFmtId="0" fontId="11" fillId="0" borderId="139" xfId="17" applyBorder="1" applyAlignment="1" applyProtection="1"/>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23" fillId="0" borderId="3" xfId="0" applyFont="1" applyBorder="1" applyAlignment="1">
      <alignment vertical="center" wrapText="1"/>
    </xf>
    <xf numFmtId="14" fontId="7" fillId="3" borderId="3" xfId="8" quotePrefix="1" applyNumberFormat="1" applyFont="1" applyFill="1" applyBorder="1" applyAlignment="1" applyProtection="1">
      <alignment horizontal="left" vertical="center" wrapText="1" indent="2"/>
      <protection locked="0"/>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5" xfId="0" applyFont="1" applyBorder="1" applyAlignment="1">
      <alignment wrapText="1"/>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4" fillId="0" borderId="3" xfId="0" applyFont="1" applyFill="1" applyBorder="1"/>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58" xfId="0" applyFont="1" applyBorder="1"/>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6" fillId="0" borderId="22" xfId="0" applyFont="1" applyBorder="1" applyAlignment="1">
      <alignment horizontal="center"/>
    </xf>
    <xf numFmtId="167" fontId="26" fillId="0" borderId="67" xfId="0" applyNumberFormat="1" applyFont="1" applyBorder="1" applyAlignment="1">
      <alignment horizontal="center"/>
    </xf>
    <xf numFmtId="167" fontId="26" fillId="0" borderId="65" xfId="0" applyNumberFormat="1" applyFont="1" applyBorder="1" applyAlignment="1">
      <alignment horizontal="center"/>
    </xf>
    <xf numFmtId="167" fontId="20" fillId="0" borderId="65" xfId="0" applyNumberFormat="1" applyFont="1" applyBorder="1" applyAlignment="1">
      <alignment horizontal="center"/>
    </xf>
    <xf numFmtId="167" fontId="26" fillId="0" borderId="68" xfId="0" applyNumberFormat="1" applyFont="1" applyBorder="1" applyAlignment="1">
      <alignment horizontal="center"/>
    </xf>
    <xf numFmtId="167" fontId="25" fillId="36" borderId="60" xfId="0" applyNumberFormat="1" applyFont="1" applyFill="1" applyBorder="1" applyAlignment="1">
      <alignment horizontal="center"/>
    </xf>
    <xf numFmtId="167" fontId="26" fillId="0" borderId="64" xfId="0" applyNumberFormat="1" applyFont="1" applyBorder="1" applyAlignment="1">
      <alignment horizontal="center"/>
    </xf>
    <xf numFmtId="167" fontId="26" fillId="0" borderId="69" xfId="0" applyNumberFormat="1" applyFont="1" applyBorder="1" applyAlignment="1">
      <alignment horizontal="center"/>
    </xf>
    <xf numFmtId="0" fontId="26" fillId="0" borderId="25" xfId="0" applyFont="1" applyBorder="1" applyAlignment="1">
      <alignment horizontal="center"/>
    </xf>
    <xf numFmtId="0" fontId="25" fillId="36" borderId="61" xfId="0" applyFont="1" applyFill="1" applyBorder="1" applyAlignment="1">
      <alignment wrapText="1"/>
    </xf>
    <xf numFmtId="167" fontId="25"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14" fontId="7" fillId="3" borderId="3" xfId="8" quotePrefix="1" applyNumberFormat="1" applyFont="1" applyFill="1" applyBorder="1" applyAlignment="1" applyProtection="1">
      <alignment horizontal="left" vertical="center" wrapText="1" indent="3"/>
      <protection locked="0"/>
    </xf>
    <xf numFmtId="0" fontId="23" fillId="0" borderId="3" xfId="0" applyFont="1" applyFill="1" applyBorder="1" applyAlignment="1">
      <alignment horizontal="left" vertical="center" wrapText="1" indent="2"/>
    </xf>
    <xf numFmtId="0" fontId="105" fillId="0" borderId="3" xfId="0" applyFont="1" applyBorder="1"/>
    <xf numFmtId="0" fontId="0" fillId="0" borderId="0" xfId="0" applyAlignment="1"/>
    <xf numFmtId="0" fontId="1" fillId="0" borderId="0" xfId="0" applyFont="1"/>
    <xf numFmtId="0" fontId="9" fillId="3" borderId="3" xfId="20959" applyFont="1" applyFill="1" applyBorder="1" applyAlignment="1" applyProtection="1">
      <alignment horizontal="left" wrapText="1" indent="1"/>
    </xf>
    <xf numFmtId="0" fontId="9" fillId="0" borderId="3" xfId="20959" applyFont="1" applyFill="1" applyBorder="1" applyAlignment="1" applyProtection="1">
      <alignment horizontal="left" wrapText="1" indent="1"/>
    </xf>
    <xf numFmtId="0" fontId="106" fillId="0" borderId="3" xfId="20959" applyFont="1" applyFill="1" applyBorder="1" applyAlignment="1" applyProtection="1">
      <alignment horizontal="center" vertical="center"/>
    </xf>
    <xf numFmtId="0" fontId="107" fillId="0" borderId="0" xfId="0" applyFont="1" applyBorder="1" applyAlignment="1">
      <alignment wrapText="1"/>
    </xf>
    <xf numFmtId="0" fontId="11" fillId="0" borderId="3" xfId="17" applyFill="1" applyBorder="1" applyAlignment="1" applyProtection="1"/>
    <xf numFmtId="0" fontId="11" fillId="0" borderId="3" xfId="17" applyFill="1" applyBorder="1" applyAlignment="1" applyProtection="1">
      <alignment horizontal="left" vertical="center" wrapText="1"/>
    </xf>
    <xf numFmtId="0" fontId="11" fillId="0" borderId="3" xfId="17" applyFill="1" applyBorder="1" applyAlignment="1" applyProtection="1">
      <alignment horizontal="left" vertical="center"/>
    </xf>
    <xf numFmtId="0" fontId="9" fillId="0" borderId="2" xfId="20959"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1"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3" xfId="0" applyNumberFormat="1" applyFont="1" applyFill="1" applyBorder="1" applyAlignment="1">
      <alignment horizontal="right" vertical="center"/>
    </xf>
    <xf numFmtId="49" fontId="109" fillId="0" borderId="86" xfId="0" applyNumberFormat="1" applyFont="1" applyFill="1" applyBorder="1" applyAlignment="1">
      <alignment horizontal="right" vertical="center"/>
    </xf>
    <xf numFmtId="49" fontId="109" fillId="0" borderId="94"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7" xfId="0" applyNumberFormat="1" applyFont="1" applyFill="1" applyBorder="1" applyAlignment="1">
      <alignment horizontal="right" vertical="center"/>
    </xf>
    <xf numFmtId="0" fontId="109" fillId="0" borderId="94" xfId="0" applyNumberFormat="1" applyFont="1" applyFill="1" applyBorder="1" applyAlignment="1">
      <alignment vertical="center" wrapText="1"/>
    </xf>
    <xf numFmtId="0" fontId="109" fillId="0" borderId="94" xfId="0" applyFont="1" applyFill="1" applyBorder="1" applyAlignment="1">
      <alignment horizontal="left" vertical="center" wrapText="1"/>
    </xf>
    <xf numFmtId="0" fontId="109" fillId="0" borderId="94" xfId="12672" applyFont="1" applyFill="1" applyBorder="1" applyAlignment="1">
      <alignment horizontal="left" vertical="center" wrapText="1"/>
    </xf>
    <xf numFmtId="0" fontId="109" fillId="0" borderId="94" xfId="0" applyNumberFormat="1" applyFont="1" applyFill="1" applyBorder="1" applyAlignment="1">
      <alignment horizontal="left" vertical="center" wrapText="1"/>
    </xf>
    <xf numFmtId="0" fontId="109" fillId="0" borderId="94" xfId="0" applyNumberFormat="1" applyFont="1" applyFill="1" applyBorder="1" applyAlignment="1">
      <alignment horizontal="right" vertical="center" wrapText="1"/>
    </xf>
    <xf numFmtId="0" fontId="109" fillId="0" borderId="94" xfId="0" applyNumberFormat="1" applyFont="1" applyFill="1" applyBorder="1" applyAlignment="1">
      <alignment horizontal="right" vertical="center"/>
    </xf>
    <xf numFmtId="0" fontId="109" fillId="0" borderId="94" xfId="0" applyFont="1" applyFill="1" applyBorder="1" applyAlignment="1">
      <alignment vertical="center" wrapText="1"/>
    </xf>
    <xf numFmtId="0" fontId="109" fillId="0" borderId="97"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59" applyFont="1" applyFill="1" applyBorder="1" applyAlignment="1" applyProtection="1"/>
    <xf numFmtId="0" fontId="7" fillId="3" borderId="3" xfId="20959" applyFont="1" applyFill="1" applyBorder="1" applyAlignment="1" applyProtection="1">
      <alignment horizontal="right" indent="1"/>
    </xf>
    <xf numFmtId="0" fontId="7" fillId="3" borderId="2" xfId="20959" applyFont="1" applyFill="1" applyBorder="1" applyAlignment="1" applyProtection="1">
      <alignment horizontal="right" indent="1"/>
    </xf>
    <xf numFmtId="49" fontId="109" fillId="0" borderId="103" xfId="0" applyNumberFormat="1" applyFont="1" applyFill="1" applyBorder="1" applyAlignment="1">
      <alignment horizontal="right" vertical="center"/>
    </xf>
    <xf numFmtId="0" fontId="109"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9" fillId="0" borderId="101" xfId="0" applyFont="1" applyFill="1" applyBorder="1" applyAlignment="1">
      <alignment vertical="center" wrapText="1"/>
    </xf>
    <xf numFmtId="0" fontId="109" fillId="0" borderId="101" xfId="0" applyFont="1" applyFill="1" applyBorder="1" applyAlignment="1">
      <alignment horizontal="left" vertical="center" wrapText="1"/>
    </xf>
    <xf numFmtId="167" fontId="19" fillId="77" borderId="65" xfId="0" applyNumberFormat="1" applyFont="1" applyFill="1" applyBorder="1" applyAlignment="1">
      <alignment horizontal="center"/>
    </xf>
    <xf numFmtId="0" fontId="109" fillId="0" borderId="94" xfId="0" applyNumberFormat="1" applyFont="1" applyFill="1" applyBorder="1" applyAlignment="1">
      <alignment vertical="center"/>
    </xf>
    <xf numFmtId="0" fontId="109" fillId="0" borderId="94" xfId="0" applyNumberFormat="1" applyFont="1" applyFill="1" applyBorder="1" applyAlignment="1">
      <alignment horizontal="left" vertical="center" wrapText="1"/>
    </xf>
    <xf numFmtId="0" fontId="111" fillId="0" borderId="94"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4"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15" fillId="0" borderId="3" xfId="0" applyNumberFormat="1" applyFont="1" applyFill="1" applyBorder="1" applyAlignment="1" applyProtection="1">
      <alignment vertical="center" wrapText="1"/>
      <protection locked="0"/>
    </xf>
    <xf numFmtId="193" fontId="4" fillId="0" borderId="23" xfId="0" applyNumberFormat="1" applyFont="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8" fillId="2" borderId="3" xfId="0" applyNumberFormat="1" applyFont="1" applyFill="1" applyBorder="1" applyAlignment="1" applyProtection="1">
      <alignment vertical="center"/>
      <protection locked="0"/>
    </xf>
    <xf numFmtId="193" fontId="18"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18" fillId="2" borderId="26" xfId="0" applyNumberFormat="1" applyFont="1" applyFill="1" applyBorder="1" applyAlignment="1" applyProtection="1">
      <alignment vertical="center"/>
      <protection locked="0"/>
    </xf>
    <xf numFmtId="193" fontId="18" fillId="2" borderId="27"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3"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3"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4" fillId="36" borderId="3" xfId="0" applyNumberFormat="1" applyFont="1" applyFill="1" applyBorder="1" applyAlignment="1">
      <alignment vertical="center" wrapText="1"/>
    </xf>
    <xf numFmtId="3" fontId="24" fillId="0" borderId="3" xfId="0" applyNumberFormat="1" applyFont="1" applyBorder="1" applyAlignment="1">
      <alignment vertical="center" wrapText="1"/>
    </xf>
    <xf numFmtId="3" fontId="24" fillId="0" borderId="23" xfId="0" applyNumberFormat="1" applyFont="1" applyBorder="1" applyAlignment="1">
      <alignment vertical="center" wrapText="1"/>
    </xf>
    <xf numFmtId="3" fontId="24" fillId="0" borderId="3"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6" fillId="0" borderId="14" xfId="0" applyNumberFormat="1" applyFont="1" applyBorder="1" applyAlignment="1">
      <alignment vertical="center"/>
    </xf>
    <xf numFmtId="193" fontId="20" fillId="0" borderId="14" xfId="0" applyNumberFormat="1" applyFont="1" applyBorder="1" applyAlignment="1">
      <alignment vertical="center"/>
    </xf>
    <xf numFmtId="193" fontId="26" fillId="0" borderId="15" xfId="0" applyNumberFormat="1" applyFont="1" applyBorder="1" applyAlignment="1">
      <alignment vertical="center"/>
    </xf>
    <xf numFmtId="193" fontId="25" fillId="36" borderId="17" xfId="0" applyNumberFormat="1" applyFont="1" applyFill="1" applyBorder="1" applyAlignment="1">
      <alignment vertical="center"/>
    </xf>
    <xf numFmtId="193" fontId="26" fillId="0" borderId="18" xfId="0" applyNumberFormat="1" applyFont="1" applyBorder="1" applyAlignment="1">
      <alignment vertical="center"/>
    </xf>
    <xf numFmtId="193" fontId="25" fillId="36" borderId="62" xfId="0" applyNumberFormat="1" applyFont="1" applyFill="1" applyBorder="1" applyAlignment="1">
      <alignment vertical="center"/>
    </xf>
    <xf numFmtId="193" fontId="26"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6"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0" applyFont="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9" fillId="37" borderId="0" xfId="20" applyBorder="1"/>
    <xf numFmtId="169" fontId="29" fillId="37" borderId="110"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7" xfId="0" applyFont="1" applyFill="1" applyBorder="1" applyAlignment="1">
      <alignment vertical="center"/>
    </xf>
    <xf numFmtId="0" fontId="4" fillId="0" borderId="118" xfId="0" applyFont="1" applyFill="1" applyBorder="1" applyAlignment="1">
      <alignment vertical="center"/>
    </xf>
    <xf numFmtId="0" fontId="6" fillId="0" borderId="117"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126" xfId="0" applyFont="1" applyFill="1" applyBorder="1" applyAlignment="1">
      <alignment horizontal="center" vertical="center"/>
    </xf>
    <xf numFmtId="169" fontId="29" fillId="37" borderId="34" xfId="20" applyBorder="1"/>
    <xf numFmtId="169" fontId="29" fillId="37" borderId="127" xfId="20" applyBorder="1"/>
    <xf numFmtId="169" fontId="29" fillId="37" borderId="119" xfId="20" applyBorder="1"/>
    <xf numFmtId="169" fontId="29" fillId="37" borderId="59"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28" xfId="0" applyFont="1" applyFill="1" applyBorder="1" applyAlignment="1">
      <alignment horizontal="left"/>
    </xf>
    <xf numFmtId="0" fontId="14" fillId="3" borderId="129" xfId="0" applyFont="1" applyFill="1" applyBorder="1" applyAlignment="1">
      <alignment horizontal="left"/>
    </xf>
    <xf numFmtId="0" fontId="4" fillId="0" borderId="0" xfId="0" applyFont="1"/>
    <xf numFmtId="0" fontId="4" fillId="0" borderId="0" xfId="0" applyFont="1" applyFill="1"/>
    <xf numFmtId="0" fontId="4" fillId="0" borderId="117" xfId="0" applyFont="1" applyFill="1" applyBorder="1" applyAlignment="1">
      <alignment horizontal="center" vertical="center" wrapText="1"/>
    </xf>
    <xf numFmtId="0" fontId="109" fillId="78" borderId="101" xfId="0" applyFont="1" applyFill="1" applyBorder="1" applyAlignment="1">
      <alignment horizontal="left" vertical="center"/>
    </xf>
    <xf numFmtId="0" fontId="109" fillId="78" borderId="94" xfId="0" applyFont="1" applyFill="1" applyBorder="1" applyAlignment="1">
      <alignment vertical="center" wrapText="1"/>
    </xf>
    <xf numFmtId="0" fontId="109" fillId="78" borderId="94" xfId="0" applyFont="1" applyFill="1" applyBorder="1" applyAlignment="1">
      <alignment horizontal="left" vertical="center" wrapText="1"/>
    </xf>
    <xf numFmtId="0" fontId="109" fillId="0" borderId="101" xfId="0" applyFont="1" applyFill="1" applyBorder="1" applyAlignment="1">
      <alignment horizontal="right" vertical="center"/>
    </xf>
    <xf numFmtId="0" fontId="4" fillId="0" borderId="133" xfId="0" applyFont="1" applyFill="1" applyBorder="1" applyAlignment="1">
      <alignment horizontal="center" vertical="center" wrapText="1"/>
    </xf>
    <xf numFmtId="0" fontId="6" fillId="3" borderId="134" xfId="0" applyFont="1" applyFill="1" applyBorder="1" applyAlignment="1">
      <alignment vertical="center"/>
    </xf>
    <xf numFmtId="0" fontId="4" fillId="3" borderId="24" xfId="0" applyFont="1" applyFill="1" applyBorder="1" applyAlignment="1">
      <alignment vertical="center"/>
    </xf>
    <xf numFmtId="0" fontId="4" fillId="0" borderId="135" xfId="0" applyFont="1" applyFill="1" applyBorder="1" applyAlignment="1">
      <alignment horizontal="center" vertical="center"/>
    </xf>
    <xf numFmtId="0" fontId="4" fillId="0" borderId="133" xfId="0" applyFont="1" applyFill="1" applyBorder="1" applyAlignment="1">
      <alignment vertical="center"/>
    </xf>
    <xf numFmtId="0" fontId="6" fillId="0" borderId="26" xfId="0" applyFont="1" applyFill="1" applyBorder="1" applyAlignment="1">
      <alignment vertical="center"/>
    </xf>
    <xf numFmtId="169" fontId="29"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1" fillId="0" borderId="0" xfId="17" applyAlignment="1" applyProtection="1"/>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5" xfId="0" applyBorder="1"/>
    <xf numFmtId="0" fontId="0" fillId="0" borderId="135" xfId="0" applyBorder="1" applyAlignment="1">
      <alignment horizontal="center"/>
    </xf>
    <xf numFmtId="0" fontId="4" fillId="0" borderId="116" xfId="0" applyFont="1" applyBorder="1" applyAlignment="1">
      <alignment vertical="center" wrapText="1"/>
    </xf>
    <xf numFmtId="167" fontId="4" fillId="0" borderId="117" xfId="0" applyNumberFormat="1" applyFont="1" applyBorder="1" applyAlignment="1">
      <alignment horizontal="center" vertical="center"/>
    </xf>
    <xf numFmtId="167" fontId="14" fillId="0" borderId="117" xfId="0" applyNumberFormat="1" applyFont="1" applyBorder="1" applyAlignment="1">
      <alignment horizontal="center" vertical="center"/>
    </xf>
    <xf numFmtId="0" fontId="14" fillId="0" borderId="116" xfId="0" applyFont="1" applyBorder="1" applyAlignment="1">
      <alignment vertical="center" wrapText="1"/>
    </xf>
    <xf numFmtId="0" fontId="0" fillId="0" borderId="25" xfId="0" applyBorder="1"/>
    <xf numFmtId="0" fontId="6" fillId="36" borderId="13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164" fontId="4" fillId="0" borderId="57" xfId="7" applyNumberFormat="1" applyFont="1" applyFill="1" applyBorder="1" applyAlignment="1">
      <alignment vertical="center"/>
    </xf>
    <xf numFmtId="164" fontId="4" fillId="0" borderId="57" xfId="0" applyNumberFormat="1" applyFont="1" applyFill="1" applyBorder="1" applyAlignment="1">
      <alignment vertical="center"/>
    </xf>
    <xf numFmtId="164" fontId="4" fillId="0" borderId="71" xfId="7" applyNumberFormat="1" applyFont="1" applyFill="1" applyBorder="1" applyAlignment="1">
      <alignment vertical="center"/>
    </xf>
    <xf numFmtId="164" fontId="4" fillId="0" borderId="117" xfId="7" applyNumberFormat="1" applyFont="1" applyFill="1" applyBorder="1" applyAlignment="1">
      <alignment vertical="center"/>
    </xf>
    <xf numFmtId="164" fontId="4" fillId="0" borderId="118" xfId="7" applyNumberFormat="1" applyFont="1" applyFill="1" applyBorder="1" applyAlignment="1">
      <alignment vertical="center"/>
    </xf>
    <xf numFmtId="164" fontId="4" fillId="0" borderId="118" xfId="0" applyNumberFormat="1" applyFont="1" applyFill="1" applyBorder="1" applyAlignment="1">
      <alignment vertical="center"/>
    </xf>
    <xf numFmtId="164" fontId="4" fillId="0" borderId="133" xfId="7" applyNumberFormat="1" applyFont="1" applyFill="1" applyBorder="1" applyAlignment="1">
      <alignment vertical="center"/>
    </xf>
    <xf numFmtId="164" fontId="4" fillId="3" borderId="115"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13" xfId="7" applyNumberFormat="1" applyFont="1" applyFill="1" applyBorder="1" applyAlignment="1">
      <alignment vertical="center"/>
    </xf>
    <xf numFmtId="164" fontId="6" fillId="0" borderId="117" xfId="7" applyNumberFormat="1" applyFont="1" applyFill="1" applyBorder="1" applyAlignment="1">
      <alignment vertical="center"/>
    </xf>
    <xf numFmtId="164" fontId="6" fillId="0" borderId="26" xfId="7" applyNumberFormat="1" applyFont="1" applyFill="1" applyBorder="1" applyAlignment="1">
      <alignment vertical="center"/>
    </xf>
    <xf numFmtId="164" fontId="4" fillId="0" borderId="0" xfId="0" applyNumberFormat="1" applyFont="1"/>
    <xf numFmtId="10" fontId="4" fillId="0" borderId="111" xfId="20960" applyNumberFormat="1" applyFont="1" applyFill="1" applyBorder="1" applyAlignment="1">
      <alignment vertical="center"/>
    </xf>
    <xf numFmtId="10" fontId="4" fillId="0" borderId="3" xfId="20960" applyNumberFormat="1" applyFont="1" applyFill="1" applyBorder="1" applyAlignment="1" applyProtection="1">
      <alignment horizontal="right" vertical="center" wrapText="1"/>
      <protection locked="0"/>
    </xf>
    <xf numFmtId="10" fontId="4" fillId="0" borderId="3" xfId="20960" applyNumberFormat="1" applyFont="1" applyBorder="1" applyAlignment="1" applyProtection="1">
      <alignment vertical="center" wrapText="1"/>
      <protection locked="0"/>
    </xf>
    <xf numFmtId="10" fontId="7" fillId="0" borderId="3" xfId="20960" applyNumberFormat="1" applyFont="1" applyBorder="1" applyAlignment="1" applyProtection="1">
      <alignment vertical="center" wrapText="1"/>
      <protection locked="0"/>
    </xf>
    <xf numFmtId="10" fontId="9" fillId="2" borderId="3" xfId="20960" applyNumberFormat="1" applyFont="1" applyFill="1" applyBorder="1" applyAlignment="1" applyProtection="1">
      <alignment vertical="center"/>
      <protection locked="0"/>
    </xf>
    <xf numFmtId="10" fontId="18" fillId="2" borderId="3" xfId="20960" applyNumberFormat="1" applyFont="1" applyFill="1" applyBorder="1" applyAlignment="1" applyProtection="1">
      <alignment vertical="center"/>
      <protection locked="0"/>
    </xf>
    <xf numFmtId="10" fontId="18" fillId="2" borderId="26" xfId="20960" applyNumberFormat="1" applyFont="1" applyFill="1" applyBorder="1" applyAlignment="1" applyProtection="1">
      <alignment vertical="center"/>
    </xf>
    <xf numFmtId="10" fontId="9" fillId="2" borderId="26" xfId="20960" applyNumberFormat="1" applyFont="1" applyFill="1" applyBorder="1" applyAlignment="1" applyProtection="1">
      <alignment vertical="center"/>
    </xf>
    <xf numFmtId="193" fontId="10" fillId="0" borderId="117" xfId="0" applyNumberFormat="1" applyFont="1" applyFill="1" applyBorder="1" applyAlignment="1" applyProtection="1">
      <alignment horizontal="right"/>
    </xf>
    <xf numFmtId="0" fontId="9" fillId="0" borderId="135" xfId="0" applyFont="1" applyBorder="1" applyAlignment="1">
      <alignment vertical="center"/>
    </xf>
    <xf numFmtId="0" fontId="13" fillId="0" borderId="118" xfId="0" applyFont="1" applyBorder="1" applyAlignment="1">
      <alignment wrapText="1"/>
    </xf>
    <xf numFmtId="10" fontId="4" fillId="0" borderId="24" xfId="0" applyNumberFormat="1" applyFont="1" applyBorder="1" applyAlignment="1"/>
    <xf numFmtId="0" fontId="9" fillId="0" borderId="125" xfId="0" applyFont="1" applyBorder="1" applyAlignment="1">
      <alignment vertical="center"/>
    </xf>
    <xf numFmtId="0" fontId="13" fillId="0" borderId="113" xfId="0" applyFont="1" applyBorder="1" applyAlignment="1">
      <alignment wrapText="1"/>
    </xf>
    <xf numFmtId="10" fontId="4" fillId="0" borderId="137" xfId="0" applyNumberFormat="1" applyFont="1" applyBorder="1" applyAlignment="1"/>
    <xf numFmtId="193" fontId="14" fillId="0" borderId="117" xfId="0" applyNumberFormat="1" applyFont="1" applyBorder="1" applyAlignment="1">
      <alignment horizontal="center" vertical="center"/>
    </xf>
    <xf numFmtId="193" fontId="26" fillId="0" borderId="138" xfId="0" applyNumberFormat="1" applyFont="1" applyBorder="1" applyAlignment="1">
      <alignment vertical="center"/>
    </xf>
    <xf numFmtId="164" fontId="4" fillId="36" borderId="27" xfId="7" applyNumberFormat="1" applyFont="1" applyFill="1" applyBorder="1"/>
    <xf numFmtId="0" fontId="4" fillId="0" borderId="0" xfId="0" applyFont="1"/>
    <xf numFmtId="0" fontId="12" fillId="0" borderId="0" xfId="0" applyFont="1"/>
    <xf numFmtId="0" fontId="4" fillId="0" borderId="0" xfId="0" applyFont="1" applyAlignment="1">
      <alignment wrapText="1"/>
    </xf>
    <xf numFmtId="0" fontId="4" fillId="0" borderId="0" xfId="0" applyFont="1" applyFill="1" applyBorder="1" applyAlignment="1">
      <alignment wrapText="1"/>
    </xf>
    <xf numFmtId="0" fontId="7" fillId="0" borderId="0" xfId="0" applyFont="1" applyFill="1" applyAlignment="1">
      <alignment wrapText="1"/>
    </xf>
    <xf numFmtId="0" fontId="23" fillId="0" borderId="141" xfId="0" applyFont="1" applyBorder="1" applyAlignment="1">
      <alignment horizontal="center" vertical="center" wrapText="1"/>
    </xf>
    <xf numFmtId="14" fontId="7" fillId="3" borderId="139" xfId="8" quotePrefix="1" applyNumberFormat="1" applyFont="1" applyFill="1" applyBorder="1" applyAlignment="1" applyProtection="1">
      <alignment horizontal="left" vertical="center" wrapText="1" indent="2"/>
      <protection locked="0"/>
    </xf>
    <xf numFmtId="3" fontId="24" fillId="0" borderId="140" xfId="0" applyNumberFormat="1" applyFont="1" applyBorder="1" applyAlignment="1">
      <alignment vertical="center" wrapText="1"/>
    </xf>
    <xf numFmtId="169" fontId="29" fillId="79" borderId="0" xfId="20" applyFill="1"/>
    <xf numFmtId="0" fontId="107" fillId="0" borderId="73" xfId="0" applyFont="1" applyBorder="1" applyAlignment="1">
      <alignment horizontal="left" wrapText="1"/>
    </xf>
    <xf numFmtId="0" fontId="107" fillId="0" borderId="72" xfId="0" applyFont="1" applyBorder="1" applyAlignment="1">
      <alignment horizontal="left"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104" fillId="3" borderId="74" xfId="13" applyFont="1" applyFill="1" applyBorder="1" applyAlignment="1" applyProtection="1">
      <alignment horizontal="center" vertical="center" wrapText="1"/>
      <protection locked="0"/>
    </xf>
    <xf numFmtId="0" fontId="104"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24"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108" fillId="0" borderId="100" xfId="0" applyFont="1" applyFill="1" applyBorder="1" applyAlignment="1">
      <alignment horizontal="center" vertical="center"/>
    </xf>
    <xf numFmtId="0" fontId="108" fillId="0" borderId="77" xfId="0" applyFont="1" applyFill="1" applyBorder="1" applyAlignment="1">
      <alignment horizontal="center" vertical="center"/>
    </xf>
    <xf numFmtId="0" fontId="108" fillId="0" borderId="78" xfId="0" applyFont="1" applyFill="1" applyBorder="1" applyAlignment="1">
      <alignment horizontal="center" vertical="center"/>
    </xf>
    <xf numFmtId="0" fontId="108" fillId="0" borderId="79" xfId="0" applyFont="1" applyFill="1" applyBorder="1" applyAlignment="1">
      <alignment horizontal="center" vertical="center"/>
    </xf>
    <xf numFmtId="0" fontId="109" fillId="0" borderId="3" xfId="0" applyFont="1" applyFill="1" applyBorder="1" applyAlignment="1">
      <alignment horizontal="left" vertical="center" wrapText="1"/>
    </xf>
    <xf numFmtId="0" fontId="108" fillId="76" borderId="80" xfId="0" applyFont="1" applyFill="1" applyBorder="1" applyAlignment="1">
      <alignment horizontal="center" vertical="center" wrapText="1"/>
    </xf>
    <xf numFmtId="0" fontId="108" fillId="76" borderId="81" xfId="0" applyFont="1" applyFill="1" applyBorder="1" applyAlignment="1">
      <alignment horizontal="center" vertical="center" wrapText="1"/>
    </xf>
    <xf numFmtId="0" fontId="108" fillId="76" borderId="82" xfId="0" applyFont="1" applyFill="1" applyBorder="1" applyAlignment="1">
      <alignment horizontal="center" vertical="center" wrapText="1"/>
    </xf>
    <xf numFmtId="0" fontId="109" fillId="0" borderId="57"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7" xfId="0" applyFont="1" applyFill="1" applyBorder="1" applyAlignment="1">
      <alignment horizontal="left" vertical="center" wrapText="1"/>
    </xf>
    <xf numFmtId="0" fontId="109" fillId="0" borderId="88" xfId="0" applyFont="1" applyFill="1" applyBorder="1" applyAlignment="1">
      <alignment horizontal="left" vertical="center" wrapText="1"/>
    </xf>
    <xf numFmtId="0" fontId="109" fillId="0" borderId="57" xfId="0" applyFont="1" applyFill="1" applyBorder="1" applyAlignment="1">
      <alignment vertical="center" wrapText="1"/>
    </xf>
    <xf numFmtId="0" fontId="109" fillId="0" borderId="11" xfId="0" applyFont="1" applyFill="1" applyBorder="1" applyAlignment="1">
      <alignmen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3" borderId="84" xfId="0" applyFont="1" applyFill="1" applyBorder="1" applyAlignment="1">
      <alignment horizontal="left" vertical="center" wrapText="1"/>
    </xf>
    <xf numFmtId="0" fontId="109" fillId="3" borderId="85" xfId="0" applyFont="1" applyFill="1" applyBorder="1" applyAlignment="1">
      <alignment horizontal="left" vertical="center" wrapText="1"/>
    </xf>
    <xf numFmtId="0" fontId="109" fillId="0" borderId="84" xfId="0" applyFont="1" applyFill="1" applyBorder="1" applyAlignment="1">
      <alignment vertical="center" wrapText="1"/>
    </xf>
    <xf numFmtId="0" fontId="109" fillId="0" borderId="85" xfId="0" applyFont="1" applyFill="1" applyBorder="1" applyAlignment="1">
      <alignment vertical="center" wrapText="1"/>
    </xf>
    <xf numFmtId="0" fontId="109" fillId="0" borderId="84" xfId="0" applyFont="1" applyFill="1" applyBorder="1" applyAlignment="1">
      <alignment horizontal="left" vertical="center" wrapText="1"/>
    </xf>
    <xf numFmtId="0" fontId="109" fillId="0" borderId="85" xfId="0" applyFont="1" applyFill="1" applyBorder="1" applyAlignment="1">
      <alignment horizontal="left" vertical="center" wrapText="1"/>
    </xf>
    <xf numFmtId="0" fontId="108" fillId="76" borderId="89"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90" xfId="0" applyFont="1" applyFill="1" applyBorder="1" applyAlignment="1">
      <alignment horizontal="center"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8" fillId="76" borderId="130" xfId="0" applyFont="1" applyFill="1" applyBorder="1" applyAlignment="1">
      <alignment horizontal="center" vertical="center" wrapText="1"/>
    </xf>
    <xf numFmtId="0" fontId="108" fillId="76" borderId="131" xfId="0" applyFont="1" applyFill="1" applyBorder="1" applyAlignment="1">
      <alignment horizontal="center" vertical="center" wrapText="1"/>
    </xf>
    <xf numFmtId="0" fontId="108" fillId="76" borderId="132" xfId="0" applyFont="1" applyFill="1" applyBorder="1" applyAlignment="1">
      <alignment horizontal="center" vertical="center" wrapText="1"/>
    </xf>
    <xf numFmtId="49" fontId="109" fillId="0" borderId="95" xfId="0" applyNumberFormat="1" applyFont="1" applyFill="1" applyBorder="1" applyAlignment="1">
      <alignment horizontal="left" vertical="center" wrapText="1"/>
    </xf>
    <xf numFmtId="49" fontId="109" fillId="0" borderId="96" xfId="0" applyNumberFormat="1" applyFont="1" applyFill="1" applyBorder="1" applyAlignment="1">
      <alignment horizontal="left" vertical="center" wrapText="1"/>
    </xf>
    <xf numFmtId="0" fontId="108" fillId="76" borderId="105" xfId="0" applyFont="1" applyFill="1" applyBorder="1" applyAlignment="1">
      <alignment horizontal="center" vertical="center"/>
    </xf>
    <xf numFmtId="0" fontId="108" fillId="76" borderId="106" xfId="0" applyFont="1" applyFill="1" applyBorder="1" applyAlignment="1">
      <alignment horizontal="center" vertical="center"/>
    </xf>
    <xf numFmtId="0" fontId="108" fillId="76" borderId="107" xfId="0" applyFont="1" applyFill="1" applyBorder="1" applyAlignment="1">
      <alignment horizontal="center" vertical="center"/>
    </xf>
    <xf numFmtId="0" fontId="109" fillId="0" borderId="118" xfId="0" applyFont="1" applyFill="1" applyBorder="1" applyAlignment="1">
      <alignment horizontal="left" vertical="center" wrapText="1"/>
    </xf>
    <xf numFmtId="0" fontId="109" fillId="0" borderId="116" xfId="0" applyFont="1" applyFill="1" applyBorder="1" applyAlignment="1">
      <alignment horizontal="left" vertical="center" wrapText="1"/>
    </xf>
    <xf numFmtId="0" fontId="108" fillId="0" borderId="102" xfId="0" applyFont="1" applyFill="1" applyBorder="1" applyAlignment="1">
      <alignment horizontal="center" vertical="center"/>
    </xf>
    <xf numFmtId="0" fontId="109" fillId="0" borderId="95" xfId="0" applyFont="1" applyFill="1" applyBorder="1" applyAlignment="1">
      <alignment horizontal="left" vertical="center"/>
    </xf>
    <xf numFmtId="0" fontId="109" fillId="0" borderId="96" xfId="0" applyFont="1" applyFill="1" applyBorder="1" applyAlignment="1">
      <alignment horizontal="left" vertical="center"/>
    </xf>
    <xf numFmtId="0" fontId="109" fillId="0" borderId="98" xfId="0" applyFont="1" applyFill="1" applyBorder="1" applyAlignment="1">
      <alignment horizontal="left" vertical="center" wrapText="1"/>
    </xf>
    <xf numFmtId="0" fontId="109" fillId="0" borderId="99" xfId="0" applyFont="1" applyFill="1" applyBorder="1" applyAlignment="1">
      <alignment horizontal="left" vertical="center" wrapText="1"/>
    </xf>
    <xf numFmtId="0" fontId="109" fillId="0" borderId="94" xfId="0" applyFont="1" applyFill="1" applyBorder="1" applyAlignment="1">
      <alignment horizontal="left" vertical="center" wrapText="1"/>
    </xf>
    <xf numFmtId="0" fontId="109" fillId="0" borderId="103" xfId="0" applyFont="1" applyFill="1" applyBorder="1" applyAlignment="1">
      <alignment horizontal="left" vertical="center" wrapText="1"/>
    </xf>
    <xf numFmtId="0" fontId="108" fillId="76" borderId="91" xfId="0" applyFont="1" applyFill="1" applyBorder="1" applyAlignment="1">
      <alignment horizontal="center" vertical="center" wrapText="1"/>
    </xf>
    <xf numFmtId="0" fontId="108" fillId="76" borderId="92" xfId="0" applyFont="1" applyFill="1" applyBorder="1" applyAlignment="1">
      <alignment horizontal="center" vertical="center" wrapText="1"/>
    </xf>
    <xf numFmtId="0" fontId="108" fillId="76" borderId="93" xfId="0" applyFont="1" applyFill="1" applyBorder="1" applyAlignment="1">
      <alignment horizontal="center" vertical="center" wrapText="1"/>
    </xf>
    <xf numFmtId="0" fontId="108" fillId="0" borderId="104" xfId="0" applyFont="1" applyFill="1" applyBorder="1" applyAlignment="1">
      <alignment horizontal="center" vertical="center"/>
    </xf>
    <xf numFmtId="0" fontId="108" fillId="0" borderId="105" xfId="0" applyFont="1" applyFill="1" applyBorder="1" applyAlignment="1">
      <alignment horizontal="center" vertical="center"/>
    </xf>
    <xf numFmtId="0" fontId="108" fillId="0" borderId="106" xfId="0" applyFont="1" applyFill="1" applyBorder="1" applyAlignment="1">
      <alignment horizontal="center" vertical="center"/>
    </xf>
    <xf numFmtId="0" fontId="108" fillId="0" borderId="107" xfId="0" applyFont="1" applyFill="1" applyBorder="1" applyAlignment="1">
      <alignment horizontal="center" vertical="center"/>
    </xf>
    <xf numFmtId="0" fontId="109" fillId="0" borderId="97" xfId="0" applyFont="1" applyFill="1" applyBorder="1" applyAlignment="1">
      <alignment horizontal="left" vertical="center" wrapText="1"/>
    </xf>
    <xf numFmtId="0" fontId="109" fillId="78" borderId="8" xfId="0" applyFont="1" applyFill="1" applyBorder="1" applyAlignment="1">
      <alignment vertical="center" wrapText="1"/>
    </xf>
    <xf numFmtId="0" fontId="109" fillId="78" borderId="10" xfId="0" applyFont="1" applyFill="1" applyBorder="1" applyAlignment="1">
      <alignment vertical="center" wrapText="1"/>
    </xf>
  </cellXfs>
  <cellStyles count="2141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7"/>
    <cellStyle name="Calculation 2 10 3" xfId="724"/>
    <cellStyle name="Calculation 2 10 3 2" xfId="21406"/>
    <cellStyle name="Calculation 2 10 4" xfId="725"/>
    <cellStyle name="Calculation 2 10 4 2" xfId="21405"/>
    <cellStyle name="Calculation 2 10 5" xfId="726"/>
    <cellStyle name="Calculation 2 10 5 2" xfId="21404"/>
    <cellStyle name="Calculation 2 11" xfId="727"/>
    <cellStyle name="Calculation 2 11 2" xfId="728"/>
    <cellStyle name="Calculation 2 11 2 2" xfId="21402"/>
    <cellStyle name="Calculation 2 11 3" xfId="729"/>
    <cellStyle name="Calculation 2 11 3 2" xfId="21401"/>
    <cellStyle name="Calculation 2 11 4" xfId="730"/>
    <cellStyle name="Calculation 2 11 4 2" xfId="21400"/>
    <cellStyle name="Calculation 2 11 5" xfId="731"/>
    <cellStyle name="Calculation 2 11 5 2" xfId="21399"/>
    <cellStyle name="Calculation 2 11 6" xfId="21403"/>
    <cellStyle name="Calculation 2 12" xfId="732"/>
    <cellStyle name="Calculation 2 12 2" xfId="733"/>
    <cellStyle name="Calculation 2 12 2 2" xfId="21397"/>
    <cellStyle name="Calculation 2 12 3" xfId="734"/>
    <cellStyle name="Calculation 2 12 3 2" xfId="21396"/>
    <cellStyle name="Calculation 2 12 4" xfId="735"/>
    <cellStyle name="Calculation 2 12 4 2" xfId="21395"/>
    <cellStyle name="Calculation 2 12 5" xfId="736"/>
    <cellStyle name="Calculation 2 12 5 2" xfId="21394"/>
    <cellStyle name="Calculation 2 12 6" xfId="21398"/>
    <cellStyle name="Calculation 2 13" xfId="737"/>
    <cellStyle name="Calculation 2 13 2" xfId="738"/>
    <cellStyle name="Calculation 2 13 2 2" xfId="21392"/>
    <cellStyle name="Calculation 2 13 3" xfId="739"/>
    <cellStyle name="Calculation 2 13 3 2" xfId="21391"/>
    <cellStyle name="Calculation 2 13 4" xfId="740"/>
    <cellStyle name="Calculation 2 13 4 2" xfId="21390"/>
    <cellStyle name="Calculation 2 13 5" xfId="21393"/>
    <cellStyle name="Calculation 2 14" xfId="741"/>
    <cellStyle name="Calculation 2 14 2" xfId="21389"/>
    <cellStyle name="Calculation 2 15" xfId="742"/>
    <cellStyle name="Calculation 2 15 2" xfId="21388"/>
    <cellStyle name="Calculation 2 16" xfId="743"/>
    <cellStyle name="Calculation 2 16 2" xfId="21387"/>
    <cellStyle name="Calculation 2 17" xfId="21408"/>
    <cellStyle name="Calculation 2 2" xfId="744"/>
    <cellStyle name="Calculation 2 2 10" xfId="21386"/>
    <cellStyle name="Calculation 2 2 2" xfId="745"/>
    <cellStyle name="Calculation 2 2 2 2" xfId="746"/>
    <cellStyle name="Calculation 2 2 2 2 2" xfId="21384"/>
    <cellStyle name="Calculation 2 2 2 3" xfId="747"/>
    <cellStyle name="Calculation 2 2 2 3 2" xfId="21383"/>
    <cellStyle name="Calculation 2 2 2 4" xfId="748"/>
    <cellStyle name="Calculation 2 2 2 4 2" xfId="21382"/>
    <cellStyle name="Calculation 2 2 2 5" xfId="21385"/>
    <cellStyle name="Calculation 2 2 3" xfId="749"/>
    <cellStyle name="Calculation 2 2 3 2" xfId="750"/>
    <cellStyle name="Calculation 2 2 3 2 2" xfId="21380"/>
    <cellStyle name="Calculation 2 2 3 3" xfId="751"/>
    <cellStyle name="Calculation 2 2 3 3 2" xfId="21379"/>
    <cellStyle name="Calculation 2 2 3 4" xfId="752"/>
    <cellStyle name="Calculation 2 2 3 4 2" xfId="21378"/>
    <cellStyle name="Calculation 2 2 3 5" xfId="21381"/>
    <cellStyle name="Calculation 2 2 4" xfId="753"/>
    <cellStyle name="Calculation 2 2 4 2" xfId="754"/>
    <cellStyle name="Calculation 2 2 4 2 2" xfId="21376"/>
    <cellStyle name="Calculation 2 2 4 3" xfId="755"/>
    <cellStyle name="Calculation 2 2 4 3 2" xfId="21375"/>
    <cellStyle name="Calculation 2 2 4 4" xfId="756"/>
    <cellStyle name="Calculation 2 2 4 4 2" xfId="21374"/>
    <cellStyle name="Calculation 2 2 4 5" xfId="21377"/>
    <cellStyle name="Calculation 2 2 5" xfId="757"/>
    <cellStyle name="Calculation 2 2 5 2" xfId="758"/>
    <cellStyle name="Calculation 2 2 5 2 2" xfId="21372"/>
    <cellStyle name="Calculation 2 2 5 3" xfId="759"/>
    <cellStyle name="Calculation 2 2 5 3 2" xfId="21371"/>
    <cellStyle name="Calculation 2 2 5 4" xfId="760"/>
    <cellStyle name="Calculation 2 2 5 4 2" xfId="21370"/>
    <cellStyle name="Calculation 2 2 5 5" xfId="21373"/>
    <cellStyle name="Calculation 2 2 6" xfId="761"/>
    <cellStyle name="Calculation 2 2 6 2" xfId="21369"/>
    <cellStyle name="Calculation 2 2 7" xfId="762"/>
    <cellStyle name="Calculation 2 2 7 2" xfId="21368"/>
    <cellStyle name="Calculation 2 2 8" xfId="763"/>
    <cellStyle name="Calculation 2 2 8 2" xfId="21367"/>
    <cellStyle name="Calculation 2 2 9" xfId="764"/>
    <cellStyle name="Calculation 2 2 9 2" xfId="21366"/>
    <cellStyle name="Calculation 2 3" xfId="765"/>
    <cellStyle name="Calculation 2 3 2" xfId="766"/>
    <cellStyle name="Calculation 2 3 2 2" xfId="21365"/>
    <cellStyle name="Calculation 2 3 3" xfId="767"/>
    <cellStyle name="Calculation 2 3 3 2" xfId="21364"/>
    <cellStyle name="Calculation 2 3 4" xfId="768"/>
    <cellStyle name="Calculation 2 3 4 2" xfId="21363"/>
    <cellStyle name="Calculation 2 3 5" xfId="769"/>
    <cellStyle name="Calculation 2 3 5 2" xfId="21362"/>
    <cellStyle name="Calculation 2 4" xfId="770"/>
    <cellStyle name="Calculation 2 4 2" xfId="771"/>
    <cellStyle name="Calculation 2 4 2 2" xfId="21361"/>
    <cellStyle name="Calculation 2 4 3" xfId="772"/>
    <cellStyle name="Calculation 2 4 3 2" xfId="21360"/>
    <cellStyle name="Calculation 2 4 4" xfId="773"/>
    <cellStyle name="Calculation 2 4 4 2" xfId="21359"/>
    <cellStyle name="Calculation 2 4 5" xfId="774"/>
    <cellStyle name="Calculation 2 4 5 2" xfId="21358"/>
    <cellStyle name="Calculation 2 5" xfId="775"/>
    <cellStyle name="Calculation 2 5 2" xfId="776"/>
    <cellStyle name="Calculation 2 5 2 2" xfId="21357"/>
    <cellStyle name="Calculation 2 5 3" xfId="777"/>
    <cellStyle name="Calculation 2 5 3 2" xfId="21356"/>
    <cellStyle name="Calculation 2 5 4" xfId="778"/>
    <cellStyle name="Calculation 2 5 4 2" xfId="21355"/>
    <cellStyle name="Calculation 2 5 5" xfId="779"/>
    <cellStyle name="Calculation 2 5 5 2" xfId="21354"/>
    <cellStyle name="Calculation 2 6" xfId="780"/>
    <cellStyle name="Calculation 2 6 2" xfId="781"/>
    <cellStyle name="Calculation 2 6 2 2" xfId="21353"/>
    <cellStyle name="Calculation 2 6 3" xfId="782"/>
    <cellStyle name="Calculation 2 6 3 2" xfId="21352"/>
    <cellStyle name="Calculation 2 6 4" xfId="783"/>
    <cellStyle name="Calculation 2 6 4 2" xfId="21351"/>
    <cellStyle name="Calculation 2 6 5" xfId="784"/>
    <cellStyle name="Calculation 2 6 5 2" xfId="21350"/>
    <cellStyle name="Calculation 2 7" xfId="785"/>
    <cellStyle name="Calculation 2 7 2" xfId="786"/>
    <cellStyle name="Calculation 2 7 2 2" xfId="21349"/>
    <cellStyle name="Calculation 2 7 3" xfId="787"/>
    <cellStyle name="Calculation 2 7 3 2" xfId="21348"/>
    <cellStyle name="Calculation 2 7 4" xfId="788"/>
    <cellStyle name="Calculation 2 7 4 2" xfId="21347"/>
    <cellStyle name="Calculation 2 7 5" xfId="789"/>
    <cellStyle name="Calculation 2 7 5 2" xfId="21346"/>
    <cellStyle name="Calculation 2 8" xfId="790"/>
    <cellStyle name="Calculation 2 8 2" xfId="791"/>
    <cellStyle name="Calculation 2 8 2 2" xfId="21345"/>
    <cellStyle name="Calculation 2 8 3" xfId="792"/>
    <cellStyle name="Calculation 2 8 3 2" xfId="21344"/>
    <cellStyle name="Calculation 2 8 4" xfId="793"/>
    <cellStyle name="Calculation 2 8 4 2" xfId="21343"/>
    <cellStyle name="Calculation 2 8 5" xfId="794"/>
    <cellStyle name="Calculation 2 8 5 2" xfId="21342"/>
    <cellStyle name="Calculation 2 9" xfId="795"/>
    <cellStyle name="Calculation 2 9 2" xfId="796"/>
    <cellStyle name="Calculation 2 9 2 2" xfId="21341"/>
    <cellStyle name="Calculation 2 9 3" xfId="797"/>
    <cellStyle name="Calculation 2 9 3 2" xfId="21340"/>
    <cellStyle name="Calculation 2 9 4" xfId="798"/>
    <cellStyle name="Calculation 2 9 4 2" xfId="21339"/>
    <cellStyle name="Calculation 2 9 5" xfId="799"/>
    <cellStyle name="Calculation 2 9 5 2" xfId="21338"/>
    <cellStyle name="Calculation 3" xfId="800"/>
    <cellStyle name="Calculation 3 2" xfId="801"/>
    <cellStyle name="Calculation 3 2 2" xfId="21336"/>
    <cellStyle name="Calculation 3 3" xfId="802"/>
    <cellStyle name="Calculation 3 3 2" xfId="21335"/>
    <cellStyle name="Calculation 3 4" xfId="21337"/>
    <cellStyle name="Calculation 4" xfId="803"/>
    <cellStyle name="Calculation 4 2" xfId="804"/>
    <cellStyle name="Calculation 4 2 2" xfId="21333"/>
    <cellStyle name="Calculation 4 3" xfId="805"/>
    <cellStyle name="Calculation 4 3 2" xfId="21332"/>
    <cellStyle name="Calculation 4 4" xfId="21334"/>
    <cellStyle name="Calculation 5" xfId="806"/>
    <cellStyle name="Calculation 5 2" xfId="807"/>
    <cellStyle name="Calculation 5 2 2" xfId="21330"/>
    <cellStyle name="Calculation 5 3" xfId="808"/>
    <cellStyle name="Calculation 5 3 2" xfId="21329"/>
    <cellStyle name="Calculation 5 4" xfId="21331"/>
    <cellStyle name="Calculation 6" xfId="809"/>
    <cellStyle name="Calculation 6 2" xfId="810"/>
    <cellStyle name="Calculation 6 2 2" xfId="21327"/>
    <cellStyle name="Calculation 6 3" xfId="811"/>
    <cellStyle name="Calculation 6 3 2" xfId="21326"/>
    <cellStyle name="Calculation 6 4" xfId="21328"/>
    <cellStyle name="Calculation 7" xfId="812"/>
    <cellStyle name="Calculation 7 2" xfId="21325"/>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3"/>
    <cellStyle name="Gia's 11" xfId="21324"/>
    <cellStyle name="Gia's 2" xfId="9187"/>
    <cellStyle name="Gia's 2 2" xfId="21322"/>
    <cellStyle name="Gia's 3" xfId="9188"/>
    <cellStyle name="Gia's 3 2" xfId="21321"/>
    <cellStyle name="Gia's 4" xfId="9189"/>
    <cellStyle name="Gia's 4 2" xfId="21320"/>
    <cellStyle name="Gia's 5" xfId="9190"/>
    <cellStyle name="Gia's 5 2" xfId="21319"/>
    <cellStyle name="Gia's 6" xfId="9191"/>
    <cellStyle name="Gia's 6 2" xfId="21318"/>
    <cellStyle name="Gia's 7" xfId="9192"/>
    <cellStyle name="Gia's 7 2" xfId="21317"/>
    <cellStyle name="Gia's 8" xfId="9193"/>
    <cellStyle name="Gia's 8 2" xfId="21316"/>
    <cellStyle name="Gia's 9" xfId="9194"/>
    <cellStyle name="Gia's 9 2" xfId="21315"/>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4"/>
    <cellStyle name="Header1" xfId="9222"/>
    <cellStyle name="Header1 2" xfId="9223"/>
    <cellStyle name="Header1 3" xfId="9224"/>
    <cellStyle name="Header2" xfId="9225"/>
    <cellStyle name="Header2 2" xfId="9226"/>
    <cellStyle name="Header2 2 2" xfId="21312"/>
    <cellStyle name="Header2 3" xfId="9227"/>
    <cellStyle name="Header2 3 2" xfId="21311"/>
    <cellStyle name="Header2 4" xfId="21313"/>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0"/>
    <cellStyle name="highlightExposure" xfId="9323"/>
    <cellStyle name="highlightExposure 2" xfId="21309"/>
    <cellStyle name="highlightPercentage" xfId="9324"/>
    <cellStyle name="highlightPercentage 2" xfId="21308"/>
    <cellStyle name="highlightText" xfId="9325"/>
    <cellStyle name="highlightText 2" xfId="21307"/>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5"/>
    <cellStyle name="Input 2 10 3" xfId="9336"/>
    <cellStyle name="Input 2 10 3 2" xfId="21304"/>
    <cellStyle name="Input 2 10 4" xfId="9337"/>
    <cellStyle name="Input 2 10 4 2" xfId="21303"/>
    <cellStyle name="Input 2 10 5" xfId="9338"/>
    <cellStyle name="Input 2 10 5 2" xfId="21302"/>
    <cellStyle name="Input 2 11" xfId="9339"/>
    <cellStyle name="Input 2 11 2" xfId="9340"/>
    <cellStyle name="Input 2 11 2 2" xfId="21300"/>
    <cellStyle name="Input 2 11 3" xfId="9341"/>
    <cellStyle name="Input 2 11 3 2" xfId="21299"/>
    <cellStyle name="Input 2 11 4" xfId="9342"/>
    <cellStyle name="Input 2 11 4 2" xfId="21298"/>
    <cellStyle name="Input 2 11 5" xfId="9343"/>
    <cellStyle name="Input 2 11 5 2" xfId="21297"/>
    <cellStyle name="Input 2 11 6" xfId="21301"/>
    <cellStyle name="Input 2 12" xfId="9344"/>
    <cellStyle name="Input 2 12 2" xfId="9345"/>
    <cellStyle name="Input 2 12 2 2" xfId="21295"/>
    <cellStyle name="Input 2 12 3" xfId="9346"/>
    <cellStyle name="Input 2 12 3 2" xfId="21294"/>
    <cellStyle name="Input 2 12 4" xfId="9347"/>
    <cellStyle name="Input 2 12 4 2" xfId="21293"/>
    <cellStyle name="Input 2 12 5" xfId="9348"/>
    <cellStyle name="Input 2 12 5 2" xfId="21292"/>
    <cellStyle name="Input 2 12 6" xfId="21296"/>
    <cellStyle name="Input 2 13" xfId="9349"/>
    <cellStyle name="Input 2 13 2" xfId="9350"/>
    <cellStyle name="Input 2 13 2 2" xfId="21290"/>
    <cellStyle name="Input 2 13 3" xfId="9351"/>
    <cellStyle name="Input 2 13 3 2" xfId="21289"/>
    <cellStyle name="Input 2 13 4" xfId="9352"/>
    <cellStyle name="Input 2 13 4 2" xfId="21288"/>
    <cellStyle name="Input 2 13 5" xfId="21291"/>
    <cellStyle name="Input 2 14" xfId="9353"/>
    <cellStyle name="Input 2 14 2" xfId="21287"/>
    <cellStyle name="Input 2 15" xfId="9354"/>
    <cellStyle name="Input 2 15 2" xfId="21286"/>
    <cellStyle name="Input 2 16" xfId="9355"/>
    <cellStyle name="Input 2 16 2" xfId="21285"/>
    <cellStyle name="Input 2 17" xfId="21306"/>
    <cellStyle name="Input 2 2" xfId="9356"/>
    <cellStyle name="Input 2 2 10" xfId="21284"/>
    <cellStyle name="Input 2 2 2" xfId="9357"/>
    <cellStyle name="Input 2 2 2 2" xfId="9358"/>
    <cellStyle name="Input 2 2 2 2 2" xfId="21282"/>
    <cellStyle name="Input 2 2 2 3" xfId="9359"/>
    <cellStyle name="Input 2 2 2 3 2" xfId="21281"/>
    <cellStyle name="Input 2 2 2 4" xfId="9360"/>
    <cellStyle name="Input 2 2 2 4 2" xfId="21280"/>
    <cellStyle name="Input 2 2 2 5" xfId="21283"/>
    <cellStyle name="Input 2 2 3" xfId="9361"/>
    <cellStyle name="Input 2 2 3 2" xfId="9362"/>
    <cellStyle name="Input 2 2 3 2 2" xfId="21278"/>
    <cellStyle name="Input 2 2 3 3" xfId="9363"/>
    <cellStyle name="Input 2 2 3 3 2" xfId="21277"/>
    <cellStyle name="Input 2 2 3 4" xfId="9364"/>
    <cellStyle name="Input 2 2 3 4 2" xfId="21276"/>
    <cellStyle name="Input 2 2 3 5" xfId="21279"/>
    <cellStyle name="Input 2 2 4" xfId="9365"/>
    <cellStyle name="Input 2 2 4 2" xfId="9366"/>
    <cellStyle name="Input 2 2 4 2 2" xfId="21274"/>
    <cellStyle name="Input 2 2 4 3" xfId="9367"/>
    <cellStyle name="Input 2 2 4 3 2" xfId="21273"/>
    <cellStyle name="Input 2 2 4 4" xfId="9368"/>
    <cellStyle name="Input 2 2 4 4 2" xfId="21272"/>
    <cellStyle name="Input 2 2 4 5" xfId="21275"/>
    <cellStyle name="Input 2 2 5" xfId="9369"/>
    <cellStyle name="Input 2 2 5 2" xfId="9370"/>
    <cellStyle name="Input 2 2 5 2 2" xfId="21270"/>
    <cellStyle name="Input 2 2 5 3" xfId="9371"/>
    <cellStyle name="Input 2 2 5 3 2" xfId="21269"/>
    <cellStyle name="Input 2 2 5 4" xfId="9372"/>
    <cellStyle name="Input 2 2 5 4 2" xfId="21268"/>
    <cellStyle name="Input 2 2 5 5" xfId="21271"/>
    <cellStyle name="Input 2 2 6" xfId="9373"/>
    <cellStyle name="Input 2 2 6 2" xfId="21267"/>
    <cellStyle name="Input 2 2 7" xfId="9374"/>
    <cellStyle name="Input 2 2 7 2" xfId="21266"/>
    <cellStyle name="Input 2 2 8" xfId="9375"/>
    <cellStyle name="Input 2 2 8 2" xfId="21265"/>
    <cellStyle name="Input 2 2 9" xfId="9376"/>
    <cellStyle name="Input 2 2 9 2" xfId="21264"/>
    <cellStyle name="Input 2 3" xfId="9377"/>
    <cellStyle name="Input 2 3 2" xfId="9378"/>
    <cellStyle name="Input 2 3 2 2" xfId="21263"/>
    <cellStyle name="Input 2 3 3" xfId="9379"/>
    <cellStyle name="Input 2 3 3 2" xfId="21262"/>
    <cellStyle name="Input 2 3 4" xfId="9380"/>
    <cellStyle name="Input 2 3 4 2" xfId="21261"/>
    <cellStyle name="Input 2 3 5" xfId="9381"/>
    <cellStyle name="Input 2 3 5 2" xfId="21260"/>
    <cellStyle name="Input 2 4" xfId="9382"/>
    <cellStyle name="Input 2 4 2" xfId="9383"/>
    <cellStyle name="Input 2 4 2 2" xfId="21259"/>
    <cellStyle name="Input 2 4 3" xfId="9384"/>
    <cellStyle name="Input 2 4 3 2" xfId="21258"/>
    <cellStyle name="Input 2 4 4" xfId="9385"/>
    <cellStyle name="Input 2 4 4 2" xfId="21257"/>
    <cellStyle name="Input 2 4 5" xfId="9386"/>
    <cellStyle name="Input 2 4 5 2" xfId="21256"/>
    <cellStyle name="Input 2 5" xfId="9387"/>
    <cellStyle name="Input 2 5 2" xfId="9388"/>
    <cellStyle name="Input 2 5 2 2" xfId="21255"/>
    <cellStyle name="Input 2 5 3" xfId="9389"/>
    <cellStyle name="Input 2 5 3 2" xfId="21254"/>
    <cellStyle name="Input 2 5 4" xfId="9390"/>
    <cellStyle name="Input 2 5 4 2" xfId="21253"/>
    <cellStyle name="Input 2 5 5" xfId="9391"/>
    <cellStyle name="Input 2 5 5 2" xfId="21252"/>
    <cellStyle name="Input 2 6" xfId="9392"/>
    <cellStyle name="Input 2 6 2" xfId="9393"/>
    <cellStyle name="Input 2 6 2 2" xfId="21251"/>
    <cellStyle name="Input 2 6 3" xfId="9394"/>
    <cellStyle name="Input 2 6 3 2" xfId="21250"/>
    <cellStyle name="Input 2 6 4" xfId="9395"/>
    <cellStyle name="Input 2 6 4 2" xfId="21249"/>
    <cellStyle name="Input 2 6 5" xfId="9396"/>
    <cellStyle name="Input 2 6 5 2" xfId="21248"/>
    <cellStyle name="Input 2 7" xfId="9397"/>
    <cellStyle name="Input 2 7 2" xfId="9398"/>
    <cellStyle name="Input 2 7 2 2" xfId="21247"/>
    <cellStyle name="Input 2 7 3" xfId="9399"/>
    <cellStyle name="Input 2 7 3 2" xfId="21246"/>
    <cellStyle name="Input 2 7 4" xfId="9400"/>
    <cellStyle name="Input 2 7 4 2" xfId="21245"/>
    <cellStyle name="Input 2 7 5" xfId="9401"/>
    <cellStyle name="Input 2 7 5 2" xfId="21244"/>
    <cellStyle name="Input 2 8" xfId="9402"/>
    <cellStyle name="Input 2 8 2" xfId="9403"/>
    <cellStyle name="Input 2 8 2 2" xfId="21243"/>
    <cellStyle name="Input 2 8 3" xfId="9404"/>
    <cellStyle name="Input 2 8 3 2" xfId="21242"/>
    <cellStyle name="Input 2 8 4" xfId="9405"/>
    <cellStyle name="Input 2 8 4 2" xfId="21241"/>
    <cellStyle name="Input 2 8 5" xfId="9406"/>
    <cellStyle name="Input 2 8 5 2" xfId="21240"/>
    <cellStyle name="Input 2 9" xfId="9407"/>
    <cellStyle name="Input 2 9 2" xfId="9408"/>
    <cellStyle name="Input 2 9 2 2" xfId="21239"/>
    <cellStyle name="Input 2 9 3" xfId="9409"/>
    <cellStyle name="Input 2 9 3 2" xfId="21238"/>
    <cellStyle name="Input 2 9 4" xfId="9410"/>
    <cellStyle name="Input 2 9 4 2" xfId="21237"/>
    <cellStyle name="Input 2 9 5" xfId="9411"/>
    <cellStyle name="Input 2 9 5 2" xfId="21236"/>
    <cellStyle name="Input 3" xfId="9412"/>
    <cellStyle name="Input 3 2" xfId="9413"/>
    <cellStyle name="Input 3 2 2" xfId="21234"/>
    <cellStyle name="Input 3 3" xfId="9414"/>
    <cellStyle name="Input 3 3 2" xfId="21233"/>
    <cellStyle name="Input 3 4" xfId="21235"/>
    <cellStyle name="Input 4" xfId="9415"/>
    <cellStyle name="Input 4 2" xfId="9416"/>
    <cellStyle name="Input 4 2 2" xfId="21231"/>
    <cellStyle name="Input 4 3" xfId="9417"/>
    <cellStyle name="Input 4 3 2" xfId="21230"/>
    <cellStyle name="Input 4 4" xfId="21232"/>
    <cellStyle name="Input 5" xfId="9418"/>
    <cellStyle name="Input 5 2" xfId="9419"/>
    <cellStyle name="Input 5 2 2" xfId="21228"/>
    <cellStyle name="Input 5 3" xfId="9420"/>
    <cellStyle name="Input 5 3 2" xfId="21227"/>
    <cellStyle name="Input 5 4" xfId="21229"/>
    <cellStyle name="Input 6" xfId="9421"/>
    <cellStyle name="Input 6 2" xfId="9422"/>
    <cellStyle name="Input 6 2 2" xfId="21225"/>
    <cellStyle name="Input 6 3" xfId="9423"/>
    <cellStyle name="Input 6 3 2" xfId="21224"/>
    <cellStyle name="Input 6 4" xfId="21226"/>
    <cellStyle name="Input 7" xfId="9424"/>
    <cellStyle name="Input 7 2" xfId="21223"/>
    <cellStyle name="inputExposure" xfId="9425"/>
    <cellStyle name="inputExposure 2" xfId="21222"/>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59"/>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0"/>
    <cellStyle name="Note 2 10 3" xfId="20386"/>
    <cellStyle name="Note 2 10 3 2" xfId="21219"/>
    <cellStyle name="Note 2 10 4" xfId="20387"/>
    <cellStyle name="Note 2 10 4 2" xfId="21218"/>
    <cellStyle name="Note 2 10 5" xfId="20388"/>
    <cellStyle name="Note 2 10 5 2" xfId="21217"/>
    <cellStyle name="Note 2 11" xfId="20389"/>
    <cellStyle name="Note 2 11 2" xfId="20390"/>
    <cellStyle name="Note 2 11 2 2" xfId="21216"/>
    <cellStyle name="Note 2 11 3" xfId="20391"/>
    <cellStyle name="Note 2 11 3 2" xfId="21215"/>
    <cellStyle name="Note 2 11 4" xfId="20392"/>
    <cellStyle name="Note 2 11 4 2" xfId="21214"/>
    <cellStyle name="Note 2 11 5" xfId="20393"/>
    <cellStyle name="Note 2 11 5 2" xfId="21213"/>
    <cellStyle name="Note 2 12" xfId="20394"/>
    <cellStyle name="Note 2 12 2" xfId="20395"/>
    <cellStyle name="Note 2 12 2 2" xfId="21212"/>
    <cellStyle name="Note 2 12 3" xfId="20396"/>
    <cellStyle name="Note 2 12 3 2" xfId="21211"/>
    <cellStyle name="Note 2 12 4" xfId="20397"/>
    <cellStyle name="Note 2 12 4 2" xfId="21210"/>
    <cellStyle name="Note 2 12 5" xfId="20398"/>
    <cellStyle name="Note 2 12 5 2" xfId="21209"/>
    <cellStyle name="Note 2 13" xfId="20399"/>
    <cellStyle name="Note 2 13 2" xfId="20400"/>
    <cellStyle name="Note 2 13 2 2" xfId="21208"/>
    <cellStyle name="Note 2 13 3" xfId="20401"/>
    <cellStyle name="Note 2 13 3 2" xfId="21207"/>
    <cellStyle name="Note 2 13 4" xfId="20402"/>
    <cellStyle name="Note 2 13 4 2" xfId="21206"/>
    <cellStyle name="Note 2 13 5" xfId="20403"/>
    <cellStyle name="Note 2 13 5 2" xfId="21205"/>
    <cellStyle name="Note 2 14" xfId="20404"/>
    <cellStyle name="Note 2 14 2" xfId="20405"/>
    <cellStyle name="Note 2 14 2 2" xfId="21203"/>
    <cellStyle name="Note 2 14 3" xfId="21204"/>
    <cellStyle name="Note 2 15" xfId="20406"/>
    <cellStyle name="Note 2 15 2" xfId="20407"/>
    <cellStyle name="Note 2 15 2 2" xfId="21202"/>
    <cellStyle name="Note 2 16" xfId="20408"/>
    <cellStyle name="Note 2 16 2" xfId="21201"/>
    <cellStyle name="Note 2 17" xfId="20409"/>
    <cellStyle name="Note 2 17 2" xfId="21200"/>
    <cellStyle name="Note 2 18" xfId="21221"/>
    <cellStyle name="Note 2 2" xfId="20410"/>
    <cellStyle name="Note 2 2 10" xfId="20411"/>
    <cellStyle name="Note 2 2 10 2" xfId="21198"/>
    <cellStyle name="Note 2 2 11" xfId="21199"/>
    <cellStyle name="Note 2 2 2" xfId="20412"/>
    <cellStyle name="Note 2 2 2 2" xfId="20413"/>
    <cellStyle name="Note 2 2 2 2 2" xfId="21196"/>
    <cellStyle name="Note 2 2 2 3" xfId="20414"/>
    <cellStyle name="Note 2 2 2 3 2" xfId="21195"/>
    <cellStyle name="Note 2 2 2 4" xfId="20415"/>
    <cellStyle name="Note 2 2 2 4 2" xfId="21194"/>
    <cellStyle name="Note 2 2 2 5" xfId="20416"/>
    <cellStyle name="Note 2 2 2 5 2" xfId="21193"/>
    <cellStyle name="Note 2 2 2 6" xfId="21197"/>
    <cellStyle name="Note 2 2 3" xfId="20417"/>
    <cellStyle name="Note 2 2 3 2" xfId="20418"/>
    <cellStyle name="Note 2 2 3 2 2" xfId="21192"/>
    <cellStyle name="Note 2 2 3 3" xfId="20419"/>
    <cellStyle name="Note 2 2 3 3 2" xfId="21191"/>
    <cellStyle name="Note 2 2 3 4" xfId="20420"/>
    <cellStyle name="Note 2 2 3 4 2" xfId="21190"/>
    <cellStyle name="Note 2 2 3 5" xfId="20421"/>
    <cellStyle name="Note 2 2 3 5 2" xfId="21189"/>
    <cellStyle name="Note 2 2 4" xfId="20422"/>
    <cellStyle name="Note 2 2 4 2" xfId="20423"/>
    <cellStyle name="Note 2 2 4 2 2" xfId="21187"/>
    <cellStyle name="Note 2 2 4 3" xfId="20424"/>
    <cellStyle name="Note 2 2 4 3 2" xfId="21186"/>
    <cellStyle name="Note 2 2 4 4" xfId="20425"/>
    <cellStyle name="Note 2 2 4 4 2" xfId="21185"/>
    <cellStyle name="Note 2 2 4 5" xfId="21188"/>
    <cellStyle name="Note 2 2 5" xfId="20426"/>
    <cellStyle name="Note 2 2 5 2" xfId="20427"/>
    <cellStyle name="Note 2 2 5 2 2" xfId="21183"/>
    <cellStyle name="Note 2 2 5 3" xfId="20428"/>
    <cellStyle name="Note 2 2 5 3 2" xfId="21182"/>
    <cellStyle name="Note 2 2 5 4" xfId="20429"/>
    <cellStyle name="Note 2 2 5 4 2" xfId="21181"/>
    <cellStyle name="Note 2 2 5 5" xfId="21184"/>
    <cellStyle name="Note 2 2 6" xfId="20430"/>
    <cellStyle name="Note 2 2 6 2" xfId="21180"/>
    <cellStyle name="Note 2 2 7" xfId="20431"/>
    <cellStyle name="Note 2 2 7 2" xfId="21179"/>
    <cellStyle name="Note 2 2 8" xfId="20432"/>
    <cellStyle name="Note 2 2 8 2" xfId="21178"/>
    <cellStyle name="Note 2 2 9" xfId="20433"/>
    <cellStyle name="Note 2 2 9 2" xfId="21177"/>
    <cellStyle name="Note 2 3" xfId="20434"/>
    <cellStyle name="Note 2 3 2" xfId="20435"/>
    <cellStyle name="Note 2 3 2 2" xfId="21176"/>
    <cellStyle name="Note 2 3 3" xfId="20436"/>
    <cellStyle name="Note 2 3 3 2" xfId="21175"/>
    <cellStyle name="Note 2 3 4" xfId="20437"/>
    <cellStyle name="Note 2 3 4 2" xfId="21174"/>
    <cellStyle name="Note 2 3 5" xfId="20438"/>
    <cellStyle name="Note 2 3 5 2" xfId="21173"/>
    <cellStyle name="Note 2 4" xfId="20439"/>
    <cellStyle name="Note 2 4 2" xfId="20440"/>
    <cellStyle name="Note 2 4 2 2" xfId="20441"/>
    <cellStyle name="Note 2 4 2 2 2" xfId="21172"/>
    <cellStyle name="Note 2 4 3" xfId="20442"/>
    <cellStyle name="Note 2 4 3 2" xfId="20443"/>
    <cellStyle name="Note 2 4 3 2 2" xfId="21171"/>
    <cellStyle name="Note 2 4 4" xfId="20444"/>
    <cellStyle name="Note 2 4 4 2" xfId="20445"/>
    <cellStyle name="Note 2 4 4 2 2" xfId="21170"/>
    <cellStyle name="Note 2 4 5" xfId="20446"/>
    <cellStyle name="Note 2 4 6" xfId="20447"/>
    <cellStyle name="Note 2 4 7" xfId="20448"/>
    <cellStyle name="Note 2 4 7 2" xfId="21169"/>
    <cellStyle name="Note 2 5" xfId="20449"/>
    <cellStyle name="Note 2 5 2" xfId="20450"/>
    <cellStyle name="Note 2 5 2 2" xfId="20451"/>
    <cellStyle name="Note 2 5 2 2 2" xfId="21168"/>
    <cellStyle name="Note 2 5 3" xfId="20452"/>
    <cellStyle name="Note 2 5 3 2" xfId="20453"/>
    <cellStyle name="Note 2 5 3 2 2" xfId="21167"/>
    <cellStyle name="Note 2 5 4" xfId="20454"/>
    <cellStyle name="Note 2 5 4 2" xfId="20455"/>
    <cellStyle name="Note 2 5 4 2 2" xfId="21166"/>
    <cellStyle name="Note 2 5 5" xfId="20456"/>
    <cellStyle name="Note 2 5 6" xfId="20457"/>
    <cellStyle name="Note 2 5 7" xfId="20458"/>
    <cellStyle name="Note 2 5 7 2" xfId="21165"/>
    <cellStyle name="Note 2 6" xfId="20459"/>
    <cellStyle name="Note 2 6 2" xfId="20460"/>
    <cellStyle name="Note 2 6 2 2" xfId="20461"/>
    <cellStyle name="Note 2 6 2 2 2" xfId="21164"/>
    <cellStyle name="Note 2 6 3" xfId="20462"/>
    <cellStyle name="Note 2 6 3 2" xfId="20463"/>
    <cellStyle name="Note 2 6 3 2 2" xfId="21163"/>
    <cellStyle name="Note 2 6 4" xfId="20464"/>
    <cellStyle name="Note 2 6 4 2" xfId="20465"/>
    <cellStyle name="Note 2 6 4 2 2" xfId="21162"/>
    <cellStyle name="Note 2 6 5" xfId="20466"/>
    <cellStyle name="Note 2 6 6" xfId="20467"/>
    <cellStyle name="Note 2 6 7" xfId="20468"/>
    <cellStyle name="Note 2 6 7 2" xfId="21161"/>
    <cellStyle name="Note 2 7" xfId="20469"/>
    <cellStyle name="Note 2 7 2" xfId="20470"/>
    <cellStyle name="Note 2 7 2 2" xfId="20471"/>
    <cellStyle name="Note 2 7 2 2 2" xfId="21160"/>
    <cellStyle name="Note 2 7 3" xfId="20472"/>
    <cellStyle name="Note 2 7 3 2" xfId="20473"/>
    <cellStyle name="Note 2 7 3 2 2" xfId="21159"/>
    <cellStyle name="Note 2 7 4" xfId="20474"/>
    <cellStyle name="Note 2 7 4 2" xfId="20475"/>
    <cellStyle name="Note 2 7 4 2 2" xfId="21158"/>
    <cellStyle name="Note 2 7 5" xfId="20476"/>
    <cellStyle name="Note 2 7 6" xfId="20477"/>
    <cellStyle name="Note 2 7 7" xfId="20478"/>
    <cellStyle name="Note 2 7 7 2" xfId="21157"/>
    <cellStyle name="Note 2 8" xfId="20479"/>
    <cellStyle name="Note 2 8 2" xfId="20480"/>
    <cellStyle name="Note 2 8 2 2" xfId="21156"/>
    <cellStyle name="Note 2 8 3" xfId="20481"/>
    <cellStyle name="Note 2 8 3 2" xfId="21155"/>
    <cellStyle name="Note 2 8 4" xfId="20482"/>
    <cellStyle name="Note 2 8 4 2" xfId="21154"/>
    <cellStyle name="Note 2 8 5" xfId="20483"/>
    <cellStyle name="Note 2 8 5 2" xfId="21153"/>
    <cellStyle name="Note 2 9" xfId="20484"/>
    <cellStyle name="Note 2 9 2" xfId="20485"/>
    <cellStyle name="Note 2 9 2 2" xfId="21152"/>
    <cellStyle name="Note 2 9 3" xfId="20486"/>
    <cellStyle name="Note 2 9 3 2" xfId="21151"/>
    <cellStyle name="Note 2 9 4" xfId="20487"/>
    <cellStyle name="Note 2 9 4 2" xfId="21150"/>
    <cellStyle name="Note 2 9 5" xfId="20488"/>
    <cellStyle name="Note 2 9 5 2" xfId="21149"/>
    <cellStyle name="Note 3 2" xfId="20489"/>
    <cellStyle name="Note 3 2 2" xfId="20490"/>
    <cellStyle name="Note 3 2 2 2" xfId="21147"/>
    <cellStyle name="Note 3 2 3" xfId="20491"/>
    <cellStyle name="Note 3 2 4" xfId="21148"/>
    <cellStyle name="Note 3 3" xfId="20492"/>
    <cellStyle name="Note 3 3 2" xfId="20493"/>
    <cellStyle name="Note 3 3 3" xfId="21146"/>
    <cellStyle name="Note 3 4" xfId="20494"/>
    <cellStyle name="Note 3 4 2" xfId="21145"/>
    <cellStyle name="Note 3 5" xfId="20495"/>
    <cellStyle name="Note 4 2" xfId="20496"/>
    <cellStyle name="Note 4 2 2" xfId="20497"/>
    <cellStyle name="Note 4 2 2 2" xfId="21143"/>
    <cellStyle name="Note 4 2 3" xfId="20498"/>
    <cellStyle name="Note 4 2 4" xfId="21144"/>
    <cellStyle name="Note 4 3" xfId="20499"/>
    <cellStyle name="Note 4 4" xfId="20500"/>
    <cellStyle name="Note 4 4 2" xfId="21142"/>
    <cellStyle name="Note 4 5" xfId="20501"/>
    <cellStyle name="Note 5" xfId="20502"/>
    <cellStyle name="Note 5 2" xfId="20503"/>
    <cellStyle name="Note 5 2 2" xfId="20504"/>
    <cellStyle name="Note 5 2 3" xfId="21140"/>
    <cellStyle name="Note 5 3" xfId="20505"/>
    <cellStyle name="Note 5 3 2" xfId="20506"/>
    <cellStyle name="Note 5 3 3" xfId="21139"/>
    <cellStyle name="Note 5 4" xfId="20507"/>
    <cellStyle name="Note 5 4 2" xfId="21138"/>
    <cellStyle name="Note 5 5" xfId="20508"/>
    <cellStyle name="Note 5 6" xfId="21141"/>
    <cellStyle name="Note 6" xfId="20509"/>
    <cellStyle name="Note 6 2" xfId="20510"/>
    <cellStyle name="Note 6 2 2" xfId="20511"/>
    <cellStyle name="Note 6 2 3" xfId="21136"/>
    <cellStyle name="Note 6 3" xfId="20512"/>
    <cellStyle name="Note 6 4" xfId="20513"/>
    <cellStyle name="Note 6 5" xfId="21137"/>
    <cellStyle name="Note 7" xfId="20514"/>
    <cellStyle name="Note 7 2" xfId="21135"/>
    <cellStyle name="Note 8" xfId="20515"/>
    <cellStyle name="Note 8 2" xfId="20516"/>
    <cellStyle name="Note 8 2 2" xfId="21133"/>
    <cellStyle name="Note 8 3" xfId="21134"/>
    <cellStyle name="Note 9" xfId="20517"/>
    <cellStyle name="Note 9 2" xfId="21132"/>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1"/>
    <cellStyle name="OptionHeading" xfId="20525"/>
    <cellStyle name="OptionHeading 2" xfId="20526"/>
    <cellStyle name="OptionHeading 3" xfId="20527"/>
    <cellStyle name="Output 2" xfId="20528"/>
    <cellStyle name="Output 2 10" xfId="20529"/>
    <cellStyle name="Output 2 10 2" xfId="20530"/>
    <cellStyle name="Output 2 10 2 2" xfId="21129"/>
    <cellStyle name="Output 2 10 3" xfId="20531"/>
    <cellStyle name="Output 2 10 3 2" xfId="21128"/>
    <cellStyle name="Output 2 10 4" xfId="20532"/>
    <cellStyle name="Output 2 10 4 2" xfId="21127"/>
    <cellStyle name="Output 2 10 5" xfId="20533"/>
    <cellStyle name="Output 2 10 5 2" xfId="21126"/>
    <cellStyle name="Output 2 11" xfId="20534"/>
    <cellStyle name="Output 2 11 2" xfId="20535"/>
    <cellStyle name="Output 2 11 2 2" xfId="21124"/>
    <cellStyle name="Output 2 11 3" xfId="20536"/>
    <cellStyle name="Output 2 11 3 2" xfId="21123"/>
    <cellStyle name="Output 2 11 4" xfId="20537"/>
    <cellStyle name="Output 2 11 4 2" xfId="21122"/>
    <cellStyle name="Output 2 11 5" xfId="20538"/>
    <cellStyle name="Output 2 11 5 2" xfId="21121"/>
    <cellStyle name="Output 2 11 6" xfId="21125"/>
    <cellStyle name="Output 2 12" xfId="20539"/>
    <cellStyle name="Output 2 12 2" xfId="20540"/>
    <cellStyle name="Output 2 12 2 2" xfId="21119"/>
    <cellStyle name="Output 2 12 3" xfId="20541"/>
    <cellStyle name="Output 2 12 3 2" xfId="21118"/>
    <cellStyle name="Output 2 12 4" xfId="20542"/>
    <cellStyle name="Output 2 12 4 2" xfId="21117"/>
    <cellStyle name="Output 2 12 5" xfId="20543"/>
    <cellStyle name="Output 2 12 5 2" xfId="21116"/>
    <cellStyle name="Output 2 12 6" xfId="21120"/>
    <cellStyle name="Output 2 13" xfId="20544"/>
    <cellStyle name="Output 2 13 2" xfId="20545"/>
    <cellStyle name="Output 2 13 2 2" xfId="21114"/>
    <cellStyle name="Output 2 13 3" xfId="20546"/>
    <cellStyle name="Output 2 13 3 2" xfId="21113"/>
    <cellStyle name="Output 2 13 4" xfId="20547"/>
    <cellStyle name="Output 2 13 4 2" xfId="21112"/>
    <cellStyle name="Output 2 13 5" xfId="21115"/>
    <cellStyle name="Output 2 14" xfId="20548"/>
    <cellStyle name="Output 2 14 2" xfId="21111"/>
    <cellStyle name="Output 2 15" xfId="20549"/>
    <cellStyle name="Output 2 15 2" xfId="21110"/>
    <cellStyle name="Output 2 16" xfId="20550"/>
    <cellStyle name="Output 2 16 2" xfId="21109"/>
    <cellStyle name="Output 2 17" xfId="21130"/>
    <cellStyle name="Output 2 2" xfId="20551"/>
    <cellStyle name="Output 2 2 10" xfId="21108"/>
    <cellStyle name="Output 2 2 2" xfId="20552"/>
    <cellStyle name="Output 2 2 2 2" xfId="20553"/>
    <cellStyle name="Output 2 2 2 2 2" xfId="21106"/>
    <cellStyle name="Output 2 2 2 3" xfId="20554"/>
    <cellStyle name="Output 2 2 2 3 2" xfId="21105"/>
    <cellStyle name="Output 2 2 2 4" xfId="20555"/>
    <cellStyle name="Output 2 2 2 4 2" xfId="21104"/>
    <cellStyle name="Output 2 2 2 5" xfId="21107"/>
    <cellStyle name="Output 2 2 3" xfId="20556"/>
    <cellStyle name="Output 2 2 3 2" xfId="20557"/>
    <cellStyle name="Output 2 2 3 2 2" xfId="21102"/>
    <cellStyle name="Output 2 2 3 3" xfId="20558"/>
    <cellStyle name="Output 2 2 3 3 2" xfId="21101"/>
    <cellStyle name="Output 2 2 3 4" xfId="20559"/>
    <cellStyle name="Output 2 2 3 4 2" xfId="21100"/>
    <cellStyle name="Output 2 2 3 5" xfId="21103"/>
    <cellStyle name="Output 2 2 4" xfId="20560"/>
    <cellStyle name="Output 2 2 4 2" xfId="20561"/>
    <cellStyle name="Output 2 2 4 2 2" xfId="21098"/>
    <cellStyle name="Output 2 2 4 3" xfId="20562"/>
    <cellStyle name="Output 2 2 4 3 2" xfId="21097"/>
    <cellStyle name="Output 2 2 4 4" xfId="20563"/>
    <cellStyle name="Output 2 2 4 4 2" xfId="21096"/>
    <cellStyle name="Output 2 2 4 5" xfId="21099"/>
    <cellStyle name="Output 2 2 5" xfId="20564"/>
    <cellStyle name="Output 2 2 5 2" xfId="20565"/>
    <cellStyle name="Output 2 2 5 2 2" xfId="21094"/>
    <cellStyle name="Output 2 2 5 3" xfId="20566"/>
    <cellStyle name="Output 2 2 5 3 2" xfId="21093"/>
    <cellStyle name="Output 2 2 5 4" xfId="20567"/>
    <cellStyle name="Output 2 2 5 4 2" xfId="21092"/>
    <cellStyle name="Output 2 2 5 5" xfId="21095"/>
    <cellStyle name="Output 2 2 6" xfId="20568"/>
    <cellStyle name="Output 2 2 6 2" xfId="21091"/>
    <cellStyle name="Output 2 2 7" xfId="20569"/>
    <cellStyle name="Output 2 2 7 2" xfId="21090"/>
    <cellStyle name="Output 2 2 8" xfId="20570"/>
    <cellStyle name="Output 2 2 8 2" xfId="21089"/>
    <cellStyle name="Output 2 2 9" xfId="20571"/>
    <cellStyle name="Output 2 2 9 2" xfId="21088"/>
    <cellStyle name="Output 2 3" xfId="20572"/>
    <cellStyle name="Output 2 3 2" xfId="20573"/>
    <cellStyle name="Output 2 3 2 2" xfId="21087"/>
    <cellStyle name="Output 2 3 3" xfId="20574"/>
    <cellStyle name="Output 2 3 3 2" xfId="21086"/>
    <cellStyle name="Output 2 3 4" xfId="20575"/>
    <cellStyle name="Output 2 3 4 2" xfId="21085"/>
    <cellStyle name="Output 2 3 5" xfId="20576"/>
    <cellStyle name="Output 2 3 5 2" xfId="21084"/>
    <cellStyle name="Output 2 4" xfId="20577"/>
    <cellStyle name="Output 2 4 2" xfId="20578"/>
    <cellStyle name="Output 2 4 2 2" xfId="21083"/>
    <cellStyle name="Output 2 4 3" xfId="20579"/>
    <cellStyle name="Output 2 4 3 2" xfId="21082"/>
    <cellStyle name="Output 2 4 4" xfId="20580"/>
    <cellStyle name="Output 2 4 4 2" xfId="21081"/>
    <cellStyle name="Output 2 4 5" xfId="20581"/>
    <cellStyle name="Output 2 4 5 2" xfId="21080"/>
    <cellStyle name="Output 2 5" xfId="20582"/>
    <cellStyle name="Output 2 5 2" xfId="20583"/>
    <cellStyle name="Output 2 5 2 2" xfId="21079"/>
    <cellStyle name="Output 2 5 3" xfId="20584"/>
    <cellStyle name="Output 2 5 3 2" xfId="21078"/>
    <cellStyle name="Output 2 5 4" xfId="20585"/>
    <cellStyle name="Output 2 5 4 2" xfId="21077"/>
    <cellStyle name="Output 2 5 5" xfId="20586"/>
    <cellStyle name="Output 2 5 5 2" xfId="21076"/>
    <cellStyle name="Output 2 6" xfId="20587"/>
    <cellStyle name="Output 2 6 2" xfId="20588"/>
    <cellStyle name="Output 2 6 2 2" xfId="21075"/>
    <cellStyle name="Output 2 6 3" xfId="20589"/>
    <cellStyle name="Output 2 6 3 2" xfId="21074"/>
    <cellStyle name="Output 2 6 4" xfId="20590"/>
    <cellStyle name="Output 2 6 4 2" xfId="21073"/>
    <cellStyle name="Output 2 6 5" xfId="20591"/>
    <cellStyle name="Output 2 6 5 2" xfId="21072"/>
    <cellStyle name="Output 2 7" xfId="20592"/>
    <cellStyle name="Output 2 7 2" xfId="20593"/>
    <cellStyle name="Output 2 7 2 2" xfId="21071"/>
    <cellStyle name="Output 2 7 3" xfId="20594"/>
    <cellStyle name="Output 2 7 3 2" xfId="21070"/>
    <cellStyle name="Output 2 7 4" xfId="20595"/>
    <cellStyle name="Output 2 7 4 2" xfId="21069"/>
    <cellStyle name="Output 2 7 5" xfId="20596"/>
    <cellStyle name="Output 2 7 5 2" xfId="21068"/>
    <cellStyle name="Output 2 8" xfId="20597"/>
    <cellStyle name="Output 2 8 2" xfId="20598"/>
    <cellStyle name="Output 2 8 2 2" xfId="21067"/>
    <cellStyle name="Output 2 8 3" xfId="20599"/>
    <cellStyle name="Output 2 8 3 2" xfId="21066"/>
    <cellStyle name="Output 2 8 4" xfId="20600"/>
    <cellStyle name="Output 2 8 4 2" xfId="21065"/>
    <cellStyle name="Output 2 8 5" xfId="20601"/>
    <cellStyle name="Output 2 8 5 2" xfId="21064"/>
    <cellStyle name="Output 2 9" xfId="20602"/>
    <cellStyle name="Output 2 9 2" xfId="20603"/>
    <cellStyle name="Output 2 9 2 2" xfId="21063"/>
    <cellStyle name="Output 2 9 3" xfId="20604"/>
    <cellStyle name="Output 2 9 3 2" xfId="21062"/>
    <cellStyle name="Output 2 9 4" xfId="20605"/>
    <cellStyle name="Output 2 9 4 2" xfId="21061"/>
    <cellStyle name="Output 2 9 5" xfId="20606"/>
    <cellStyle name="Output 2 9 5 2" xfId="21060"/>
    <cellStyle name="Output 3" xfId="20607"/>
    <cellStyle name="Output 3 2" xfId="20608"/>
    <cellStyle name="Output 3 2 2" xfId="21058"/>
    <cellStyle name="Output 3 3" xfId="20609"/>
    <cellStyle name="Output 3 3 2" xfId="21057"/>
    <cellStyle name="Output 3 4" xfId="21059"/>
    <cellStyle name="Output 4" xfId="20610"/>
    <cellStyle name="Output 4 2" xfId="20611"/>
    <cellStyle name="Output 4 2 2" xfId="21055"/>
    <cellStyle name="Output 4 3" xfId="20612"/>
    <cellStyle name="Output 4 3 2" xfId="21054"/>
    <cellStyle name="Output 4 4" xfId="21056"/>
    <cellStyle name="Output 5" xfId="20613"/>
    <cellStyle name="Output 5 2" xfId="20614"/>
    <cellStyle name="Output 5 2 2" xfId="21052"/>
    <cellStyle name="Output 5 3" xfId="20615"/>
    <cellStyle name="Output 5 3 2" xfId="21051"/>
    <cellStyle name="Output 5 4" xfId="21053"/>
    <cellStyle name="Output 6" xfId="20616"/>
    <cellStyle name="Output 6 2" xfId="20617"/>
    <cellStyle name="Output 6 2 2" xfId="21049"/>
    <cellStyle name="Output 6 3" xfId="20618"/>
    <cellStyle name="Output 6 3 2" xfId="21048"/>
    <cellStyle name="Output 6 4" xfId="21050"/>
    <cellStyle name="Output 7" xfId="20619"/>
    <cellStyle name="Output 7 2" xfId="21047"/>
    <cellStyle name="Percen - Style1" xfId="20620"/>
    <cellStyle name="Percent" xfId="20960"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1409"/>
    <cellStyle name="Sheet Title" xfId="20784"/>
    <cellStyle name="showExposure" xfId="20785"/>
    <cellStyle name="showExposure 2" xfId="21046"/>
    <cellStyle name="showParameterE" xfId="20786"/>
    <cellStyle name="showParameterE 2" xfId="21045"/>
    <cellStyle name="Standard_AX-4-4-Profit-Loss-310899" xfId="20787"/>
    <cellStyle name="Style 1" xfId="20788"/>
    <cellStyle name="Style 1 2" xfId="20789"/>
    <cellStyle name="Style 1 2 2" xfId="20790"/>
    <cellStyle name="Style 1 3" xfId="20791"/>
    <cellStyle name="Style 1 4" xfId="20792"/>
    <cellStyle name="Style 2" xfId="20793"/>
    <cellStyle name="Style 3" xfId="20794"/>
    <cellStyle name="Style 4" xfId="20795"/>
    <cellStyle name="Style 5" xfId="20796"/>
    <cellStyle name="Style 6" xfId="20797"/>
    <cellStyle name="Style 7" xfId="20798"/>
    <cellStyle name="Style 8" xfId="20799"/>
    <cellStyle name="Style 9" xfId="21411"/>
    <cellStyle name="Text Indent A" xfId="20800"/>
    <cellStyle name="Text Indent B" xfId="20801"/>
    <cellStyle name="Text Indent C" xfId="20802"/>
    <cellStyle name="Tickmark" xfId="20803"/>
    <cellStyle name="Title 2" xfId="20804"/>
    <cellStyle name="Title 2 2" xfId="20805"/>
    <cellStyle name="Title 2 2 2" xfId="20806"/>
    <cellStyle name="Title 2 3" xfId="20807"/>
    <cellStyle name="Title 2 4" xfId="20808"/>
    <cellStyle name="Title 3" xfId="20809"/>
    <cellStyle name="Title 3 2" xfId="20810"/>
    <cellStyle name="Title 3 3" xfId="20811"/>
    <cellStyle name="Title 4" xfId="20812"/>
    <cellStyle name="Title 4 2" xfId="20813"/>
    <cellStyle name="Title 4 3" xfId="20814"/>
    <cellStyle name="Title 5" xfId="20815"/>
    <cellStyle name="Title 5 2" xfId="20816"/>
    <cellStyle name="Title 5 3" xfId="20817"/>
    <cellStyle name="Title 6" xfId="20818"/>
    <cellStyle name="Title 6 2" xfId="20819"/>
    <cellStyle name="Title 6 3" xfId="20820"/>
    <cellStyle name="Title 7" xfId="20821"/>
    <cellStyle name="Total 2" xfId="20822"/>
    <cellStyle name="Total 2 10" xfId="20823"/>
    <cellStyle name="Total 2 10 2" xfId="20824"/>
    <cellStyle name="Total 2 10 2 2" xfId="21043"/>
    <cellStyle name="Total 2 10 3" xfId="20825"/>
    <cellStyle name="Total 2 10 3 2" xfId="21042"/>
    <cellStyle name="Total 2 10 4" xfId="20826"/>
    <cellStyle name="Total 2 10 4 2" xfId="21041"/>
    <cellStyle name="Total 2 10 5" xfId="20827"/>
    <cellStyle name="Total 2 10 5 2" xfId="21040"/>
    <cellStyle name="Total 2 11" xfId="20828"/>
    <cellStyle name="Total 2 11 2" xfId="20829"/>
    <cellStyle name="Total 2 11 2 2" xfId="21038"/>
    <cellStyle name="Total 2 11 3" xfId="20830"/>
    <cellStyle name="Total 2 11 3 2" xfId="21037"/>
    <cellStyle name="Total 2 11 4" xfId="20831"/>
    <cellStyle name="Total 2 11 4 2" xfId="21036"/>
    <cellStyle name="Total 2 11 5" xfId="20832"/>
    <cellStyle name="Total 2 11 5 2" xfId="21035"/>
    <cellStyle name="Total 2 11 6" xfId="21039"/>
    <cellStyle name="Total 2 12" xfId="20833"/>
    <cellStyle name="Total 2 12 2" xfId="20834"/>
    <cellStyle name="Total 2 12 2 2" xfId="21033"/>
    <cellStyle name="Total 2 12 3" xfId="20835"/>
    <cellStyle name="Total 2 12 3 2" xfId="21032"/>
    <cellStyle name="Total 2 12 4" xfId="20836"/>
    <cellStyle name="Total 2 12 4 2" xfId="21031"/>
    <cellStyle name="Total 2 12 5" xfId="20837"/>
    <cellStyle name="Total 2 12 5 2" xfId="21030"/>
    <cellStyle name="Total 2 12 6" xfId="21034"/>
    <cellStyle name="Total 2 13" xfId="20838"/>
    <cellStyle name="Total 2 13 2" xfId="20839"/>
    <cellStyle name="Total 2 13 2 2" xfId="21028"/>
    <cellStyle name="Total 2 13 3" xfId="20840"/>
    <cellStyle name="Total 2 13 3 2" xfId="21027"/>
    <cellStyle name="Total 2 13 4" xfId="20841"/>
    <cellStyle name="Total 2 13 4 2" xfId="21026"/>
    <cellStyle name="Total 2 13 5" xfId="21029"/>
    <cellStyle name="Total 2 14" xfId="20842"/>
    <cellStyle name="Total 2 14 2" xfId="21025"/>
    <cellStyle name="Total 2 15" xfId="20843"/>
    <cellStyle name="Total 2 15 2" xfId="21024"/>
    <cellStyle name="Total 2 16" xfId="20844"/>
    <cellStyle name="Total 2 16 2" xfId="21023"/>
    <cellStyle name="Total 2 17" xfId="21044"/>
    <cellStyle name="Total 2 2" xfId="20845"/>
    <cellStyle name="Total 2 2 10" xfId="21022"/>
    <cellStyle name="Total 2 2 2" xfId="20846"/>
    <cellStyle name="Total 2 2 2 2" xfId="20847"/>
    <cellStyle name="Total 2 2 2 2 2" xfId="21020"/>
    <cellStyle name="Total 2 2 2 3" xfId="20848"/>
    <cellStyle name="Total 2 2 2 3 2" xfId="21019"/>
    <cellStyle name="Total 2 2 2 4" xfId="20849"/>
    <cellStyle name="Total 2 2 2 4 2" xfId="21018"/>
    <cellStyle name="Total 2 2 2 5" xfId="21021"/>
    <cellStyle name="Total 2 2 3" xfId="20850"/>
    <cellStyle name="Total 2 2 3 2" xfId="20851"/>
    <cellStyle name="Total 2 2 3 2 2" xfId="21016"/>
    <cellStyle name="Total 2 2 3 3" xfId="20852"/>
    <cellStyle name="Total 2 2 3 3 2" xfId="21015"/>
    <cellStyle name="Total 2 2 3 4" xfId="20853"/>
    <cellStyle name="Total 2 2 3 4 2" xfId="21014"/>
    <cellStyle name="Total 2 2 3 5" xfId="21017"/>
    <cellStyle name="Total 2 2 4" xfId="20854"/>
    <cellStyle name="Total 2 2 4 2" xfId="20855"/>
    <cellStyle name="Total 2 2 4 2 2" xfId="21012"/>
    <cellStyle name="Total 2 2 4 3" xfId="20856"/>
    <cellStyle name="Total 2 2 4 3 2" xfId="21011"/>
    <cellStyle name="Total 2 2 4 4" xfId="20857"/>
    <cellStyle name="Total 2 2 4 4 2" xfId="21010"/>
    <cellStyle name="Total 2 2 4 5" xfId="21013"/>
    <cellStyle name="Total 2 2 5" xfId="20858"/>
    <cellStyle name="Total 2 2 5 2" xfId="20859"/>
    <cellStyle name="Total 2 2 5 2 2" xfId="21008"/>
    <cellStyle name="Total 2 2 5 3" xfId="20860"/>
    <cellStyle name="Total 2 2 5 3 2" xfId="21007"/>
    <cellStyle name="Total 2 2 5 4" xfId="20861"/>
    <cellStyle name="Total 2 2 5 4 2" xfId="21006"/>
    <cellStyle name="Total 2 2 5 5" xfId="21009"/>
    <cellStyle name="Total 2 2 6" xfId="20862"/>
    <cellStyle name="Total 2 2 6 2" xfId="21005"/>
    <cellStyle name="Total 2 2 7" xfId="20863"/>
    <cellStyle name="Total 2 2 7 2" xfId="21004"/>
    <cellStyle name="Total 2 2 8" xfId="20864"/>
    <cellStyle name="Total 2 2 8 2" xfId="21003"/>
    <cellStyle name="Total 2 2 9" xfId="20865"/>
    <cellStyle name="Total 2 2 9 2" xfId="21002"/>
    <cellStyle name="Total 2 3" xfId="20866"/>
    <cellStyle name="Total 2 3 2" xfId="20867"/>
    <cellStyle name="Total 2 3 2 2" xfId="21001"/>
    <cellStyle name="Total 2 3 3" xfId="20868"/>
    <cellStyle name="Total 2 3 3 2" xfId="21000"/>
    <cellStyle name="Total 2 3 4" xfId="20869"/>
    <cellStyle name="Total 2 3 4 2" xfId="20999"/>
    <cellStyle name="Total 2 3 5" xfId="20870"/>
    <cellStyle name="Total 2 3 5 2" xfId="20998"/>
    <cellStyle name="Total 2 4" xfId="20871"/>
    <cellStyle name="Total 2 4 2" xfId="20872"/>
    <cellStyle name="Total 2 4 2 2" xfId="20997"/>
    <cellStyle name="Total 2 4 3" xfId="20873"/>
    <cellStyle name="Total 2 4 3 2" xfId="20996"/>
    <cellStyle name="Total 2 4 4" xfId="20874"/>
    <cellStyle name="Total 2 4 4 2" xfId="20995"/>
    <cellStyle name="Total 2 4 5" xfId="20875"/>
    <cellStyle name="Total 2 4 5 2" xfId="20994"/>
    <cellStyle name="Total 2 5" xfId="20876"/>
    <cellStyle name="Total 2 5 2" xfId="20877"/>
    <cellStyle name="Total 2 5 2 2" xfId="20993"/>
    <cellStyle name="Total 2 5 3" xfId="20878"/>
    <cellStyle name="Total 2 5 3 2" xfId="20992"/>
    <cellStyle name="Total 2 5 4" xfId="20879"/>
    <cellStyle name="Total 2 5 4 2" xfId="20991"/>
    <cellStyle name="Total 2 5 5" xfId="20880"/>
    <cellStyle name="Total 2 5 5 2" xfId="20990"/>
    <cellStyle name="Total 2 6" xfId="20881"/>
    <cellStyle name="Total 2 6 2" xfId="20882"/>
    <cellStyle name="Total 2 6 2 2" xfId="20989"/>
    <cellStyle name="Total 2 6 3" xfId="20883"/>
    <cellStyle name="Total 2 6 3 2" xfId="20988"/>
    <cellStyle name="Total 2 6 4" xfId="20884"/>
    <cellStyle name="Total 2 6 4 2" xfId="20987"/>
    <cellStyle name="Total 2 6 5" xfId="20885"/>
    <cellStyle name="Total 2 6 5 2" xfId="20986"/>
    <cellStyle name="Total 2 7" xfId="20886"/>
    <cellStyle name="Total 2 7 2" xfId="20887"/>
    <cellStyle name="Total 2 7 2 2" xfId="20985"/>
    <cellStyle name="Total 2 7 3" xfId="20888"/>
    <cellStyle name="Total 2 7 3 2" xfId="20984"/>
    <cellStyle name="Total 2 7 4" xfId="20889"/>
    <cellStyle name="Total 2 7 4 2" xfId="20983"/>
    <cellStyle name="Total 2 7 5" xfId="20890"/>
    <cellStyle name="Total 2 7 5 2" xfId="20982"/>
    <cellStyle name="Total 2 8" xfId="20891"/>
    <cellStyle name="Total 2 8 2" xfId="20892"/>
    <cellStyle name="Total 2 8 2 2" xfId="20981"/>
    <cellStyle name="Total 2 8 3" xfId="20893"/>
    <cellStyle name="Total 2 8 3 2" xfId="20980"/>
    <cellStyle name="Total 2 8 4" xfId="20894"/>
    <cellStyle name="Total 2 8 4 2" xfId="20979"/>
    <cellStyle name="Total 2 8 5" xfId="20895"/>
    <cellStyle name="Total 2 8 5 2" xfId="20978"/>
    <cellStyle name="Total 2 9" xfId="20896"/>
    <cellStyle name="Total 2 9 2" xfId="20897"/>
    <cellStyle name="Total 2 9 2 2" xfId="20977"/>
    <cellStyle name="Total 2 9 3" xfId="20898"/>
    <cellStyle name="Total 2 9 3 2" xfId="20976"/>
    <cellStyle name="Total 2 9 4" xfId="20899"/>
    <cellStyle name="Total 2 9 4 2" xfId="20975"/>
    <cellStyle name="Total 2 9 5" xfId="20900"/>
    <cellStyle name="Total 2 9 5 2" xfId="20974"/>
    <cellStyle name="Total 3" xfId="20901"/>
    <cellStyle name="Total 3 2" xfId="20902"/>
    <cellStyle name="Total 3 2 2" xfId="20972"/>
    <cellStyle name="Total 3 3" xfId="20903"/>
    <cellStyle name="Total 3 3 2" xfId="20971"/>
    <cellStyle name="Total 3 4" xfId="20973"/>
    <cellStyle name="Total 4" xfId="20904"/>
    <cellStyle name="Total 4 2" xfId="20905"/>
    <cellStyle name="Total 4 2 2" xfId="20969"/>
    <cellStyle name="Total 4 3" xfId="20906"/>
    <cellStyle name="Total 4 3 2" xfId="20968"/>
    <cellStyle name="Total 4 4" xfId="20970"/>
    <cellStyle name="Total 5" xfId="20907"/>
    <cellStyle name="Total 5 2" xfId="20908"/>
    <cellStyle name="Total 5 2 2" xfId="20966"/>
    <cellStyle name="Total 5 3" xfId="20909"/>
    <cellStyle name="Total 5 3 2" xfId="20965"/>
    <cellStyle name="Total 5 4" xfId="20967"/>
    <cellStyle name="Total 6" xfId="20910"/>
    <cellStyle name="Total 6 2" xfId="20911"/>
    <cellStyle name="Total 6 2 2" xfId="20963"/>
    <cellStyle name="Total 6 3" xfId="20912"/>
    <cellStyle name="Total 6 3 2" xfId="20962"/>
    <cellStyle name="Total 6 4" xfId="20964"/>
    <cellStyle name="Total 7" xfId="20913"/>
    <cellStyle name="Total 7 2" xfId="20961"/>
    <cellStyle name="Total2 - Style2" xfId="20914"/>
    <cellStyle name="Unit" xfId="20915"/>
    <cellStyle name="Unit 2" xfId="20916"/>
    <cellStyle name="Unit 3" xfId="20917"/>
    <cellStyle name="Unit 4" xfId="20918"/>
    <cellStyle name="Vertical" xfId="20919"/>
    <cellStyle name="Vertical 2" xfId="20920"/>
    <cellStyle name="Vertical 3" xfId="20921"/>
    <cellStyle name="Währung [0]" xfId="20922"/>
    <cellStyle name="Währung_AX-3-4-Balance-Sheet-310899" xfId="20923"/>
    <cellStyle name="Warning Text 2" xfId="20924"/>
    <cellStyle name="Warning Text 2 10" xfId="20925"/>
    <cellStyle name="Warning Text 2 11" xfId="20926"/>
    <cellStyle name="Warning Text 2 12" xfId="20927"/>
    <cellStyle name="Warning Text 2 2" xfId="20928"/>
    <cellStyle name="Warning Text 2 2 2" xfId="20929"/>
    <cellStyle name="Warning Text 2 3" xfId="20930"/>
    <cellStyle name="Warning Text 2 4" xfId="20931"/>
    <cellStyle name="Warning Text 2 5" xfId="20932"/>
    <cellStyle name="Warning Text 2 6" xfId="20933"/>
    <cellStyle name="Warning Text 2 7" xfId="20934"/>
    <cellStyle name="Warning Text 2 8" xfId="20935"/>
    <cellStyle name="Warning Text 2 9" xfId="20936"/>
    <cellStyle name="Warning Text 3" xfId="20937"/>
    <cellStyle name="Warning Text 3 2" xfId="20938"/>
    <cellStyle name="Warning Text 3 3" xfId="20939"/>
    <cellStyle name="Warning Text 4" xfId="20940"/>
    <cellStyle name="Warning Text 4 2" xfId="20941"/>
    <cellStyle name="Warning Text 4 3" xfId="20942"/>
    <cellStyle name="Warning Text 5" xfId="20943"/>
    <cellStyle name="Warning Text 5 2" xfId="20944"/>
    <cellStyle name="Warning Text 5 3" xfId="20945"/>
    <cellStyle name="Warning Text 6" xfId="20946"/>
    <cellStyle name="Warning Text 6 2" xfId="20947"/>
    <cellStyle name="Warning Text 6 3" xfId="20948"/>
    <cellStyle name="Warning Text 7" xfId="20949"/>
    <cellStyle name="Years" xfId="20950"/>
    <cellStyle name="Денежный [0]_Capex" xfId="20951"/>
    <cellStyle name="Денежный_Capex" xfId="20952"/>
    <cellStyle name="Обычный_7.1" xfId="20953"/>
    <cellStyle name="ТЕКСТ" xfId="20954"/>
    <cellStyle name="Тысячи [0]_Chart1 (Sales &amp; Costs)" xfId="20955"/>
    <cellStyle name="Тысячи_Chart1 (Sales &amp; Costs)" xfId="20956"/>
    <cellStyle name="Финансовый [0]_Capex" xfId="20957"/>
    <cellStyle name="Финансовый_Capex" xfId="20958"/>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5"/>
  <sheetViews>
    <sheetView tabSelected="1" workbookViewId="0">
      <pane xSplit="1" ySplit="7" topLeftCell="B8" activePane="bottomRight" state="frozen"/>
      <selection pane="topRight" activeCell="B1" sqref="B1"/>
      <selection pane="bottomLeft" activeCell="A8" sqref="A8"/>
      <selection pane="bottomRight" activeCell="C2" sqref="C2"/>
    </sheetView>
  </sheetViews>
  <sheetFormatPr defaultRowHeight="15"/>
  <cols>
    <col min="1" max="1" width="10.28515625" style="3" customWidth="1"/>
    <col min="2" max="2" width="134.7109375" bestFit="1" customWidth="1"/>
    <col min="3" max="3" width="39.42578125" customWidth="1"/>
    <col min="7" max="7" width="25" customWidth="1"/>
  </cols>
  <sheetData>
    <row r="1" spans="1:3">
      <c r="A1" s="11"/>
      <c r="B1" s="205" t="s">
        <v>303</v>
      </c>
    </row>
    <row r="2" spans="1:3" s="202" customFormat="1" ht="15.75">
      <c r="A2" s="277">
        <v>1</v>
      </c>
      <c r="B2" s="203" t="s">
        <v>304</v>
      </c>
      <c r="C2" s="200" t="s">
        <v>883</v>
      </c>
    </row>
    <row r="3" spans="1:3" s="202" customFormat="1" ht="15.75">
      <c r="A3" s="277">
        <v>2</v>
      </c>
      <c r="B3" s="204" t="s">
        <v>305</v>
      </c>
      <c r="C3" s="200" t="s">
        <v>881</v>
      </c>
    </row>
    <row r="4" spans="1:3" s="202" customFormat="1" ht="15.75">
      <c r="A4" s="277">
        <v>3</v>
      </c>
      <c r="B4" s="204" t="s">
        <v>306</v>
      </c>
      <c r="C4" s="200" t="s">
        <v>856</v>
      </c>
    </row>
    <row r="5" spans="1:3" s="202" customFormat="1" ht="15.75">
      <c r="A5" s="278">
        <v>4</v>
      </c>
      <c r="B5" s="210" t="s">
        <v>307</v>
      </c>
      <c r="C5" s="1" t="s">
        <v>882</v>
      </c>
    </row>
    <row r="6" spans="1:3" s="206" customFormat="1" ht="65.25" customHeight="1">
      <c r="A6" s="494" t="s">
        <v>809</v>
      </c>
      <c r="B6" s="495"/>
      <c r="C6" s="495"/>
    </row>
    <row r="7" spans="1:3">
      <c r="A7" s="276" t="s">
        <v>658</v>
      </c>
      <c r="B7" s="205" t="s">
        <v>308</v>
      </c>
    </row>
    <row r="8" spans="1:3">
      <c r="A8" s="11">
        <v>1</v>
      </c>
      <c r="B8" s="207" t="s">
        <v>269</v>
      </c>
    </row>
    <row r="9" spans="1:3">
      <c r="A9" s="11">
        <v>2</v>
      </c>
      <c r="B9" s="207" t="s">
        <v>309</v>
      </c>
    </row>
    <row r="10" spans="1:3">
      <c r="A10" s="11">
        <v>3</v>
      </c>
      <c r="B10" s="207" t="s">
        <v>310</v>
      </c>
    </row>
    <row r="11" spans="1:3">
      <c r="A11" s="11">
        <v>4</v>
      </c>
      <c r="B11" s="207" t="s">
        <v>311</v>
      </c>
      <c r="C11" s="201"/>
    </row>
    <row r="12" spans="1:3">
      <c r="A12" s="11">
        <v>5</v>
      </c>
      <c r="B12" s="207" t="s">
        <v>230</v>
      </c>
    </row>
    <row r="13" spans="1:3">
      <c r="A13" s="11">
        <v>6</v>
      </c>
      <c r="B13" s="208" t="s">
        <v>191</v>
      </c>
    </row>
    <row r="14" spans="1:3">
      <c r="A14" s="11">
        <v>7</v>
      </c>
      <c r="B14" s="207" t="s">
        <v>312</v>
      </c>
    </row>
    <row r="15" spans="1:3">
      <c r="A15" s="11">
        <v>8</v>
      </c>
      <c r="B15" s="207" t="s">
        <v>316</v>
      </c>
    </row>
    <row r="16" spans="1:3">
      <c r="A16" s="11">
        <v>9</v>
      </c>
      <c r="B16" s="207" t="s">
        <v>94</v>
      </c>
    </row>
    <row r="17" spans="1:2">
      <c r="A17" s="11">
        <v>10</v>
      </c>
      <c r="B17" s="207" t="s">
        <v>319</v>
      </c>
    </row>
    <row r="18" spans="1:2">
      <c r="A18" s="11">
        <v>11</v>
      </c>
      <c r="B18" s="208" t="s">
        <v>297</v>
      </c>
    </row>
    <row r="19" spans="1:2">
      <c r="A19" s="11">
        <v>12</v>
      </c>
      <c r="B19" s="208" t="s">
        <v>294</v>
      </c>
    </row>
    <row r="20" spans="1:2">
      <c r="A20" s="11">
        <v>13</v>
      </c>
      <c r="B20" s="209" t="s">
        <v>779</v>
      </c>
    </row>
    <row r="21" spans="1:2">
      <c r="A21" s="11">
        <v>14</v>
      </c>
      <c r="B21" s="435" t="s">
        <v>842</v>
      </c>
    </row>
    <row r="22" spans="1:2">
      <c r="A22" s="131">
        <v>15</v>
      </c>
      <c r="B22" s="208" t="s">
        <v>83</v>
      </c>
    </row>
    <row r="23" spans="1:2">
      <c r="A23" s="6"/>
      <c r="B23" s="4"/>
    </row>
    <row r="24" spans="1:2">
      <c r="A24" s="6"/>
      <c r="B24" s="4"/>
    </row>
    <row r="25" spans="1:2">
      <c r="A25" s="6"/>
      <c r="B25" s="4"/>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B21" location="'14. LCR'!A1" display="ლიკვიდობის გადაფარვ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7" activePane="bottomRight" state="frozen"/>
      <selection pane="topRight" activeCell="B1" sqref="B1"/>
      <selection pane="bottomLeft" activeCell="A5" sqref="A5"/>
      <selection pane="bottomRight" activeCell="C46" sqref="C46"/>
    </sheetView>
  </sheetViews>
  <sheetFormatPr defaultRowHeight="15"/>
  <cols>
    <col min="1" max="1" width="9.5703125" style="6" bestFit="1" customWidth="1"/>
    <col min="2" max="2" width="132.42578125" style="3" customWidth="1"/>
    <col min="3" max="3" width="18.42578125" style="3" customWidth="1"/>
  </cols>
  <sheetData>
    <row r="1" spans="1:6" ht="15.75">
      <c r="A1" s="18" t="s">
        <v>233</v>
      </c>
      <c r="B1" s="17" t="s">
        <v>849</v>
      </c>
      <c r="D1" s="3"/>
      <c r="E1" s="3"/>
      <c r="F1" s="3"/>
    </row>
    <row r="2" spans="1:6" s="22" customFormat="1" ht="15.75" customHeight="1">
      <c r="A2" s="22" t="s">
        <v>234</v>
      </c>
      <c r="B2" s="17" t="s">
        <v>850</v>
      </c>
    </row>
    <row r="3" spans="1:6" s="22" customFormat="1" ht="15.75" customHeight="1"/>
    <row r="4" spans="1:6" ht="15.75" thickBot="1">
      <c r="A4" s="6" t="s">
        <v>667</v>
      </c>
      <c r="B4" s="64" t="s">
        <v>94</v>
      </c>
    </row>
    <row r="5" spans="1:6">
      <c r="A5" s="150" t="s">
        <v>32</v>
      </c>
      <c r="B5" s="151"/>
      <c r="C5" s="152" t="s">
        <v>33</v>
      </c>
    </row>
    <row r="6" spans="1:6">
      <c r="A6" s="153">
        <v>1</v>
      </c>
      <c r="B6" s="92" t="s">
        <v>34</v>
      </c>
      <c r="C6" s="341">
        <f>SUM(C7:C11)</f>
        <v>116146599.55999991</v>
      </c>
    </row>
    <row r="7" spans="1:6">
      <c r="A7" s="153">
        <v>2</v>
      </c>
      <c r="B7" s="89" t="s">
        <v>35</v>
      </c>
      <c r="C7" s="342">
        <v>4400000</v>
      </c>
    </row>
    <row r="8" spans="1:6">
      <c r="A8" s="153">
        <v>3</v>
      </c>
      <c r="B8" s="83" t="s">
        <v>36</v>
      </c>
      <c r="C8" s="342"/>
    </row>
    <row r="9" spans="1:6">
      <c r="A9" s="153">
        <v>4</v>
      </c>
      <c r="B9" s="83" t="s">
        <v>37</v>
      </c>
      <c r="C9" s="342">
        <v>396459</v>
      </c>
    </row>
    <row r="10" spans="1:6">
      <c r="A10" s="153">
        <v>5</v>
      </c>
      <c r="B10" s="83" t="s">
        <v>38</v>
      </c>
      <c r="C10" s="342"/>
    </row>
    <row r="11" spans="1:6">
      <c r="A11" s="153">
        <v>6</v>
      </c>
      <c r="B11" s="90" t="s">
        <v>39</v>
      </c>
      <c r="C11" s="342">
        <v>111350140.55999991</v>
      </c>
    </row>
    <row r="12" spans="1:6" s="5" customFormat="1">
      <c r="A12" s="153">
        <v>7</v>
      </c>
      <c r="B12" s="92" t="s">
        <v>40</v>
      </c>
      <c r="C12" s="343">
        <f>SUM(C13:C27)</f>
        <v>4137469</v>
      </c>
    </row>
    <row r="13" spans="1:6" s="5" customFormat="1">
      <c r="A13" s="153">
        <v>8</v>
      </c>
      <c r="B13" s="91" t="s">
        <v>41</v>
      </c>
      <c r="C13" s="344">
        <v>396459</v>
      </c>
    </row>
    <row r="14" spans="1:6" s="5" customFormat="1" ht="25.5">
      <c r="A14" s="153">
        <v>9</v>
      </c>
      <c r="B14" s="84" t="s">
        <v>42</v>
      </c>
      <c r="C14" s="344"/>
    </row>
    <row r="15" spans="1:6" s="5" customFormat="1">
      <c r="A15" s="153">
        <v>10</v>
      </c>
      <c r="B15" s="85" t="s">
        <v>43</v>
      </c>
      <c r="C15" s="344">
        <v>3741010</v>
      </c>
    </row>
    <row r="16" spans="1:6" s="5" customFormat="1">
      <c r="A16" s="153">
        <v>11</v>
      </c>
      <c r="B16" s="86" t="s">
        <v>44</v>
      </c>
      <c r="C16" s="344"/>
    </row>
    <row r="17" spans="1:3" s="5" customFormat="1">
      <c r="A17" s="153">
        <v>12</v>
      </c>
      <c r="B17" s="85" t="s">
        <v>45</v>
      </c>
      <c r="C17" s="344"/>
    </row>
    <row r="18" spans="1:3" s="5" customFormat="1">
      <c r="A18" s="153">
        <v>13</v>
      </c>
      <c r="B18" s="85" t="s">
        <v>46</v>
      </c>
      <c r="C18" s="344"/>
    </row>
    <row r="19" spans="1:3" s="5" customFormat="1">
      <c r="A19" s="153">
        <v>14</v>
      </c>
      <c r="B19" s="85" t="s">
        <v>47</v>
      </c>
      <c r="C19" s="344"/>
    </row>
    <row r="20" spans="1:3" s="5" customFormat="1" ht="25.5">
      <c r="A20" s="153">
        <v>15</v>
      </c>
      <c r="B20" s="85" t="s">
        <v>48</v>
      </c>
      <c r="C20" s="344"/>
    </row>
    <row r="21" spans="1:3" s="5" customFormat="1" ht="25.5">
      <c r="A21" s="153">
        <v>16</v>
      </c>
      <c r="B21" s="84" t="s">
        <v>49</v>
      </c>
      <c r="C21" s="344"/>
    </row>
    <row r="22" spans="1:3" s="5" customFormat="1">
      <c r="A22" s="153">
        <v>17</v>
      </c>
      <c r="B22" s="154" t="s">
        <v>50</v>
      </c>
      <c r="C22" s="344"/>
    </row>
    <row r="23" spans="1:3" s="5" customFormat="1" ht="25.5">
      <c r="A23" s="153">
        <v>18</v>
      </c>
      <c r="B23" s="84" t="s">
        <v>51</v>
      </c>
      <c r="C23" s="344"/>
    </row>
    <row r="24" spans="1:3" s="5" customFormat="1" ht="25.5">
      <c r="A24" s="153">
        <v>19</v>
      </c>
      <c r="B24" s="84" t="s">
        <v>52</v>
      </c>
      <c r="C24" s="344"/>
    </row>
    <row r="25" spans="1:3" s="5" customFormat="1" ht="25.5">
      <c r="A25" s="153">
        <v>20</v>
      </c>
      <c r="B25" s="87" t="s">
        <v>53</v>
      </c>
      <c r="C25" s="344"/>
    </row>
    <row r="26" spans="1:3" s="5" customFormat="1">
      <c r="A26" s="153">
        <v>21</v>
      </c>
      <c r="B26" s="87" t="s">
        <v>54</v>
      </c>
      <c r="C26" s="344"/>
    </row>
    <row r="27" spans="1:3" s="5" customFormat="1" ht="25.5">
      <c r="A27" s="153">
        <v>22</v>
      </c>
      <c r="B27" s="87" t="s">
        <v>55</v>
      </c>
      <c r="C27" s="344"/>
    </row>
    <row r="28" spans="1:3" s="5" customFormat="1">
      <c r="A28" s="153">
        <v>23</v>
      </c>
      <c r="B28" s="93" t="s">
        <v>29</v>
      </c>
      <c r="C28" s="343">
        <f>C6-C12</f>
        <v>112009130.55999991</v>
      </c>
    </row>
    <row r="29" spans="1:3" s="5" customFormat="1">
      <c r="A29" s="155"/>
      <c r="B29" s="88"/>
      <c r="C29" s="344"/>
    </row>
    <row r="30" spans="1:3" s="5" customFormat="1">
      <c r="A30" s="155">
        <v>24</v>
      </c>
      <c r="B30" s="93" t="s">
        <v>56</v>
      </c>
      <c r="C30" s="343">
        <f>C31+C34</f>
        <v>0</v>
      </c>
    </row>
    <row r="31" spans="1:3" s="5" customFormat="1">
      <c r="A31" s="155">
        <v>25</v>
      </c>
      <c r="B31" s="83" t="s">
        <v>57</v>
      </c>
      <c r="C31" s="345">
        <f>C32+C33</f>
        <v>0</v>
      </c>
    </row>
    <row r="32" spans="1:3" s="5" customFormat="1">
      <c r="A32" s="155">
        <v>26</v>
      </c>
      <c r="B32" s="196" t="s">
        <v>58</v>
      </c>
      <c r="C32" s="344"/>
    </row>
    <row r="33" spans="1:3" s="5" customFormat="1">
      <c r="A33" s="155">
        <v>27</v>
      </c>
      <c r="B33" s="196" t="s">
        <v>59</v>
      </c>
      <c r="C33" s="344"/>
    </row>
    <row r="34" spans="1:3" s="5" customFormat="1">
      <c r="A34" s="155">
        <v>28</v>
      </c>
      <c r="B34" s="83" t="s">
        <v>60</v>
      </c>
      <c r="C34" s="344"/>
    </row>
    <row r="35" spans="1:3" s="5" customFormat="1">
      <c r="A35" s="155">
        <v>29</v>
      </c>
      <c r="B35" s="93" t="s">
        <v>61</v>
      </c>
      <c r="C35" s="343">
        <f>SUM(C36:C40)</f>
        <v>0</v>
      </c>
    </row>
    <row r="36" spans="1:3" s="5" customFormat="1">
      <c r="A36" s="155">
        <v>30</v>
      </c>
      <c r="B36" s="84" t="s">
        <v>62</v>
      </c>
      <c r="C36" s="344"/>
    </row>
    <row r="37" spans="1:3" s="5" customFormat="1">
      <c r="A37" s="155">
        <v>31</v>
      </c>
      <c r="B37" s="85" t="s">
        <v>63</v>
      </c>
      <c r="C37" s="344"/>
    </row>
    <row r="38" spans="1:3" s="5" customFormat="1" ht="25.5">
      <c r="A38" s="155">
        <v>32</v>
      </c>
      <c r="B38" s="84" t="s">
        <v>64</v>
      </c>
      <c r="C38" s="344"/>
    </row>
    <row r="39" spans="1:3" s="5" customFormat="1" ht="25.5">
      <c r="A39" s="155">
        <v>33</v>
      </c>
      <c r="B39" s="84" t="s">
        <v>52</v>
      </c>
      <c r="C39" s="344"/>
    </row>
    <row r="40" spans="1:3" s="5" customFormat="1" ht="25.5">
      <c r="A40" s="155">
        <v>34</v>
      </c>
      <c r="B40" s="87" t="s">
        <v>65</v>
      </c>
      <c r="C40" s="344"/>
    </row>
    <row r="41" spans="1:3" s="5" customFormat="1">
      <c r="A41" s="155">
        <v>35</v>
      </c>
      <c r="B41" s="93" t="s">
        <v>30</v>
      </c>
      <c r="C41" s="343">
        <f>C30-C35</f>
        <v>0</v>
      </c>
    </row>
    <row r="42" spans="1:3" s="5" customFormat="1">
      <c r="A42" s="155"/>
      <c r="B42" s="88"/>
      <c r="C42" s="344"/>
    </row>
    <row r="43" spans="1:3" s="5" customFormat="1">
      <c r="A43" s="155">
        <v>36</v>
      </c>
      <c r="B43" s="94" t="s">
        <v>66</v>
      </c>
      <c r="C43" s="343">
        <f>SUM(C44:C46)</f>
        <v>7551678.3926428547</v>
      </c>
    </row>
    <row r="44" spans="1:3" s="5" customFormat="1">
      <c r="A44" s="155">
        <v>37</v>
      </c>
      <c r="B44" s="83" t="s">
        <v>67</v>
      </c>
      <c r="C44" s="344"/>
    </row>
    <row r="45" spans="1:3" s="5" customFormat="1">
      <c r="A45" s="155">
        <v>38</v>
      </c>
      <c r="B45" s="83" t="s">
        <v>68</v>
      </c>
      <c r="C45" s="344"/>
    </row>
    <row r="46" spans="1:3" s="5" customFormat="1">
      <c r="A46" s="155">
        <v>39</v>
      </c>
      <c r="B46" s="83" t="s">
        <v>69</v>
      </c>
      <c r="C46" s="344">
        <v>7551678.3926428547</v>
      </c>
    </row>
    <row r="47" spans="1:3" s="5" customFormat="1">
      <c r="A47" s="155">
        <v>40</v>
      </c>
      <c r="B47" s="94" t="s">
        <v>70</v>
      </c>
      <c r="C47" s="343">
        <f>SUM(C48:C51)</f>
        <v>0</v>
      </c>
    </row>
    <row r="48" spans="1:3" s="5" customFormat="1">
      <c r="A48" s="155">
        <v>41</v>
      </c>
      <c r="B48" s="84" t="s">
        <v>71</v>
      </c>
      <c r="C48" s="344"/>
    </row>
    <row r="49" spans="1:3" s="5" customFormat="1">
      <c r="A49" s="155">
        <v>42</v>
      </c>
      <c r="B49" s="85" t="s">
        <v>72</v>
      </c>
      <c r="C49" s="344"/>
    </row>
    <row r="50" spans="1:3" s="5" customFormat="1" ht="25.5">
      <c r="A50" s="155">
        <v>43</v>
      </c>
      <c r="B50" s="84" t="s">
        <v>73</v>
      </c>
      <c r="C50" s="344"/>
    </row>
    <row r="51" spans="1:3" s="5" customFormat="1" ht="25.5">
      <c r="A51" s="155">
        <v>44</v>
      </c>
      <c r="B51" s="84" t="s">
        <v>52</v>
      </c>
      <c r="C51" s="344"/>
    </row>
    <row r="52" spans="1:3" s="5" customFormat="1" ht="15.75" thickBot="1">
      <c r="A52" s="156">
        <v>45</v>
      </c>
      <c r="B52" s="157" t="s">
        <v>31</v>
      </c>
      <c r="C52" s="346">
        <f>C43-C47</f>
        <v>7551678.3926428547</v>
      </c>
    </row>
    <row r="55" spans="1:3">
      <c r="B55" s="3" t="s">
        <v>271</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29" activePane="bottomRight" state="frozen"/>
      <selection pane="topRight" activeCell="B1" sqref="B1"/>
      <selection pane="bottomLeft" activeCell="A5" sqref="A5"/>
      <selection pane="bottomRight" activeCell="C40" sqref="C40"/>
    </sheetView>
  </sheetViews>
  <sheetFormatPr defaultRowHeight="15.75"/>
  <cols>
    <col min="1" max="1" width="10.7109375" style="79" customWidth="1"/>
    <col min="2" max="2" width="91.85546875" style="79" customWidth="1"/>
    <col min="3" max="3" width="53.140625" style="79" customWidth="1"/>
    <col min="4" max="4" width="32.28515625" style="79" customWidth="1"/>
    <col min="5" max="5" width="9.42578125" customWidth="1"/>
  </cols>
  <sheetData>
    <row r="1" spans="1:6">
      <c r="A1" s="18" t="s">
        <v>233</v>
      </c>
      <c r="B1" s="17" t="s">
        <v>849</v>
      </c>
      <c r="E1" s="3"/>
      <c r="F1" s="3"/>
    </row>
    <row r="2" spans="1:6" s="22" customFormat="1" ht="15.75" customHeight="1">
      <c r="A2" s="22" t="s">
        <v>234</v>
      </c>
      <c r="B2" s="17" t="s">
        <v>850</v>
      </c>
    </row>
    <row r="3" spans="1:6" s="22" customFormat="1" ht="15.75" customHeight="1">
      <c r="A3" s="26"/>
    </row>
    <row r="4" spans="1:6" s="22" customFormat="1" ht="15.75" customHeight="1" thickBot="1">
      <c r="A4" s="22" t="s">
        <v>668</v>
      </c>
      <c r="B4" s="225" t="s">
        <v>319</v>
      </c>
      <c r="D4" s="227" t="s">
        <v>135</v>
      </c>
    </row>
    <row r="5" spans="1:6" ht="38.25">
      <c r="A5" s="169" t="s">
        <v>32</v>
      </c>
      <c r="B5" s="170" t="s">
        <v>277</v>
      </c>
      <c r="C5" s="171" t="s">
        <v>283</v>
      </c>
      <c r="D5" s="226" t="s">
        <v>320</v>
      </c>
    </row>
    <row r="6" spans="1:6">
      <c r="A6" s="158">
        <v>1</v>
      </c>
      <c r="B6" s="95" t="s">
        <v>196</v>
      </c>
      <c r="C6" s="483">
        <v>19395251.189999998</v>
      </c>
      <c r="D6" s="159"/>
      <c r="E6" s="9"/>
    </row>
    <row r="7" spans="1:6">
      <c r="A7" s="158">
        <v>2</v>
      </c>
      <c r="B7" s="96" t="s">
        <v>197</v>
      </c>
      <c r="C7" s="347">
        <v>23906035.030000001</v>
      </c>
      <c r="D7" s="160"/>
      <c r="E7" s="9"/>
    </row>
    <row r="8" spans="1:6">
      <c r="A8" s="158">
        <v>3</v>
      </c>
      <c r="B8" s="96" t="s">
        <v>198</v>
      </c>
      <c r="C8" s="347">
        <v>72631011.700000003</v>
      </c>
      <c r="D8" s="160"/>
      <c r="E8" s="9"/>
    </row>
    <row r="9" spans="1:6">
      <c r="A9" s="158">
        <v>4</v>
      </c>
      <c r="B9" s="96" t="s">
        <v>227</v>
      </c>
      <c r="C9" s="347">
        <v>0</v>
      </c>
      <c r="D9" s="160"/>
      <c r="E9" s="9"/>
    </row>
    <row r="10" spans="1:6">
      <c r="A10" s="158">
        <v>5</v>
      </c>
      <c r="B10" s="96" t="s">
        <v>199</v>
      </c>
      <c r="C10" s="347">
        <v>0</v>
      </c>
      <c r="D10" s="160"/>
      <c r="E10" s="9"/>
    </row>
    <row r="11" spans="1:6">
      <c r="A11" s="158">
        <v>6.1</v>
      </c>
      <c r="B11" s="96" t="s">
        <v>200</v>
      </c>
      <c r="C11" s="348">
        <v>533012305.17899996</v>
      </c>
      <c r="D11" s="161"/>
      <c r="E11" s="10"/>
    </row>
    <row r="12" spans="1:6">
      <c r="A12" s="158">
        <v>6.2</v>
      </c>
      <c r="B12" s="97" t="s">
        <v>201</v>
      </c>
      <c r="C12" s="348">
        <v>-12586491.478500001</v>
      </c>
      <c r="D12" s="161"/>
      <c r="E12" s="10"/>
    </row>
    <row r="13" spans="1:6">
      <c r="A13" s="158" t="s">
        <v>806</v>
      </c>
      <c r="B13" s="98" t="s">
        <v>807</v>
      </c>
      <c r="C13" s="348">
        <v>-7551678.3926428501</v>
      </c>
      <c r="D13" s="284" t="s">
        <v>871</v>
      </c>
      <c r="E13" s="10"/>
    </row>
    <row r="14" spans="1:6">
      <c r="A14" s="158">
        <v>6</v>
      </c>
      <c r="B14" s="96" t="s">
        <v>202</v>
      </c>
      <c r="C14" s="353">
        <f>C11+C12</f>
        <v>520425813.70049995</v>
      </c>
      <c r="D14" s="161"/>
      <c r="E14" s="9"/>
    </row>
    <row r="15" spans="1:6">
      <c r="A15" s="158">
        <v>7</v>
      </c>
      <c r="B15" s="96" t="s">
        <v>203</v>
      </c>
      <c r="C15" s="347">
        <v>8724669.3072602749</v>
      </c>
      <c r="D15" s="160"/>
      <c r="E15" s="9"/>
    </row>
    <row r="16" spans="1:6">
      <c r="A16" s="158">
        <v>8</v>
      </c>
      <c r="B16" s="96" t="s">
        <v>204</v>
      </c>
      <c r="C16" s="347">
        <v>357866</v>
      </c>
      <c r="D16" s="160"/>
      <c r="E16" s="9"/>
    </row>
    <row r="17" spans="1:5">
      <c r="A17" s="158">
        <v>9</v>
      </c>
      <c r="B17" s="96" t="s">
        <v>205</v>
      </c>
      <c r="C17" s="347">
        <v>0</v>
      </c>
      <c r="D17" s="160"/>
      <c r="E17" s="9"/>
    </row>
    <row r="18" spans="1:5">
      <c r="A18" s="158">
        <v>9.1</v>
      </c>
      <c r="B18" s="98" t="s">
        <v>293</v>
      </c>
      <c r="C18" s="348">
        <v>0</v>
      </c>
      <c r="D18" s="160"/>
      <c r="E18" s="9"/>
    </row>
    <row r="19" spans="1:5">
      <c r="A19" s="158">
        <v>9.1999999999999993</v>
      </c>
      <c r="B19" s="98" t="s">
        <v>282</v>
      </c>
      <c r="C19" s="348">
        <v>0</v>
      </c>
      <c r="D19" s="160"/>
      <c r="E19" s="9"/>
    </row>
    <row r="20" spans="1:5">
      <c r="A20" s="158">
        <v>9.3000000000000007</v>
      </c>
      <c r="B20" s="98" t="s">
        <v>281</v>
      </c>
      <c r="C20" s="348">
        <v>0</v>
      </c>
      <c r="D20" s="160"/>
      <c r="E20" s="9"/>
    </row>
    <row r="21" spans="1:5">
      <c r="A21" s="158">
        <v>10</v>
      </c>
      <c r="B21" s="96" t="s">
        <v>206</v>
      </c>
      <c r="C21" s="347">
        <v>11169781.729999997</v>
      </c>
      <c r="D21" s="160"/>
      <c r="E21" s="9"/>
    </row>
    <row r="22" spans="1:5">
      <c r="A22" s="158">
        <v>10.1</v>
      </c>
      <c r="B22" s="98" t="s">
        <v>280</v>
      </c>
      <c r="C22" s="347">
        <v>3741010</v>
      </c>
      <c r="D22" s="284" t="s">
        <v>872</v>
      </c>
      <c r="E22" s="9"/>
    </row>
    <row r="23" spans="1:5">
      <c r="A23" s="158">
        <v>11</v>
      </c>
      <c r="B23" s="99" t="s">
        <v>207</v>
      </c>
      <c r="C23" s="349">
        <v>30354555.59</v>
      </c>
      <c r="D23" s="162"/>
      <c r="E23" s="9"/>
    </row>
    <row r="24" spans="1:5">
      <c r="A24" s="158">
        <v>12</v>
      </c>
      <c r="B24" s="101" t="s">
        <v>208</v>
      </c>
      <c r="C24" s="350">
        <f>SUM(C6:C10,C14:C17,C21,C23)</f>
        <v>686964984.2477603</v>
      </c>
      <c r="D24" s="163"/>
      <c r="E24" s="8"/>
    </row>
    <row r="25" spans="1:5">
      <c r="A25" s="158">
        <v>13</v>
      </c>
      <c r="B25" s="96" t="s">
        <v>209</v>
      </c>
      <c r="C25" s="351">
        <v>54552200</v>
      </c>
      <c r="D25" s="164"/>
      <c r="E25" s="9"/>
    </row>
    <row r="26" spans="1:5">
      <c r="A26" s="158">
        <v>14</v>
      </c>
      <c r="B26" s="96" t="s">
        <v>210</v>
      </c>
      <c r="C26" s="347">
        <v>0</v>
      </c>
      <c r="D26" s="160"/>
      <c r="E26" s="9"/>
    </row>
    <row r="27" spans="1:5">
      <c r="A27" s="158">
        <v>15</v>
      </c>
      <c r="B27" s="96" t="s">
        <v>211</v>
      </c>
      <c r="C27" s="347">
        <v>0</v>
      </c>
      <c r="D27" s="160"/>
      <c r="E27" s="9"/>
    </row>
    <row r="28" spans="1:5">
      <c r="A28" s="158">
        <v>16</v>
      </c>
      <c r="B28" s="96" t="s">
        <v>212</v>
      </c>
      <c r="C28" s="347">
        <v>0</v>
      </c>
      <c r="D28" s="160"/>
      <c r="E28" s="9"/>
    </row>
    <row r="29" spans="1:5">
      <c r="A29" s="158">
        <v>17</v>
      </c>
      <c r="B29" s="96" t="s">
        <v>213</v>
      </c>
      <c r="C29" s="347">
        <v>0</v>
      </c>
      <c r="D29" s="160"/>
      <c r="E29" s="9"/>
    </row>
    <row r="30" spans="1:5">
      <c r="A30" s="158">
        <v>18</v>
      </c>
      <c r="B30" s="96" t="s">
        <v>214</v>
      </c>
      <c r="C30" s="347">
        <v>466916854.38236374</v>
      </c>
      <c r="D30" s="160"/>
      <c r="E30" s="9"/>
    </row>
    <row r="31" spans="1:5">
      <c r="A31" s="158">
        <v>19</v>
      </c>
      <c r="B31" s="96" t="s">
        <v>215</v>
      </c>
      <c r="C31" s="347">
        <v>9591415.8200000003</v>
      </c>
      <c r="D31" s="160"/>
      <c r="E31" s="9"/>
    </row>
    <row r="32" spans="1:5">
      <c r="A32" s="158">
        <v>20</v>
      </c>
      <c r="B32" s="96" t="s">
        <v>137</v>
      </c>
      <c r="C32" s="347">
        <v>39757914.259999998</v>
      </c>
      <c r="D32" s="160"/>
      <c r="E32" s="9"/>
    </row>
    <row r="33" spans="1:5">
      <c r="A33" s="158">
        <v>20.100000000000001</v>
      </c>
      <c r="B33" s="100" t="s">
        <v>805</v>
      </c>
      <c r="C33" s="349">
        <v>0</v>
      </c>
      <c r="D33" s="162"/>
      <c r="E33" s="9"/>
    </row>
    <row r="34" spans="1:5">
      <c r="A34" s="158">
        <v>21</v>
      </c>
      <c r="B34" s="99" t="s">
        <v>216</v>
      </c>
      <c r="C34" s="349">
        <v>0</v>
      </c>
      <c r="D34" s="162"/>
      <c r="E34" s="9"/>
    </row>
    <row r="35" spans="1:5">
      <c r="A35" s="158">
        <v>21.1</v>
      </c>
      <c r="B35" s="100" t="s">
        <v>279</v>
      </c>
      <c r="C35" s="349">
        <v>0</v>
      </c>
      <c r="D35" s="165"/>
      <c r="E35" s="9"/>
    </row>
    <row r="36" spans="1:5">
      <c r="A36" s="158">
        <v>22</v>
      </c>
      <c r="B36" s="101" t="s">
        <v>217</v>
      </c>
      <c r="C36" s="350">
        <f>SUM(C25:C34)</f>
        <v>570818384.46236372</v>
      </c>
      <c r="D36" s="163"/>
      <c r="E36" s="8"/>
    </row>
    <row r="37" spans="1:5">
      <c r="A37" s="158">
        <v>23</v>
      </c>
      <c r="B37" s="99" t="s">
        <v>218</v>
      </c>
      <c r="C37" s="347">
        <v>4400000</v>
      </c>
      <c r="D37" s="284" t="s">
        <v>873</v>
      </c>
      <c r="E37" s="9"/>
    </row>
    <row r="38" spans="1:5">
      <c r="A38" s="158">
        <v>24</v>
      </c>
      <c r="B38" s="99" t="s">
        <v>219</v>
      </c>
      <c r="C38" s="347">
        <v>0</v>
      </c>
      <c r="D38" s="160"/>
      <c r="E38" s="9"/>
    </row>
    <row r="39" spans="1:5">
      <c r="A39" s="158">
        <v>25</v>
      </c>
      <c r="B39" s="99" t="s">
        <v>278</v>
      </c>
      <c r="C39" s="347">
        <v>0</v>
      </c>
      <c r="D39" s="160"/>
      <c r="E39" s="9"/>
    </row>
    <row r="40" spans="1:5">
      <c r="A40" s="158">
        <v>26</v>
      </c>
      <c r="B40" s="99" t="s">
        <v>221</v>
      </c>
      <c r="C40" s="347">
        <v>0</v>
      </c>
      <c r="D40" s="160"/>
      <c r="E40" s="9"/>
    </row>
    <row r="41" spans="1:5">
      <c r="A41" s="158">
        <v>27</v>
      </c>
      <c r="B41" s="99" t="s">
        <v>222</v>
      </c>
      <c r="C41" s="347">
        <v>0</v>
      </c>
      <c r="D41" s="160"/>
      <c r="E41" s="9"/>
    </row>
    <row r="42" spans="1:5">
      <c r="A42" s="158">
        <v>28</v>
      </c>
      <c r="B42" s="99" t="s">
        <v>223</v>
      </c>
      <c r="C42" s="347">
        <v>111350140.55999991</v>
      </c>
      <c r="D42" s="284" t="s">
        <v>874</v>
      </c>
      <c r="E42" s="9"/>
    </row>
    <row r="43" spans="1:5">
      <c r="A43" s="158">
        <v>29</v>
      </c>
      <c r="B43" s="99" t="s">
        <v>41</v>
      </c>
      <c r="C43" s="347">
        <v>396459</v>
      </c>
      <c r="D43" s="284" t="s">
        <v>875</v>
      </c>
      <c r="E43" s="9"/>
    </row>
    <row r="44" spans="1:5" ht="16.5" thickBot="1">
      <c r="A44" s="166">
        <v>30</v>
      </c>
      <c r="B44" s="167" t="s">
        <v>224</v>
      </c>
      <c r="C44" s="352">
        <f>SUM(C37:C43)</f>
        <v>116146599.55999991</v>
      </c>
      <c r="D44" s="168"/>
      <c r="E44" s="8"/>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O8" activePane="bottomRight" state="frozen"/>
      <selection pane="topRight" activeCell="C1" sqref="C1"/>
      <selection pane="bottomLeft" activeCell="A8" sqref="A8"/>
      <selection pane="bottomRight" activeCell="S22" sqref="S22"/>
    </sheetView>
  </sheetViews>
  <sheetFormatPr defaultColWidth="9.140625" defaultRowHeight="12.75"/>
  <cols>
    <col min="1" max="1" width="10.5703125" style="3" bestFit="1" customWidth="1"/>
    <col min="2" max="2" width="95" style="3" customWidth="1"/>
    <col min="3" max="3" width="10.28515625" style="3" bestFit="1" customWidth="1"/>
    <col min="4" max="4" width="8.28515625" style="3" customWidth="1"/>
    <col min="5" max="5" width="10.28515625" style="3" bestFit="1" customWidth="1"/>
    <col min="6" max="6" width="10.42578125" style="3" customWidth="1"/>
    <col min="7" max="7" width="9.42578125" style="3" bestFit="1" customWidth="1"/>
    <col min="8" max="8" width="11.7109375" style="3" customWidth="1"/>
    <col min="9" max="9" width="10.28515625" style="3" bestFit="1" customWidth="1"/>
    <col min="10" max="10" width="9" style="3" customWidth="1"/>
    <col min="11" max="11" width="11.28515625" style="3" bestFit="1" customWidth="1"/>
    <col min="12" max="12" width="13.28515625" style="3" bestFit="1" customWidth="1"/>
    <col min="13" max="13" width="10.28515625" style="3" bestFit="1" customWidth="1"/>
    <col min="14" max="14" width="13.28515625" style="3" bestFit="1" customWidth="1"/>
    <col min="15" max="15" width="10.28515625" style="3" bestFit="1" customWidth="1"/>
    <col min="16" max="16" width="13.28515625" style="3" bestFit="1" customWidth="1"/>
    <col min="17" max="17" width="9.42578125" style="3" bestFit="1" customWidth="1"/>
    <col min="18" max="18" width="13.28515625" style="3" bestFit="1" customWidth="1"/>
    <col min="19" max="19" width="31.5703125" style="3" bestFit="1" customWidth="1"/>
    <col min="20" max="16384" width="9.140625" style="14"/>
  </cols>
  <sheetData>
    <row r="1" spans="1:19">
      <c r="A1" s="3" t="s">
        <v>233</v>
      </c>
      <c r="B1" s="17" t="s">
        <v>849</v>
      </c>
    </row>
    <row r="2" spans="1:19">
      <c r="A2" s="3" t="s">
        <v>234</v>
      </c>
      <c r="B2" s="17" t="s">
        <v>850</v>
      </c>
    </row>
    <row r="4" spans="1:19" ht="39" thickBot="1">
      <c r="A4" s="78" t="s">
        <v>669</v>
      </c>
      <c r="B4" s="381" t="s">
        <v>776</v>
      </c>
    </row>
    <row r="5" spans="1:19">
      <c r="A5" s="145"/>
      <c r="B5" s="149"/>
      <c r="C5" s="126" t="s">
        <v>0</v>
      </c>
      <c r="D5" s="126" t="s">
        <v>1</v>
      </c>
      <c r="E5" s="126" t="s">
        <v>2</v>
      </c>
      <c r="F5" s="126" t="s">
        <v>3</v>
      </c>
      <c r="G5" s="126" t="s">
        <v>4</v>
      </c>
      <c r="H5" s="126" t="s">
        <v>10</v>
      </c>
      <c r="I5" s="126" t="s">
        <v>284</v>
      </c>
      <c r="J5" s="126" t="s">
        <v>285</v>
      </c>
      <c r="K5" s="126" t="s">
        <v>286</v>
      </c>
      <c r="L5" s="126" t="s">
        <v>287</v>
      </c>
      <c r="M5" s="126" t="s">
        <v>288</v>
      </c>
      <c r="N5" s="126" t="s">
        <v>289</v>
      </c>
      <c r="O5" s="126" t="s">
        <v>763</v>
      </c>
      <c r="P5" s="126" t="s">
        <v>764</v>
      </c>
      <c r="Q5" s="126" t="s">
        <v>765</v>
      </c>
      <c r="R5" s="372" t="s">
        <v>766</v>
      </c>
      <c r="S5" s="127" t="s">
        <v>767</v>
      </c>
    </row>
    <row r="6" spans="1:19" ht="46.5" customHeight="1">
      <c r="A6" s="173"/>
      <c r="B6" s="521" t="s">
        <v>768</v>
      </c>
      <c r="C6" s="519">
        <v>0</v>
      </c>
      <c r="D6" s="520"/>
      <c r="E6" s="519">
        <v>0.2</v>
      </c>
      <c r="F6" s="520"/>
      <c r="G6" s="519">
        <v>0.35</v>
      </c>
      <c r="H6" s="520"/>
      <c r="I6" s="519">
        <v>0.5</v>
      </c>
      <c r="J6" s="520"/>
      <c r="K6" s="519">
        <v>0.75</v>
      </c>
      <c r="L6" s="520"/>
      <c r="M6" s="519">
        <v>1</v>
      </c>
      <c r="N6" s="520"/>
      <c r="O6" s="519">
        <v>1.5</v>
      </c>
      <c r="P6" s="520"/>
      <c r="Q6" s="519">
        <v>2.5</v>
      </c>
      <c r="R6" s="520"/>
      <c r="S6" s="517" t="s">
        <v>298</v>
      </c>
    </row>
    <row r="7" spans="1:19">
      <c r="A7" s="173"/>
      <c r="B7" s="522"/>
      <c r="C7" s="380" t="s">
        <v>761</v>
      </c>
      <c r="D7" s="380" t="s">
        <v>762</v>
      </c>
      <c r="E7" s="380" t="s">
        <v>761</v>
      </c>
      <c r="F7" s="380" t="s">
        <v>762</v>
      </c>
      <c r="G7" s="380" t="s">
        <v>761</v>
      </c>
      <c r="H7" s="380" t="s">
        <v>762</v>
      </c>
      <c r="I7" s="380" t="s">
        <v>761</v>
      </c>
      <c r="J7" s="380" t="s">
        <v>762</v>
      </c>
      <c r="K7" s="380" t="s">
        <v>761</v>
      </c>
      <c r="L7" s="380" t="s">
        <v>762</v>
      </c>
      <c r="M7" s="380" t="s">
        <v>761</v>
      </c>
      <c r="N7" s="380" t="s">
        <v>762</v>
      </c>
      <c r="O7" s="380" t="s">
        <v>761</v>
      </c>
      <c r="P7" s="380" t="s">
        <v>762</v>
      </c>
      <c r="Q7" s="380" t="s">
        <v>761</v>
      </c>
      <c r="R7" s="380" t="s">
        <v>762</v>
      </c>
      <c r="S7" s="518"/>
    </row>
    <row r="8" spans="1:19" s="177" customFormat="1">
      <c r="A8" s="130">
        <v>1</v>
      </c>
      <c r="B8" s="195" t="s">
        <v>262</v>
      </c>
      <c r="C8" s="354">
        <v>4153730.25</v>
      </c>
      <c r="D8" s="354"/>
      <c r="E8" s="354"/>
      <c r="F8" s="373"/>
      <c r="G8" s="354"/>
      <c r="H8" s="354"/>
      <c r="I8" s="354"/>
      <c r="J8" s="354"/>
      <c r="K8" s="354"/>
      <c r="L8" s="354"/>
      <c r="M8" s="354">
        <v>19752304.780000001</v>
      </c>
      <c r="N8" s="354"/>
      <c r="O8" s="354"/>
      <c r="P8" s="354"/>
      <c r="Q8" s="354"/>
      <c r="R8" s="373"/>
      <c r="S8" s="385">
        <f>$C$6*SUM(C8:D8)+$E$6*SUM(E8:F8)+$G$6*SUM(G8:H8)+$I$6*SUM(I8:J8)+$K$6*SUM(K8:L8)+$M$6*SUM(M8:N8)+$O$6*SUM(O8:P8)+$Q$6*SUM(Q8:R8)</f>
        <v>19752304.780000001</v>
      </c>
    </row>
    <row r="9" spans="1:19" s="177" customFormat="1">
      <c r="A9" s="130">
        <v>2</v>
      </c>
      <c r="B9" s="195" t="s">
        <v>263</v>
      </c>
      <c r="C9" s="354"/>
      <c r="D9" s="354"/>
      <c r="E9" s="354"/>
      <c r="F9" s="354"/>
      <c r="G9" s="354"/>
      <c r="H9" s="354"/>
      <c r="I9" s="354"/>
      <c r="J9" s="354"/>
      <c r="K9" s="354"/>
      <c r="L9" s="354"/>
      <c r="M9" s="354"/>
      <c r="N9" s="354"/>
      <c r="O9" s="354"/>
      <c r="P9" s="354"/>
      <c r="Q9" s="354"/>
      <c r="R9" s="373"/>
      <c r="S9" s="385">
        <f t="shared" ref="S9:S21" si="0">$C$6*SUM(C9:D9)+$E$6*SUM(E9:F9)+$G$6*SUM(G9:H9)+$I$6*SUM(I9:J9)+$K$6*SUM(K9:L9)+$M$6*SUM(M9:N9)+$O$6*SUM(O9:P9)+$Q$6*SUM(Q9:R9)</f>
        <v>0</v>
      </c>
    </row>
    <row r="10" spans="1:19" s="177" customFormat="1">
      <c r="A10" s="130">
        <v>3</v>
      </c>
      <c r="B10" s="195" t="s">
        <v>264</v>
      </c>
      <c r="C10" s="354"/>
      <c r="D10" s="354"/>
      <c r="E10" s="354"/>
      <c r="F10" s="354"/>
      <c r="G10" s="354"/>
      <c r="H10" s="354"/>
      <c r="I10" s="354"/>
      <c r="J10" s="354"/>
      <c r="K10" s="354"/>
      <c r="L10" s="354"/>
      <c r="M10" s="354"/>
      <c r="N10" s="354"/>
      <c r="O10" s="354"/>
      <c r="P10" s="354"/>
      <c r="Q10" s="354"/>
      <c r="R10" s="373"/>
      <c r="S10" s="385">
        <f t="shared" si="0"/>
        <v>0</v>
      </c>
    </row>
    <row r="11" spans="1:19" s="177" customFormat="1">
      <c r="A11" s="130">
        <v>4</v>
      </c>
      <c r="B11" s="195" t="s">
        <v>265</v>
      </c>
      <c r="C11" s="354"/>
      <c r="D11" s="354"/>
      <c r="E11" s="354"/>
      <c r="F11" s="354"/>
      <c r="G11" s="354"/>
      <c r="H11" s="354"/>
      <c r="I11" s="354"/>
      <c r="J11" s="354"/>
      <c r="K11" s="354"/>
      <c r="L11" s="354"/>
      <c r="M11" s="354"/>
      <c r="N11" s="354"/>
      <c r="O11" s="354"/>
      <c r="P11" s="354"/>
      <c r="Q11" s="354"/>
      <c r="R11" s="373"/>
      <c r="S11" s="385">
        <f t="shared" si="0"/>
        <v>0</v>
      </c>
    </row>
    <row r="12" spans="1:19" s="177" customFormat="1">
      <c r="A12" s="130">
        <v>5</v>
      </c>
      <c r="B12" s="195" t="s">
        <v>266</v>
      </c>
      <c r="C12" s="354"/>
      <c r="D12" s="354"/>
      <c r="E12" s="354"/>
      <c r="F12" s="354"/>
      <c r="G12" s="354"/>
      <c r="H12" s="354"/>
      <c r="I12" s="354"/>
      <c r="J12" s="354"/>
      <c r="K12" s="354"/>
      <c r="L12" s="354"/>
      <c r="M12" s="354"/>
      <c r="N12" s="354"/>
      <c r="O12" s="354"/>
      <c r="P12" s="354"/>
      <c r="Q12" s="354"/>
      <c r="R12" s="373"/>
      <c r="S12" s="385">
        <f t="shared" si="0"/>
        <v>0</v>
      </c>
    </row>
    <row r="13" spans="1:19" s="177" customFormat="1">
      <c r="A13" s="130">
        <v>6</v>
      </c>
      <c r="B13" s="195" t="s">
        <v>267</v>
      </c>
      <c r="C13" s="354"/>
      <c r="D13" s="354"/>
      <c r="E13" s="354">
        <v>14314365</v>
      </c>
      <c r="F13" s="354"/>
      <c r="G13" s="354"/>
      <c r="H13" s="354"/>
      <c r="I13" s="354">
        <v>40905241</v>
      </c>
      <c r="J13" s="354"/>
      <c r="K13" s="354"/>
      <c r="L13" s="354"/>
      <c r="M13" s="354">
        <v>17494912.827380273</v>
      </c>
      <c r="N13" s="354"/>
      <c r="O13" s="354"/>
      <c r="P13" s="354"/>
      <c r="Q13" s="354"/>
      <c r="R13" s="373"/>
      <c r="S13" s="385">
        <f t="shared" si="0"/>
        <v>40810406.32738027</v>
      </c>
    </row>
    <row r="14" spans="1:19" s="177" customFormat="1">
      <c r="A14" s="130">
        <v>7</v>
      </c>
      <c r="B14" s="195" t="s">
        <v>79</v>
      </c>
      <c r="C14" s="354"/>
      <c r="D14" s="354"/>
      <c r="E14" s="354"/>
      <c r="F14" s="354"/>
      <c r="G14" s="354"/>
      <c r="H14" s="354"/>
      <c r="I14" s="354"/>
      <c r="J14" s="354"/>
      <c r="K14" s="354"/>
      <c r="L14" s="354"/>
      <c r="M14" s="354"/>
      <c r="N14" s="354"/>
      <c r="O14" s="354"/>
      <c r="P14" s="354"/>
      <c r="Q14" s="354"/>
      <c r="R14" s="373"/>
      <c r="S14" s="385">
        <f t="shared" si="0"/>
        <v>0</v>
      </c>
    </row>
    <row r="15" spans="1:19" s="177" customFormat="1">
      <c r="A15" s="130">
        <v>8</v>
      </c>
      <c r="B15" s="195" t="s">
        <v>80</v>
      </c>
      <c r="C15" s="354"/>
      <c r="D15" s="354"/>
      <c r="E15" s="354"/>
      <c r="F15" s="354"/>
      <c r="G15" s="354"/>
      <c r="H15" s="354"/>
      <c r="I15" s="354"/>
      <c r="J15" s="354"/>
      <c r="K15" s="354">
        <v>515010102.38731205</v>
      </c>
      <c r="L15" s="354">
        <v>6982417.9280000003</v>
      </c>
      <c r="M15" s="354">
        <v>1287345</v>
      </c>
      <c r="N15" s="354"/>
      <c r="O15" s="354">
        <v>20907239</v>
      </c>
      <c r="P15" s="354"/>
      <c r="Q15" s="354"/>
      <c r="R15" s="373"/>
      <c r="S15" s="385">
        <f t="shared" si="0"/>
        <v>424142593.73648405</v>
      </c>
    </row>
    <row r="16" spans="1:19" s="177" customFormat="1">
      <c r="A16" s="130">
        <v>9</v>
      </c>
      <c r="B16" s="195" t="s">
        <v>81</v>
      </c>
      <c r="C16" s="354"/>
      <c r="D16" s="354"/>
      <c r="E16" s="354"/>
      <c r="F16" s="354"/>
      <c r="G16" s="354"/>
      <c r="H16" s="354"/>
      <c r="I16" s="354"/>
      <c r="J16" s="354"/>
      <c r="K16" s="354"/>
      <c r="L16" s="354"/>
      <c r="M16" s="354"/>
      <c r="N16" s="354"/>
      <c r="O16" s="354"/>
      <c r="P16" s="354"/>
      <c r="Q16" s="354"/>
      <c r="R16" s="373"/>
      <c r="S16" s="385">
        <f t="shared" si="0"/>
        <v>0</v>
      </c>
    </row>
    <row r="17" spans="1:19" s="177" customFormat="1">
      <c r="A17" s="130">
        <v>10</v>
      </c>
      <c r="B17" s="195" t="s">
        <v>75</v>
      </c>
      <c r="C17" s="354"/>
      <c r="D17" s="354"/>
      <c r="E17" s="354"/>
      <c r="F17" s="354"/>
      <c r="G17" s="354"/>
      <c r="H17" s="354"/>
      <c r="I17" s="354"/>
      <c r="J17" s="354"/>
      <c r="K17" s="354"/>
      <c r="L17" s="354"/>
      <c r="M17" s="354">
        <v>2230993.5422780002</v>
      </c>
      <c r="N17" s="354"/>
      <c r="O17" s="354">
        <v>109721.52782800001</v>
      </c>
      <c r="P17" s="354"/>
      <c r="Q17" s="354"/>
      <c r="R17" s="373"/>
      <c r="S17" s="385">
        <f t="shared" si="0"/>
        <v>2395575.83402</v>
      </c>
    </row>
    <row r="18" spans="1:19" s="177" customFormat="1">
      <c r="A18" s="130">
        <v>11</v>
      </c>
      <c r="B18" s="195" t="s">
        <v>76</v>
      </c>
      <c r="C18" s="354"/>
      <c r="D18" s="354"/>
      <c r="E18" s="354"/>
      <c r="F18" s="354"/>
      <c r="G18" s="354"/>
      <c r="H18" s="354"/>
      <c r="I18" s="354"/>
      <c r="J18" s="354"/>
      <c r="K18" s="354"/>
      <c r="L18" s="354"/>
      <c r="M18" s="354"/>
      <c r="N18" s="354"/>
      <c r="O18" s="354">
        <v>11704.996000000003</v>
      </c>
      <c r="P18" s="354"/>
      <c r="Q18" s="354"/>
      <c r="R18" s="373"/>
      <c r="S18" s="385">
        <f t="shared" si="0"/>
        <v>17557.494000000006</v>
      </c>
    </row>
    <row r="19" spans="1:19" s="177" customFormat="1">
      <c r="A19" s="130">
        <v>12</v>
      </c>
      <c r="B19" s="195" t="s">
        <v>77</v>
      </c>
      <c r="C19" s="354"/>
      <c r="D19" s="354"/>
      <c r="E19" s="354"/>
      <c r="F19" s="354"/>
      <c r="G19" s="354"/>
      <c r="H19" s="354"/>
      <c r="I19" s="354"/>
      <c r="J19" s="354"/>
      <c r="K19" s="354"/>
      <c r="L19" s="354"/>
      <c r="M19" s="354"/>
      <c r="N19" s="354"/>
      <c r="O19" s="354"/>
      <c r="P19" s="354"/>
      <c r="Q19" s="354"/>
      <c r="R19" s="373"/>
      <c r="S19" s="385">
        <f t="shared" si="0"/>
        <v>0</v>
      </c>
    </row>
    <row r="20" spans="1:19" s="177" customFormat="1">
      <c r="A20" s="130">
        <v>13</v>
      </c>
      <c r="B20" s="195" t="s">
        <v>78</v>
      </c>
      <c r="C20" s="354"/>
      <c r="D20" s="354"/>
      <c r="E20" s="354"/>
      <c r="F20" s="354"/>
      <c r="G20" s="354"/>
      <c r="H20" s="354"/>
      <c r="I20" s="354"/>
      <c r="J20" s="354"/>
      <c r="K20" s="354"/>
      <c r="L20" s="354"/>
      <c r="M20" s="354"/>
      <c r="N20" s="354"/>
      <c r="O20" s="354"/>
      <c r="P20" s="354"/>
      <c r="Q20" s="354"/>
      <c r="R20" s="373"/>
      <c r="S20" s="385">
        <f t="shared" si="0"/>
        <v>0</v>
      </c>
    </row>
    <row r="21" spans="1:19" s="177" customFormat="1">
      <c r="A21" s="130">
        <v>14</v>
      </c>
      <c r="B21" s="195" t="s">
        <v>296</v>
      </c>
      <c r="C21" s="354">
        <v>19395251.189999998</v>
      </c>
      <c r="D21" s="354"/>
      <c r="E21" s="354"/>
      <c r="F21" s="354"/>
      <c r="G21" s="354"/>
      <c r="H21" s="354"/>
      <c r="I21" s="354"/>
      <c r="J21" s="354"/>
      <c r="K21" s="354"/>
      <c r="L21" s="354"/>
      <c r="M21" s="354">
        <v>33954573.949999996</v>
      </c>
      <c r="N21" s="354"/>
      <c r="O21" s="354"/>
      <c r="P21" s="354"/>
      <c r="Q21" s="354">
        <v>4186619.53</v>
      </c>
      <c r="R21" s="373"/>
      <c r="S21" s="385">
        <f t="shared" si="0"/>
        <v>44421122.774999991</v>
      </c>
    </row>
    <row r="22" spans="1:19" ht="13.5" thickBot="1">
      <c r="A22" s="112"/>
      <c r="B22" s="179" t="s">
        <v>74</v>
      </c>
      <c r="C22" s="355">
        <f>SUM(C8:C21)</f>
        <v>23548981.439999998</v>
      </c>
      <c r="D22" s="355">
        <f t="shared" ref="D22:S22" si="1">SUM(D8:D21)</f>
        <v>0</v>
      </c>
      <c r="E22" s="355">
        <f t="shared" si="1"/>
        <v>14314365</v>
      </c>
      <c r="F22" s="355">
        <f t="shared" si="1"/>
        <v>0</v>
      </c>
      <c r="G22" s="355">
        <f t="shared" si="1"/>
        <v>0</v>
      </c>
      <c r="H22" s="355">
        <f t="shared" si="1"/>
        <v>0</v>
      </c>
      <c r="I22" s="355">
        <f t="shared" si="1"/>
        <v>40905241</v>
      </c>
      <c r="J22" s="355">
        <f t="shared" si="1"/>
        <v>0</v>
      </c>
      <c r="K22" s="355">
        <f t="shared" si="1"/>
        <v>515010102.38731205</v>
      </c>
      <c r="L22" s="355">
        <f t="shared" si="1"/>
        <v>6982417.9280000003</v>
      </c>
      <c r="M22" s="355">
        <f t="shared" si="1"/>
        <v>74720130.099658266</v>
      </c>
      <c r="N22" s="355">
        <f t="shared" si="1"/>
        <v>0</v>
      </c>
      <c r="O22" s="355">
        <f t="shared" si="1"/>
        <v>21028665.523828</v>
      </c>
      <c r="P22" s="355">
        <f t="shared" si="1"/>
        <v>0</v>
      </c>
      <c r="Q22" s="355">
        <f t="shared" si="1"/>
        <v>4186619.53</v>
      </c>
      <c r="R22" s="355">
        <f t="shared" si="1"/>
        <v>0</v>
      </c>
      <c r="S22" s="484">
        <f t="shared" si="1"/>
        <v>531539560.94688433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1" sqref="B1:B2"/>
    </sheetView>
  </sheetViews>
  <sheetFormatPr defaultColWidth="9.140625" defaultRowHeight="12.75"/>
  <cols>
    <col min="1" max="1" width="10.5703125" style="3" bestFit="1" customWidth="1"/>
    <col min="2" max="2" width="74.5703125" style="3" customWidth="1"/>
    <col min="3" max="3" width="19" style="3" customWidth="1"/>
    <col min="4" max="4" width="19.5703125" style="3" customWidth="1"/>
    <col min="5" max="5" width="31.140625" style="3" customWidth="1"/>
    <col min="6" max="6" width="29.140625" style="3" customWidth="1"/>
    <col min="7" max="7" width="28.5703125" style="3" customWidth="1"/>
    <col min="8" max="8" width="26.42578125" style="3" customWidth="1"/>
    <col min="9" max="9" width="23.7109375" style="3" customWidth="1"/>
    <col min="10" max="10" width="21.5703125" style="3" customWidth="1"/>
    <col min="11" max="11" width="15.7109375" style="3" customWidth="1"/>
    <col min="12" max="12" width="13.28515625" style="3" customWidth="1"/>
    <col min="13" max="13" width="20.85546875" style="3" customWidth="1"/>
    <col min="14" max="14" width="19.28515625" style="3" customWidth="1"/>
    <col min="15" max="15" width="18.42578125" style="3" customWidth="1"/>
    <col min="16" max="16" width="19" style="3" customWidth="1"/>
    <col min="17" max="17" width="20.28515625" style="3" customWidth="1"/>
    <col min="18" max="18" width="18" style="3" customWidth="1"/>
    <col min="19" max="19" width="36" style="3" customWidth="1"/>
    <col min="20" max="20" width="19.42578125" style="3" customWidth="1"/>
    <col min="21" max="21" width="19.140625" style="3" customWidth="1"/>
    <col min="22" max="22" width="20" style="3" customWidth="1"/>
    <col min="23" max="16384" width="9.140625" style="14"/>
  </cols>
  <sheetData>
    <row r="1" spans="1:22">
      <c r="A1" s="3" t="s">
        <v>233</v>
      </c>
      <c r="B1" s="17" t="s">
        <v>849</v>
      </c>
    </row>
    <row r="2" spans="1:22">
      <c r="A2" s="3" t="s">
        <v>234</v>
      </c>
      <c r="B2" s="17" t="s">
        <v>850</v>
      </c>
    </row>
    <row r="4" spans="1:22" ht="27.75" thickBot="1">
      <c r="A4" s="3" t="s">
        <v>670</v>
      </c>
      <c r="B4" s="382" t="s">
        <v>777</v>
      </c>
      <c r="V4" s="227" t="s">
        <v>135</v>
      </c>
    </row>
    <row r="5" spans="1:22">
      <c r="A5" s="110"/>
      <c r="B5" s="111"/>
      <c r="C5" s="523" t="s">
        <v>244</v>
      </c>
      <c r="D5" s="524"/>
      <c r="E5" s="524"/>
      <c r="F5" s="524"/>
      <c r="G5" s="524"/>
      <c r="H5" s="524"/>
      <c r="I5" s="524"/>
      <c r="J5" s="524"/>
      <c r="K5" s="524"/>
      <c r="L5" s="525"/>
      <c r="M5" s="523" t="s">
        <v>245</v>
      </c>
      <c r="N5" s="524"/>
      <c r="O5" s="524"/>
      <c r="P5" s="524"/>
      <c r="Q5" s="524"/>
      <c r="R5" s="524"/>
      <c r="S5" s="525"/>
      <c r="T5" s="528" t="s">
        <v>775</v>
      </c>
      <c r="U5" s="528" t="s">
        <v>774</v>
      </c>
      <c r="V5" s="526" t="s">
        <v>246</v>
      </c>
    </row>
    <row r="6" spans="1:22" s="78" customFormat="1" ht="140.25">
      <c r="A6" s="128"/>
      <c r="B6" s="197"/>
      <c r="C6" s="108" t="s">
        <v>247</v>
      </c>
      <c r="D6" s="107" t="s">
        <v>248</v>
      </c>
      <c r="E6" s="104" t="s">
        <v>249</v>
      </c>
      <c r="F6" s="383" t="s">
        <v>769</v>
      </c>
      <c r="G6" s="107" t="s">
        <v>250</v>
      </c>
      <c r="H6" s="107" t="s">
        <v>251</v>
      </c>
      <c r="I6" s="107" t="s">
        <v>252</v>
      </c>
      <c r="J6" s="107" t="s">
        <v>295</v>
      </c>
      <c r="K6" s="107" t="s">
        <v>253</v>
      </c>
      <c r="L6" s="109" t="s">
        <v>254</v>
      </c>
      <c r="M6" s="108" t="s">
        <v>255</v>
      </c>
      <c r="N6" s="107" t="s">
        <v>256</v>
      </c>
      <c r="O6" s="107" t="s">
        <v>257</v>
      </c>
      <c r="P6" s="107" t="s">
        <v>258</v>
      </c>
      <c r="Q6" s="107" t="s">
        <v>259</v>
      </c>
      <c r="R6" s="107" t="s">
        <v>260</v>
      </c>
      <c r="S6" s="109" t="s">
        <v>261</v>
      </c>
      <c r="T6" s="529"/>
      <c r="U6" s="529"/>
      <c r="V6" s="527"/>
    </row>
    <row r="7" spans="1:22" s="177" customFormat="1">
      <c r="A7" s="178">
        <v>1</v>
      </c>
      <c r="B7" s="176" t="s">
        <v>262</v>
      </c>
      <c r="C7" s="356"/>
      <c r="D7" s="354"/>
      <c r="E7" s="354"/>
      <c r="F7" s="354"/>
      <c r="G7" s="354"/>
      <c r="H7" s="354"/>
      <c r="I7" s="354"/>
      <c r="J7" s="354"/>
      <c r="K7" s="354"/>
      <c r="L7" s="357"/>
      <c r="M7" s="356"/>
      <c r="N7" s="354"/>
      <c r="O7" s="354"/>
      <c r="P7" s="354"/>
      <c r="Q7" s="354"/>
      <c r="R7" s="354"/>
      <c r="S7" s="357"/>
      <c r="T7" s="377"/>
      <c r="U7" s="376"/>
      <c r="V7" s="358">
        <f>SUM(C7:S7)</f>
        <v>0</v>
      </c>
    </row>
    <row r="8" spans="1:22" s="177" customFormat="1">
      <c r="A8" s="178">
        <v>2</v>
      </c>
      <c r="B8" s="176" t="s">
        <v>263</v>
      </c>
      <c r="C8" s="356"/>
      <c r="D8" s="354"/>
      <c r="E8" s="354"/>
      <c r="F8" s="354"/>
      <c r="G8" s="354"/>
      <c r="H8" s="354"/>
      <c r="I8" s="354"/>
      <c r="J8" s="354"/>
      <c r="K8" s="354"/>
      <c r="L8" s="357"/>
      <c r="M8" s="356"/>
      <c r="N8" s="354"/>
      <c r="O8" s="354"/>
      <c r="P8" s="354"/>
      <c r="Q8" s="354"/>
      <c r="R8" s="354"/>
      <c r="S8" s="357"/>
      <c r="T8" s="376"/>
      <c r="U8" s="376"/>
      <c r="V8" s="358">
        <f t="shared" ref="V8:V20" si="0">SUM(C8:S8)</f>
        <v>0</v>
      </c>
    </row>
    <row r="9" spans="1:22" s="177" customFormat="1">
      <c r="A9" s="178">
        <v>3</v>
      </c>
      <c r="B9" s="176" t="s">
        <v>264</v>
      </c>
      <c r="C9" s="356"/>
      <c r="D9" s="354"/>
      <c r="E9" s="354"/>
      <c r="F9" s="354"/>
      <c r="G9" s="354"/>
      <c r="H9" s="354"/>
      <c r="I9" s="354"/>
      <c r="J9" s="354"/>
      <c r="K9" s="354"/>
      <c r="L9" s="357"/>
      <c r="M9" s="356"/>
      <c r="N9" s="354"/>
      <c r="O9" s="354"/>
      <c r="P9" s="354"/>
      <c r="Q9" s="354"/>
      <c r="R9" s="354"/>
      <c r="S9" s="357"/>
      <c r="T9" s="376"/>
      <c r="U9" s="376"/>
      <c r="V9" s="358">
        <f>SUM(C9:S9)</f>
        <v>0</v>
      </c>
    </row>
    <row r="10" spans="1:22" s="177" customFormat="1">
      <c r="A10" s="178">
        <v>4</v>
      </c>
      <c r="B10" s="176" t="s">
        <v>265</v>
      </c>
      <c r="C10" s="356"/>
      <c r="D10" s="354"/>
      <c r="E10" s="354"/>
      <c r="F10" s="354"/>
      <c r="G10" s="354"/>
      <c r="H10" s="354"/>
      <c r="I10" s="354"/>
      <c r="J10" s="354"/>
      <c r="K10" s="354"/>
      <c r="L10" s="357"/>
      <c r="M10" s="356"/>
      <c r="N10" s="354"/>
      <c r="O10" s="354"/>
      <c r="P10" s="354"/>
      <c r="Q10" s="354"/>
      <c r="R10" s="354"/>
      <c r="S10" s="357"/>
      <c r="T10" s="376"/>
      <c r="U10" s="376"/>
      <c r="V10" s="358">
        <f t="shared" si="0"/>
        <v>0</v>
      </c>
    </row>
    <row r="11" spans="1:22" s="177" customFormat="1">
      <c r="A11" s="178">
        <v>5</v>
      </c>
      <c r="B11" s="176" t="s">
        <v>266</v>
      </c>
      <c r="C11" s="356"/>
      <c r="D11" s="354"/>
      <c r="E11" s="354"/>
      <c r="F11" s="354"/>
      <c r="G11" s="354"/>
      <c r="H11" s="354"/>
      <c r="I11" s="354"/>
      <c r="J11" s="354"/>
      <c r="K11" s="354"/>
      <c r="L11" s="357"/>
      <c r="M11" s="356"/>
      <c r="N11" s="354"/>
      <c r="O11" s="354"/>
      <c r="P11" s="354"/>
      <c r="Q11" s="354"/>
      <c r="R11" s="354"/>
      <c r="S11" s="357"/>
      <c r="T11" s="376"/>
      <c r="U11" s="376"/>
      <c r="V11" s="358">
        <f t="shared" si="0"/>
        <v>0</v>
      </c>
    </row>
    <row r="12" spans="1:22" s="177" customFormat="1">
      <c r="A12" s="178">
        <v>6</v>
      </c>
      <c r="B12" s="176" t="s">
        <v>267</v>
      </c>
      <c r="C12" s="356"/>
      <c r="D12" s="354"/>
      <c r="E12" s="354"/>
      <c r="F12" s="354"/>
      <c r="G12" s="354"/>
      <c r="H12" s="354"/>
      <c r="I12" s="354"/>
      <c r="J12" s="354"/>
      <c r="K12" s="354"/>
      <c r="L12" s="357"/>
      <c r="M12" s="356"/>
      <c r="N12" s="354"/>
      <c r="O12" s="354"/>
      <c r="P12" s="354"/>
      <c r="Q12" s="354"/>
      <c r="R12" s="354"/>
      <c r="S12" s="357"/>
      <c r="T12" s="376"/>
      <c r="U12" s="376"/>
      <c r="V12" s="358">
        <f t="shared" si="0"/>
        <v>0</v>
      </c>
    </row>
    <row r="13" spans="1:22" s="177" customFormat="1">
      <c r="A13" s="178">
        <v>7</v>
      </c>
      <c r="B13" s="176" t="s">
        <v>79</v>
      </c>
      <c r="C13" s="356"/>
      <c r="D13" s="354"/>
      <c r="E13" s="354"/>
      <c r="F13" s="354"/>
      <c r="G13" s="354"/>
      <c r="H13" s="354"/>
      <c r="I13" s="354"/>
      <c r="J13" s="354"/>
      <c r="K13" s="354"/>
      <c r="L13" s="357"/>
      <c r="M13" s="356"/>
      <c r="N13" s="354"/>
      <c r="O13" s="354"/>
      <c r="P13" s="354"/>
      <c r="Q13" s="354"/>
      <c r="R13" s="354"/>
      <c r="S13" s="357"/>
      <c r="T13" s="376"/>
      <c r="U13" s="376"/>
      <c r="V13" s="358">
        <f t="shared" si="0"/>
        <v>0</v>
      </c>
    </row>
    <row r="14" spans="1:22" s="177" customFormat="1">
      <c r="A14" s="178">
        <v>8</v>
      </c>
      <c r="B14" s="176" t="s">
        <v>80</v>
      </c>
      <c r="C14" s="356"/>
      <c r="D14" s="354"/>
      <c r="E14" s="354"/>
      <c r="F14" s="354"/>
      <c r="G14" s="354"/>
      <c r="H14" s="354"/>
      <c r="I14" s="354"/>
      <c r="J14" s="354"/>
      <c r="K14" s="354"/>
      <c r="L14" s="357"/>
      <c r="M14" s="356"/>
      <c r="N14" s="354"/>
      <c r="O14" s="354"/>
      <c r="P14" s="354"/>
      <c r="Q14" s="354"/>
      <c r="R14" s="354"/>
      <c r="S14" s="357"/>
      <c r="T14" s="376"/>
      <c r="U14" s="376"/>
      <c r="V14" s="358">
        <f t="shared" si="0"/>
        <v>0</v>
      </c>
    </row>
    <row r="15" spans="1:22" s="177" customFormat="1">
      <c r="A15" s="178">
        <v>9</v>
      </c>
      <c r="B15" s="176" t="s">
        <v>81</v>
      </c>
      <c r="C15" s="356"/>
      <c r="D15" s="354"/>
      <c r="E15" s="354"/>
      <c r="F15" s="354"/>
      <c r="G15" s="354"/>
      <c r="H15" s="354"/>
      <c r="I15" s="354"/>
      <c r="J15" s="354"/>
      <c r="K15" s="354"/>
      <c r="L15" s="357"/>
      <c r="M15" s="356"/>
      <c r="N15" s="354"/>
      <c r="O15" s="354"/>
      <c r="P15" s="354"/>
      <c r="Q15" s="354"/>
      <c r="R15" s="354"/>
      <c r="S15" s="357"/>
      <c r="T15" s="376"/>
      <c r="U15" s="376"/>
      <c r="V15" s="358">
        <f t="shared" si="0"/>
        <v>0</v>
      </c>
    </row>
    <row r="16" spans="1:22" s="177" customFormat="1">
      <c r="A16" s="178">
        <v>10</v>
      </c>
      <c r="B16" s="176" t="s">
        <v>75</v>
      </c>
      <c r="C16" s="356"/>
      <c r="D16" s="354"/>
      <c r="E16" s="354"/>
      <c r="F16" s="354"/>
      <c r="G16" s="354"/>
      <c r="H16" s="354"/>
      <c r="I16" s="354"/>
      <c r="J16" s="354"/>
      <c r="K16" s="354"/>
      <c r="L16" s="357"/>
      <c r="M16" s="356"/>
      <c r="N16" s="354"/>
      <c r="O16" s="354"/>
      <c r="P16" s="354"/>
      <c r="Q16" s="354"/>
      <c r="R16" s="354"/>
      <c r="S16" s="357"/>
      <c r="T16" s="376"/>
      <c r="U16" s="376"/>
      <c r="V16" s="358">
        <f t="shared" si="0"/>
        <v>0</v>
      </c>
    </row>
    <row r="17" spans="1:22" s="177" customFormat="1">
      <c r="A17" s="178">
        <v>11</v>
      </c>
      <c r="B17" s="176" t="s">
        <v>76</v>
      </c>
      <c r="C17" s="356"/>
      <c r="D17" s="354"/>
      <c r="E17" s="354"/>
      <c r="F17" s="354"/>
      <c r="G17" s="354"/>
      <c r="H17" s="354"/>
      <c r="I17" s="354"/>
      <c r="J17" s="354"/>
      <c r="K17" s="354"/>
      <c r="L17" s="357"/>
      <c r="M17" s="356"/>
      <c r="N17" s="354"/>
      <c r="O17" s="354"/>
      <c r="P17" s="354"/>
      <c r="Q17" s="354"/>
      <c r="R17" s="354"/>
      <c r="S17" s="357"/>
      <c r="T17" s="376"/>
      <c r="U17" s="376"/>
      <c r="V17" s="358">
        <f t="shared" si="0"/>
        <v>0</v>
      </c>
    </row>
    <row r="18" spans="1:22" s="177" customFormat="1">
      <c r="A18" s="178">
        <v>12</v>
      </c>
      <c r="B18" s="176" t="s">
        <v>77</v>
      </c>
      <c r="C18" s="356"/>
      <c r="D18" s="354"/>
      <c r="E18" s="354"/>
      <c r="F18" s="354"/>
      <c r="G18" s="354"/>
      <c r="H18" s="354"/>
      <c r="I18" s="354"/>
      <c r="J18" s="354"/>
      <c r="K18" s="354"/>
      <c r="L18" s="357"/>
      <c r="M18" s="356"/>
      <c r="N18" s="354"/>
      <c r="O18" s="354"/>
      <c r="P18" s="354"/>
      <c r="Q18" s="354"/>
      <c r="R18" s="354"/>
      <c r="S18" s="357"/>
      <c r="T18" s="376"/>
      <c r="U18" s="376"/>
      <c r="V18" s="358">
        <f t="shared" si="0"/>
        <v>0</v>
      </c>
    </row>
    <row r="19" spans="1:22" s="177" customFormat="1">
      <c r="A19" s="178">
        <v>13</v>
      </c>
      <c r="B19" s="176" t="s">
        <v>78</v>
      </c>
      <c r="C19" s="356"/>
      <c r="D19" s="354"/>
      <c r="E19" s="354"/>
      <c r="F19" s="354"/>
      <c r="G19" s="354"/>
      <c r="H19" s="354"/>
      <c r="I19" s="354"/>
      <c r="J19" s="354"/>
      <c r="K19" s="354"/>
      <c r="L19" s="357"/>
      <c r="M19" s="356"/>
      <c r="N19" s="354"/>
      <c r="O19" s="354"/>
      <c r="P19" s="354"/>
      <c r="Q19" s="354"/>
      <c r="R19" s="354"/>
      <c r="S19" s="357"/>
      <c r="T19" s="376"/>
      <c r="U19" s="376"/>
      <c r="V19" s="358">
        <f t="shared" si="0"/>
        <v>0</v>
      </c>
    </row>
    <row r="20" spans="1:22" s="177" customFormat="1">
      <c r="A20" s="178">
        <v>14</v>
      </c>
      <c r="B20" s="176" t="s">
        <v>296</v>
      </c>
      <c r="C20" s="356"/>
      <c r="D20" s="354"/>
      <c r="E20" s="354"/>
      <c r="F20" s="354"/>
      <c r="G20" s="354"/>
      <c r="H20" s="354"/>
      <c r="I20" s="354"/>
      <c r="J20" s="354"/>
      <c r="K20" s="354"/>
      <c r="L20" s="357"/>
      <c r="M20" s="356"/>
      <c r="N20" s="354"/>
      <c r="O20" s="354"/>
      <c r="P20" s="354"/>
      <c r="Q20" s="354"/>
      <c r="R20" s="354"/>
      <c r="S20" s="357"/>
      <c r="T20" s="376"/>
      <c r="U20" s="376"/>
      <c r="V20" s="358">
        <f t="shared" si="0"/>
        <v>0</v>
      </c>
    </row>
    <row r="21" spans="1:22" ht="13.5" thickBot="1">
      <c r="A21" s="112"/>
      <c r="B21" s="113" t="s">
        <v>74</v>
      </c>
      <c r="C21" s="359">
        <f>SUM(C7:C20)</f>
        <v>0</v>
      </c>
      <c r="D21" s="355">
        <f t="shared" ref="D21:V21" si="1">SUM(D7:D20)</f>
        <v>0</v>
      </c>
      <c r="E21" s="355">
        <f t="shared" si="1"/>
        <v>0</v>
      </c>
      <c r="F21" s="355">
        <f t="shared" si="1"/>
        <v>0</v>
      </c>
      <c r="G21" s="355">
        <f t="shared" si="1"/>
        <v>0</v>
      </c>
      <c r="H21" s="355">
        <f t="shared" si="1"/>
        <v>0</v>
      </c>
      <c r="I21" s="355">
        <f t="shared" si="1"/>
        <v>0</v>
      </c>
      <c r="J21" s="355">
        <f t="shared" si="1"/>
        <v>0</v>
      </c>
      <c r="K21" s="355">
        <f t="shared" si="1"/>
        <v>0</v>
      </c>
      <c r="L21" s="360">
        <f t="shared" si="1"/>
        <v>0</v>
      </c>
      <c r="M21" s="359">
        <f t="shared" si="1"/>
        <v>0</v>
      </c>
      <c r="N21" s="355">
        <f t="shared" si="1"/>
        <v>0</v>
      </c>
      <c r="O21" s="355">
        <f t="shared" si="1"/>
        <v>0</v>
      </c>
      <c r="P21" s="355">
        <f t="shared" si="1"/>
        <v>0</v>
      </c>
      <c r="Q21" s="355">
        <f t="shared" si="1"/>
        <v>0</v>
      </c>
      <c r="R21" s="355">
        <f t="shared" si="1"/>
        <v>0</v>
      </c>
      <c r="S21" s="360">
        <f t="shared" si="1"/>
        <v>0</v>
      </c>
      <c r="T21" s="360">
        <f>SUM(T7:T20)</f>
        <v>0</v>
      </c>
      <c r="U21" s="360">
        <f t="shared" si="1"/>
        <v>0</v>
      </c>
      <c r="V21" s="361">
        <f t="shared" si="1"/>
        <v>0</v>
      </c>
    </row>
    <row r="24" spans="1:22">
      <c r="A24" s="19"/>
      <c r="B24" s="19"/>
      <c r="C24" s="82"/>
      <c r="D24" s="82"/>
      <c r="E24" s="82"/>
    </row>
    <row r="25" spans="1:22">
      <c r="A25" s="105"/>
      <c r="B25" s="105"/>
      <c r="C25" s="19"/>
      <c r="D25" s="82"/>
      <c r="E25" s="82"/>
    </row>
    <row r="26" spans="1:22">
      <c r="A26" s="105"/>
      <c r="B26" s="106"/>
      <c r="C26" s="19"/>
      <c r="D26" s="82"/>
      <c r="E26" s="82"/>
    </row>
    <row r="27" spans="1:22">
      <c r="A27" s="105"/>
      <c r="B27" s="105"/>
      <c r="C27" s="19"/>
      <c r="D27" s="82"/>
      <c r="E27" s="82"/>
    </row>
    <row r="28" spans="1:22">
      <c r="A28" s="105"/>
      <c r="B28" s="106"/>
      <c r="C28" s="19"/>
      <c r="D28" s="82"/>
      <c r="E28" s="8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C8" activePane="bottomRight" state="frozen"/>
      <selection activeCell="L18" sqref="L18"/>
      <selection pane="topRight" activeCell="L18" sqref="L18"/>
      <selection pane="bottomLeft" activeCell="L18" sqref="L18"/>
      <selection pane="bottomRight" activeCell="C22" sqref="C22"/>
    </sheetView>
  </sheetViews>
  <sheetFormatPr defaultColWidth="9.140625" defaultRowHeight="12.75"/>
  <cols>
    <col min="1" max="1" width="10.5703125" style="3" bestFit="1" customWidth="1"/>
    <col min="2" max="2" width="85.42578125" style="3" customWidth="1"/>
    <col min="3" max="3" width="13.7109375" style="3" customWidth="1"/>
    <col min="4" max="4" width="14.85546875" style="3" bestFit="1" customWidth="1"/>
    <col min="5" max="5" width="17.7109375" style="3" customWidth="1"/>
    <col min="6" max="6" width="15.85546875" style="3" customWidth="1"/>
    <col min="7" max="7" width="17.42578125" style="3" customWidth="1"/>
    <col min="8" max="8" width="15.28515625" style="3" customWidth="1"/>
    <col min="9" max="16384" width="9.140625" style="14"/>
  </cols>
  <sheetData>
    <row r="1" spans="1:9">
      <c r="A1" s="3" t="s">
        <v>233</v>
      </c>
      <c r="B1" s="17" t="s">
        <v>849</v>
      </c>
    </row>
    <row r="2" spans="1:9">
      <c r="A2" s="3" t="s">
        <v>234</v>
      </c>
      <c r="B2" s="17" t="s">
        <v>850</v>
      </c>
    </row>
    <row r="4" spans="1:9" ht="13.5" thickBot="1">
      <c r="A4" s="3" t="s">
        <v>671</v>
      </c>
      <c r="B4" s="379" t="s">
        <v>778</v>
      </c>
    </row>
    <row r="5" spans="1:9">
      <c r="A5" s="110"/>
      <c r="B5" s="174"/>
      <c r="C5" s="180" t="s">
        <v>0</v>
      </c>
      <c r="D5" s="180" t="s">
        <v>1</v>
      </c>
      <c r="E5" s="180" t="s">
        <v>2</v>
      </c>
      <c r="F5" s="180" t="s">
        <v>3</v>
      </c>
      <c r="G5" s="374" t="s">
        <v>4</v>
      </c>
      <c r="H5" s="181" t="s">
        <v>10</v>
      </c>
      <c r="I5" s="24"/>
    </row>
    <row r="6" spans="1:9" ht="15" customHeight="1">
      <c r="A6" s="173"/>
      <c r="B6" s="23"/>
      <c r="C6" s="530" t="s">
        <v>770</v>
      </c>
      <c r="D6" s="534" t="s">
        <v>791</v>
      </c>
      <c r="E6" s="535"/>
      <c r="F6" s="530" t="s">
        <v>797</v>
      </c>
      <c r="G6" s="530" t="s">
        <v>798</v>
      </c>
      <c r="H6" s="532" t="s">
        <v>772</v>
      </c>
      <c r="I6" s="24"/>
    </row>
    <row r="7" spans="1:9" ht="76.5">
      <c r="A7" s="173"/>
      <c r="B7" s="23"/>
      <c r="C7" s="531"/>
      <c r="D7" s="378" t="s">
        <v>773</v>
      </c>
      <c r="E7" s="378" t="s">
        <v>771</v>
      </c>
      <c r="F7" s="531"/>
      <c r="G7" s="531"/>
      <c r="H7" s="533"/>
      <c r="I7" s="24"/>
    </row>
    <row r="8" spans="1:9" ht="25.5">
      <c r="A8" s="102">
        <v>1</v>
      </c>
      <c r="B8" s="84" t="s">
        <v>262</v>
      </c>
      <c r="C8" s="362">
        <v>23906035.030000001</v>
      </c>
      <c r="D8" s="363"/>
      <c r="E8" s="362"/>
      <c r="F8" s="362">
        <v>19752304.780000001</v>
      </c>
      <c r="G8" s="375">
        <v>19752304.780000001</v>
      </c>
      <c r="H8" s="384">
        <f>G8/(C8+E8)</f>
        <v>0.82624762973920896</v>
      </c>
    </row>
    <row r="9" spans="1:9" ht="15" customHeight="1">
      <c r="A9" s="102">
        <v>2</v>
      </c>
      <c r="B9" s="84" t="s">
        <v>263</v>
      </c>
      <c r="C9" s="362"/>
      <c r="D9" s="363"/>
      <c r="E9" s="362"/>
      <c r="F9" s="362"/>
      <c r="G9" s="375"/>
      <c r="H9" s="384"/>
    </row>
    <row r="10" spans="1:9">
      <c r="A10" s="102">
        <v>3</v>
      </c>
      <c r="B10" s="84" t="s">
        <v>264</v>
      </c>
      <c r="C10" s="362"/>
      <c r="D10" s="363"/>
      <c r="E10" s="362"/>
      <c r="F10" s="362"/>
      <c r="G10" s="375"/>
      <c r="H10" s="384"/>
    </row>
    <row r="11" spans="1:9">
      <c r="A11" s="102">
        <v>4</v>
      </c>
      <c r="B11" s="84" t="s">
        <v>265</v>
      </c>
      <c r="C11" s="362"/>
      <c r="D11" s="363"/>
      <c r="E11" s="362"/>
      <c r="F11" s="362"/>
      <c r="G11" s="375"/>
      <c r="H11" s="384"/>
    </row>
    <row r="12" spans="1:9">
      <c r="A12" s="102">
        <v>5</v>
      </c>
      <c r="B12" s="84" t="s">
        <v>266</v>
      </c>
      <c r="C12" s="362"/>
      <c r="D12" s="363"/>
      <c r="E12" s="362"/>
      <c r="F12" s="362"/>
      <c r="G12" s="375"/>
      <c r="H12" s="384"/>
    </row>
    <row r="13" spans="1:9">
      <c r="A13" s="102">
        <v>6</v>
      </c>
      <c r="B13" s="84" t="s">
        <v>267</v>
      </c>
      <c r="C13" s="362">
        <v>72714518.82738027</v>
      </c>
      <c r="D13" s="363"/>
      <c r="E13" s="362"/>
      <c r="F13" s="362">
        <v>40810406.32738027</v>
      </c>
      <c r="G13" s="375">
        <v>40810406.32738027</v>
      </c>
      <c r="H13" s="384">
        <f t="shared" ref="H13:H22" si="0">G13/(C13+E13)</f>
        <v>0.56124150974940268</v>
      </c>
    </row>
    <row r="14" spans="1:9">
      <c r="A14" s="102">
        <v>7</v>
      </c>
      <c r="B14" s="84" t="s">
        <v>79</v>
      </c>
      <c r="C14" s="362"/>
      <c r="D14" s="363"/>
      <c r="E14" s="362"/>
      <c r="F14" s="363"/>
      <c r="G14" s="437"/>
      <c r="H14" s="384"/>
    </row>
    <row r="15" spans="1:9">
      <c r="A15" s="102">
        <v>8</v>
      </c>
      <c r="B15" s="84" t="s">
        <v>80</v>
      </c>
      <c r="C15" s="362">
        <v>537204686.38731205</v>
      </c>
      <c r="D15" s="363">
        <v>34912089.640000001</v>
      </c>
      <c r="E15" s="362">
        <v>6982417.9280000003</v>
      </c>
      <c r="F15" s="363">
        <v>424142593.73648405</v>
      </c>
      <c r="G15" s="437">
        <v>424142593.73648405</v>
      </c>
      <c r="H15" s="384">
        <f t="shared" si="0"/>
        <v>0.77940581534017395</v>
      </c>
    </row>
    <row r="16" spans="1:9" ht="25.5">
      <c r="A16" s="102">
        <v>9</v>
      </c>
      <c r="B16" s="84" t="s">
        <v>81</v>
      </c>
      <c r="C16" s="362"/>
      <c r="D16" s="363"/>
      <c r="E16" s="362"/>
      <c r="F16" s="363"/>
      <c r="G16" s="437"/>
      <c r="H16" s="384"/>
    </row>
    <row r="17" spans="1:8">
      <c r="A17" s="102">
        <v>10</v>
      </c>
      <c r="B17" s="84" t="s">
        <v>75</v>
      </c>
      <c r="C17" s="362">
        <v>2340715.0701060002</v>
      </c>
      <c r="D17" s="363"/>
      <c r="E17" s="362"/>
      <c r="F17" s="363">
        <v>2395575.83402</v>
      </c>
      <c r="G17" s="437">
        <v>2395575.83402</v>
      </c>
      <c r="H17" s="384">
        <f t="shared" si="0"/>
        <v>1.0234376087096817</v>
      </c>
    </row>
    <row r="18" spans="1:8">
      <c r="A18" s="102">
        <v>11</v>
      </c>
      <c r="B18" s="84" t="s">
        <v>76</v>
      </c>
      <c r="C18" s="362">
        <v>11704.996000000003</v>
      </c>
      <c r="D18" s="363"/>
      <c r="E18" s="362"/>
      <c r="F18" s="363">
        <v>17557.494000000006</v>
      </c>
      <c r="G18" s="437">
        <v>17557.494000000006</v>
      </c>
      <c r="H18" s="384">
        <f t="shared" si="0"/>
        <v>1.5000000000000002</v>
      </c>
    </row>
    <row r="19" spans="1:8">
      <c r="A19" s="102">
        <v>12</v>
      </c>
      <c r="B19" s="84" t="s">
        <v>77</v>
      </c>
      <c r="C19" s="362"/>
      <c r="D19" s="363"/>
      <c r="E19" s="362"/>
      <c r="F19" s="363"/>
      <c r="G19" s="437"/>
      <c r="H19" s="384"/>
    </row>
    <row r="20" spans="1:8">
      <c r="A20" s="102">
        <v>13</v>
      </c>
      <c r="B20" s="84" t="s">
        <v>78</v>
      </c>
      <c r="C20" s="362"/>
      <c r="D20" s="363"/>
      <c r="E20" s="362"/>
      <c r="F20" s="363"/>
      <c r="G20" s="437"/>
      <c r="H20" s="384"/>
    </row>
    <row r="21" spans="1:8">
      <c r="A21" s="102">
        <v>14</v>
      </c>
      <c r="B21" s="84" t="s">
        <v>296</v>
      </c>
      <c r="C21" s="362">
        <v>57536444.669999994</v>
      </c>
      <c r="D21" s="363"/>
      <c r="E21" s="362"/>
      <c r="F21" s="363">
        <v>44421122.774999991</v>
      </c>
      <c r="G21" s="437">
        <v>44421122.774999991</v>
      </c>
      <c r="H21" s="384">
        <f t="shared" si="0"/>
        <v>0.77205192343352336</v>
      </c>
    </row>
    <row r="22" spans="1:8" ht="13.5" thickBot="1">
      <c r="A22" s="175"/>
      <c r="B22" s="182" t="s">
        <v>74</v>
      </c>
      <c r="C22" s="355">
        <f>SUM(C8:C21)</f>
        <v>693714104.98079836</v>
      </c>
      <c r="D22" s="355">
        <f>SUM(D8:D21)</f>
        <v>34912089.640000001</v>
      </c>
      <c r="E22" s="355">
        <f>SUM(E8:E21)</f>
        <v>6982417.9280000003</v>
      </c>
      <c r="F22" s="355">
        <f>SUM(F8:F21)</f>
        <v>531539560.94688433</v>
      </c>
      <c r="G22" s="355">
        <f>SUM(G8:G21)</f>
        <v>531539560.94688433</v>
      </c>
      <c r="H22" s="384">
        <f t="shared" si="0"/>
        <v>0.75858741062436919</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9"/>
  <sheetViews>
    <sheetView zoomScale="90" zoomScaleNormal="90" workbookViewId="0">
      <pane xSplit="2" ySplit="6" topLeftCell="C8" activePane="bottomRight" state="frozen"/>
      <selection pane="topRight" activeCell="C1" sqref="C1"/>
      <selection pane="bottomLeft" activeCell="A6" sqref="A6"/>
      <selection pane="bottomRight" activeCell="B28" sqref="B28:B29"/>
    </sheetView>
  </sheetViews>
  <sheetFormatPr defaultColWidth="9.140625" defaultRowHeight="12.75"/>
  <cols>
    <col min="1" max="1" width="10.5703125" style="419" bestFit="1" customWidth="1"/>
    <col min="2" max="2" width="81.42578125" style="419" customWidth="1"/>
    <col min="3" max="11" width="12.7109375" style="419" customWidth="1"/>
    <col min="12" max="16384" width="9.140625" style="419"/>
  </cols>
  <sheetData>
    <row r="1" spans="1:11">
      <c r="A1" s="419" t="s">
        <v>233</v>
      </c>
      <c r="B1" s="17" t="s">
        <v>849</v>
      </c>
    </row>
    <row r="2" spans="1:11">
      <c r="A2" s="419" t="s">
        <v>234</v>
      </c>
      <c r="B2" s="17" t="s">
        <v>850</v>
      </c>
      <c r="C2" s="420"/>
      <c r="D2" s="420"/>
    </row>
    <row r="3" spans="1:11">
      <c r="B3" s="420"/>
      <c r="C3" s="420"/>
      <c r="D3" s="420"/>
    </row>
    <row r="4" spans="1:11" ht="13.5" thickBot="1">
      <c r="A4" s="419" t="s">
        <v>843</v>
      </c>
      <c r="B4" s="379" t="s">
        <v>842</v>
      </c>
      <c r="C4" s="420"/>
      <c r="D4" s="420"/>
    </row>
    <row r="5" spans="1:11" ht="30" customHeight="1">
      <c r="A5" s="539"/>
      <c r="B5" s="540"/>
      <c r="C5" s="537" t="s">
        <v>812</v>
      </c>
      <c r="D5" s="537"/>
      <c r="E5" s="537"/>
      <c r="F5" s="537" t="s">
        <v>845</v>
      </c>
      <c r="G5" s="537"/>
      <c r="H5" s="537"/>
      <c r="I5" s="537" t="s">
        <v>813</v>
      </c>
      <c r="J5" s="537"/>
      <c r="K5" s="538"/>
    </row>
    <row r="6" spans="1:11">
      <c r="A6" s="417"/>
      <c r="B6" s="418"/>
      <c r="C6" s="421" t="s">
        <v>33</v>
      </c>
      <c r="D6" s="421" t="s">
        <v>138</v>
      </c>
      <c r="E6" s="421" t="s">
        <v>74</v>
      </c>
      <c r="F6" s="421" t="s">
        <v>33</v>
      </c>
      <c r="G6" s="421" t="s">
        <v>138</v>
      </c>
      <c r="H6" s="421" t="s">
        <v>74</v>
      </c>
      <c r="I6" s="421" t="s">
        <v>33</v>
      </c>
      <c r="J6" s="421" t="s">
        <v>138</v>
      </c>
      <c r="K6" s="426" t="s">
        <v>74</v>
      </c>
    </row>
    <row r="7" spans="1:11">
      <c r="A7" s="427" t="s">
        <v>810</v>
      </c>
      <c r="B7" s="416"/>
      <c r="C7" s="416"/>
      <c r="D7" s="416"/>
      <c r="E7" s="416"/>
      <c r="F7" s="416"/>
      <c r="G7" s="416"/>
      <c r="H7" s="416"/>
      <c r="I7" s="416"/>
      <c r="J7" s="416"/>
      <c r="K7" s="428"/>
    </row>
    <row r="8" spans="1:11">
      <c r="A8" s="415">
        <v>1</v>
      </c>
      <c r="B8" s="399" t="s">
        <v>810</v>
      </c>
      <c r="C8" s="394"/>
      <c r="D8" s="394"/>
      <c r="E8" s="394"/>
      <c r="F8" s="452">
        <v>21374901.740000002</v>
      </c>
      <c r="G8" s="452">
        <v>36730405.007521003</v>
      </c>
      <c r="H8" s="453">
        <f>F8+G8</f>
        <v>58105306.747521006</v>
      </c>
      <c r="I8" s="452">
        <v>7095102.1600000001</v>
      </c>
      <c r="J8" s="452">
        <v>27530769.220021002</v>
      </c>
      <c r="K8" s="454">
        <f>I8+J8</f>
        <v>34625871.380021006</v>
      </c>
    </row>
    <row r="9" spans="1:11">
      <c r="A9" s="427" t="s">
        <v>811</v>
      </c>
      <c r="B9" s="416"/>
      <c r="C9" s="416"/>
      <c r="D9" s="416"/>
      <c r="E9" s="416"/>
      <c r="F9" s="416"/>
      <c r="G9" s="416"/>
      <c r="H9" s="416"/>
      <c r="I9" s="416"/>
      <c r="J9" s="416"/>
      <c r="K9" s="428"/>
    </row>
    <row r="10" spans="1:11">
      <c r="A10" s="429">
        <v>2</v>
      </c>
      <c r="B10" s="400" t="s">
        <v>814</v>
      </c>
      <c r="C10" s="400"/>
      <c r="D10" s="401"/>
      <c r="E10" s="401"/>
      <c r="F10" s="401"/>
      <c r="G10" s="401"/>
      <c r="H10" s="401"/>
      <c r="I10" s="401"/>
      <c r="J10" s="401"/>
      <c r="K10" s="430"/>
    </row>
    <row r="11" spans="1:11">
      <c r="A11" s="429">
        <v>3</v>
      </c>
      <c r="B11" s="400" t="s">
        <v>815</v>
      </c>
      <c r="C11" s="455">
        <v>344057307.1192857</v>
      </c>
      <c r="D11" s="456">
        <v>178835891.20313099</v>
      </c>
      <c r="E11" s="456">
        <f>C11+D11</f>
        <v>522893198.32241666</v>
      </c>
      <c r="F11" s="456">
        <v>3500000</v>
      </c>
      <c r="G11" s="456">
        <v>3919650.0000000005</v>
      </c>
      <c r="H11" s="457">
        <f>F11+G11</f>
        <v>7419650</v>
      </c>
      <c r="I11" s="456">
        <v>3500000</v>
      </c>
      <c r="J11" s="456">
        <v>3919650.0000000005</v>
      </c>
      <c r="K11" s="458">
        <f>I11+J11</f>
        <v>7419650</v>
      </c>
    </row>
    <row r="12" spans="1:11">
      <c r="A12" s="429">
        <v>4</v>
      </c>
      <c r="B12" s="400" t="s">
        <v>816</v>
      </c>
      <c r="C12" s="455"/>
      <c r="D12" s="456"/>
      <c r="E12" s="456">
        <f>C12+D12</f>
        <v>0</v>
      </c>
      <c r="F12" s="401"/>
      <c r="G12" s="401"/>
      <c r="H12" s="457">
        <f t="shared" ref="H12:H15" si="0">F12+G12</f>
        <v>0</v>
      </c>
      <c r="I12" s="456"/>
      <c r="J12" s="456"/>
      <c r="K12" s="458">
        <f t="shared" ref="K12:K15" si="1">I12+J12</f>
        <v>0</v>
      </c>
    </row>
    <row r="13" spans="1:11">
      <c r="A13" s="429">
        <v>5</v>
      </c>
      <c r="B13" s="400" t="s">
        <v>817</v>
      </c>
      <c r="C13" s="400"/>
      <c r="D13" s="401"/>
      <c r="E13" s="401"/>
      <c r="F13" s="401"/>
      <c r="G13" s="401"/>
      <c r="H13" s="457">
        <f t="shared" si="0"/>
        <v>0</v>
      </c>
      <c r="I13" s="456"/>
      <c r="J13" s="456"/>
      <c r="K13" s="458">
        <f t="shared" si="1"/>
        <v>0</v>
      </c>
    </row>
    <row r="14" spans="1:11">
      <c r="A14" s="429">
        <v>6</v>
      </c>
      <c r="B14" s="400" t="s">
        <v>818</v>
      </c>
      <c r="C14" s="455">
        <v>35258486.280000001</v>
      </c>
      <c r="D14" s="456"/>
      <c r="E14" s="457">
        <f>C14+D14</f>
        <v>35258486.280000001</v>
      </c>
      <c r="F14" s="456">
        <v>10577545.884</v>
      </c>
      <c r="G14" s="401">
        <v>0</v>
      </c>
      <c r="H14" s="457">
        <f t="shared" si="0"/>
        <v>10577545.884</v>
      </c>
      <c r="I14" s="456">
        <v>1762924.3140000002</v>
      </c>
      <c r="J14" s="456">
        <v>0</v>
      </c>
      <c r="K14" s="458">
        <f t="shared" si="1"/>
        <v>1762924.3140000002</v>
      </c>
    </row>
    <row r="15" spans="1:11">
      <c r="A15" s="429">
        <v>7</v>
      </c>
      <c r="B15" s="400" t="s">
        <v>819</v>
      </c>
      <c r="C15" s="455">
        <v>26988523.579999998</v>
      </c>
      <c r="D15" s="456">
        <v>5242287.4381990004</v>
      </c>
      <c r="E15" s="457">
        <f>C15+D15</f>
        <v>32230811.018198997</v>
      </c>
      <c r="F15" s="456">
        <v>13867864.279999999</v>
      </c>
      <c r="G15" s="456">
        <v>2655997.09</v>
      </c>
      <c r="H15" s="457">
        <f t="shared" si="0"/>
        <v>16523861.369999999</v>
      </c>
      <c r="I15" s="456">
        <v>13867864.279999999</v>
      </c>
      <c r="J15" s="456">
        <v>2655997.09</v>
      </c>
      <c r="K15" s="458">
        <f t="shared" si="1"/>
        <v>16523861.369999999</v>
      </c>
    </row>
    <row r="16" spans="1:11">
      <c r="A16" s="429">
        <v>8</v>
      </c>
      <c r="B16" s="402" t="s">
        <v>820</v>
      </c>
      <c r="C16" s="464">
        <f>SUM(C10:C15)</f>
        <v>406304316.97928566</v>
      </c>
      <c r="D16" s="464">
        <f t="shared" ref="D16:K16" si="2">SUM(D10:D15)</f>
        <v>184078178.64133</v>
      </c>
      <c r="E16" s="464">
        <f t="shared" si="2"/>
        <v>590382495.6206156</v>
      </c>
      <c r="F16" s="464">
        <f t="shared" si="2"/>
        <v>27945410.163999997</v>
      </c>
      <c r="G16" s="464">
        <f t="shared" si="2"/>
        <v>6575647.0899999999</v>
      </c>
      <c r="H16" s="464">
        <f t="shared" si="2"/>
        <v>34521057.254000001</v>
      </c>
      <c r="I16" s="464">
        <f t="shared" si="2"/>
        <v>19130788.594000001</v>
      </c>
      <c r="J16" s="464">
        <f t="shared" si="2"/>
        <v>6575647.0899999999</v>
      </c>
      <c r="K16" s="464">
        <f t="shared" si="2"/>
        <v>25706435.684</v>
      </c>
    </row>
    <row r="17" spans="1:11">
      <c r="A17" s="427" t="s">
        <v>821</v>
      </c>
      <c r="B17" s="416"/>
      <c r="C17" s="416"/>
      <c r="D17" s="416"/>
      <c r="E17" s="416"/>
      <c r="F17" s="416"/>
      <c r="G17" s="416"/>
      <c r="H17" s="416"/>
      <c r="I17" s="459"/>
      <c r="J17" s="459"/>
      <c r="K17" s="460"/>
    </row>
    <row r="18" spans="1:11">
      <c r="A18" s="429">
        <v>9</v>
      </c>
      <c r="B18" s="400" t="s">
        <v>822</v>
      </c>
      <c r="C18" s="400"/>
      <c r="D18" s="401"/>
      <c r="E18" s="401"/>
      <c r="F18" s="401"/>
      <c r="G18" s="401"/>
      <c r="H18" s="401"/>
      <c r="I18" s="456"/>
      <c r="J18" s="456"/>
      <c r="K18" s="458">
        <f>I18+J18</f>
        <v>0</v>
      </c>
    </row>
    <row r="19" spans="1:11">
      <c r="A19" s="429">
        <v>10</v>
      </c>
      <c r="B19" s="400" t="s">
        <v>823</v>
      </c>
      <c r="C19" s="455">
        <v>448597222.30000001</v>
      </c>
      <c r="D19" s="456">
        <v>141761172.12664101</v>
      </c>
      <c r="E19" s="457">
        <f>C19+D19</f>
        <v>590358394.42664099</v>
      </c>
      <c r="F19" s="456">
        <v>15090601.489999998</v>
      </c>
      <c r="G19" s="456">
        <v>1880592.1888565002</v>
      </c>
      <c r="H19" s="457">
        <f>F19+G19</f>
        <v>16971193.678856499</v>
      </c>
      <c r="I19" s="456">
        <v>29370401.07</v>
      </c>
      <c r="J19" s="456">
        <v>16058118.148856502</v>
      </c>
      <c r="K19" s="458">
        <f t="shared" ref="K19:K20" si="3">I19+J19</f>
        <v>45428519.218856499</v>
      </c>
    </row>
    <row r="20" spans="1:11">
      <c r="A20" s="429">
        <v>11</v>
      </c>
      <c r="B20" s="400" t="s">
        <v>824</v>
      </c>
      <c r="C20" s="400"/>
      <c r="D20" s="401"/>
      <c r="E20" s="401"/>
      <c r="F20" s="401"/>
      <c r="G20" s="401"/>
      <c r="H20" s="401"/>
      <c r="I20" s="456"/>
      <c r="J20" s="456"/>
      <c r="K20" s="458">
        <f t="shared" si="3"/>
        <v>0</v>
      </c>
    </row>
    <row r="21" spans="1:11" ht="13.5" thickBot="1">
      <c r="A21" s="248">
        <v>12</v>
      </c>
      <c r="B21" s="431" t="s">
        <v>825</v>
      </c>
      <c r="C21" s="465">
        <f>SUM(C18:C20)</f>
        <v>448597222.30000001</v>
      </c>
      <c r="D21" s="465">
        <f t="shared" ref="D21:K21" si="4">SUM(D18:D20)</f>
        <v>141761172.12664101</v>
      </c>
      <c r="E21" s="465">
        <f t="shared" si="4"/>
        <v>590358394.42664099</v>
      </c>
      <c r="F21" s="465">
        <f t="shared" si="4"/>
        <v>15090601.489999998</v>
      </c>
      <c r="G21" s="465">
        <f t="shared" si="4"/>
        <v>1880592.1888565002</v>
      </c>
      <c r="H21" s="465">
        <f t="shared" si="4"/>
        <v>16971193.678856499</v>
      </c>
      <c r="I21" s="465">
        <f t="shared" si="4"/>
        <v>29370401.07</v>
      </c>
      <c r="J21" s="465">
        <f t="shared" si="4"/>
        <v>16058118.148856502</v>
      </c>
      <c r="K21" s="465">
        <f t="shared" si="4"/>
        <v>45428519.218856499</v>
      </c>
    </row>
    <row r="22" spans="1:11" ht="38.25" customHeight="1" thickBot="1">
      <c r="A22" s="413"/>
      <c r="B22" s="414"/>
      <c r="C22" s="414"/>
      <c r="D22" s="414"/>
      <c r="E22" s="414"/>
      <c r="F22" s="536" t="s">
        <v>826</v>
      </c>
      <c r="G22" s="537"/>
      <c r="H22" s="537"/>
      <c r="I22" s="536" t="s">
        <v>827</v>
      </c>
      <c r="J22" s="537"/>
      <c r="K22" s="538"/>
    </row>
    <row r="23" spans="1:11">
      <c r="A23" s="406">
        <v>13</v>
      </c>
      <c r="B23" s="403" t="s">
        <v>810</v>
      </c>
      <c r="C23" s="412"/>
      <c r="D23" s="412"/>
      <c r="E23" s="412"/>
      <c r="F23" s="461">
        <v>21374901.740000002</v>
      </c>
      <c r="G23" s="461">
        <v>36730405.007521003</v>
      </c>
      <c r="H23" s="461">
        <f>F23+G23</f>
        <v>58105306.747521006</v>
      </c>
      <c r="I23" s="461">
        <v>7095102.1600000001</v>
      </c>
      <c r="J23" s="461">
        <v>27530769.220021002</v>
      </c>
      <c r="K23" s="462">
        <f>I23+J23</f>
        <v>34625871.380021006</v>
      </c>
    </row>
    <row r="24" spans="1:11" ht="13.5" thickBot="1">
      <c r="A24" s="407">
        <v>14</v>
      </c>
      <c r="B24" s="404" t="s">
        <v>828</v>
      </c>
      <c r="C24" s="432"/>
      <c r="D24" s="410"/>
      <c r="E24" s="411"/>
      <c r="F24" s="463">
        <f>MAX(F16-F21,F16*0.25)</f>
        <v>12854808.673999999</v>
      </c>
      <c r="G24" s="463">
        <f t="shared" ref="G24:K24" si="5">MAX(G16-G21,G16*0.25)</f>
        <v>4695054.9011434997</v>
      </c>
      <c r="H24" s="463">
        <f t="shared" si="5"/>
        <v>17549863.575143501</v>
      </c>
      <c r="I24" s="463">
        <f t="shared" si="5"/>
        <v>4782697.1485000001</v>
      </c>
      <c r="J24" s="463">
        <f t="shared" si="5"/>
        <v>1643911.7725</v>
      </c>
      <c r="K24" s="463">
        <f t="shared" si="5"/>
        <v>6426608.9210000001</v>
      </c>
    </row>
    <row r="25" spans="1:11" ht="13.5" thickBot="1">
      <c r="A25" s="408">
        <v>15</v>
      </c>
      <c r="B25" s="405" t="s">
        <v>829</v>
      </c>
      <c r="C25" s="409"/>
      <c r="D25" s="409"/>
      <c r="E25" s="409"/>
      <c r="F25" s="467">
        <f>F23/F24</f>
        <v>1.6627942338210489</v>
      </c>
      <c r="G25" s="467">
        <f t="shared" ref="G25:H25" si="6">G23/G24</f>
        <v>7.8232109700304386</v>
      </c>
      <c r="H25" s="467">
        <f t="shared" si="6"/>
        <v>3.310869426347999</v>
      </c>
      <c r="I25" s="467">
        <f t="shared" ref="I25" si="7">I23/I24</f>
        <v>1.4834939239724265</v>
      </c>
      <c r="J25" s="467">
        <f t="shared" ref="J25" si="8">J23/J24</f>
        <v>16.747108744256529</v>
      </c>
      <c r="K25" s="467">
        <f t="shared" ref="K25" si="9">K23/K24</f>
        <v>5.3878914689946802</v>
      </c>
    </row>
    <row r="27" spans="1:11">
      <c r="F27" s="466"/>
    </row>
    <row r="28" spans="1:11" ht="38.25">
      <c r="B28" s="487" t="s">
        <v>879</v>
      </c>
    </row>
    <row r="29" spans="1:11">
      <c r="B29" s="485" t="s">
        <v>880</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K12" sqref="K12"/>
    </sheetView>
  </sheetViews>
  <sheetFormatPr defaultColWidth="9.140625" defaultRowHeight="15"/>
  <cols>
    <col min="1" max="1" width="10.5703125" style="79" bestFit="1" customWidth="1"/>
    <col min="2" max="2" width="95" style="79" customWidth="1"/>
    <col min="3" max="3" width="12.5703125" style="79" bestFit="1" customWidth="1"/>
    <col min="4" max="4" width="10" style="79" bestFit="1" customWidth="1"/>
    <col min="5" max="5" width="18.28515625" style="79" bestFit="1" customWidth="1"/>
    <col min="6" max="6" width="3.5703125" style="79" bestFit="1" customWidth="1"/>
    <col min="7" max="10" width="4.5703125" style="79" bestFit="1" customWidth="1"/>
    <col min="11" max="13" width="10.7109375" style="79" customWidth="1"/>
    <col min="14" max="14" width="31" style="79" bestFit="1" customWidth="1"/>
    <col min="15" max="16384" width="9.140625" style="14"/>
  </cols>
  <sheetData>
    <row r="1" spans="1:14">
      <c r="A1" s="6" t="s">
        <v>233</v>
      </c>
      <c r="B1" s="17" t="s">
        <v>849</v>
      </c>
    </row>
    <row r="2" spans="1:14" ht="14.25" customHeight="1">
      <c r="A2" s="79" t="s">
        <v>234</v>
      </c>
      <c r="B2" s="17" t="s">
        <v>850</v>
      </c>
    </row>
    <row r="3" spans="1:14" ht="14.25" customHeight="1"/>
    <row r="4" spans="1:14" ht="15.75" thickBot="1">
      <c r="A4" s="3" t="s">
        <v>672</v>
      </c>
      <c r="B4" s="103" t="s">
        <v>83</v>
      </c>
    </row>
    <row r="5" spans="1:14" s="25" customFormat="1" ht="12.75">
      <c r="A5" s="191"/>
      <c r="B5" s="192"/>
      <c r="C5" s="193" t="s">
        <v>0</v>
      </c>
      <c r="D5" s="193" t="s">
        <v>1</v>
      </c>
      <c r="E5" s="193" t="s">
        <v>2</v>
      </c>
      <c r="F5" s="193" t="s">
        <v>3</v>
      </c>
      <c r="G5" s="193" t="s">
        <v>4</v>
      </c>
      <c r="H5" s="193" t="s">
        <v>10</v>
      </c>
      <c r="I5" s="193" t="s">
        <v>284</v>
      </c>
      <c r="J5" s="193" t="s">
        <v>285</v>
      </c>
      <c r="K5" s="193" t="s">
        <v>286</v>
      </c>
      <c r="L5" s="193" t="s">
        <v>287</v>
      </c>
      <c r="M5" s="193" t="s">
        <v>288</v>
      </c>
      <c r="N5" s="194" t="s">
        <v>289</v>
      </c>
    </row>
    <row r="6" spans="1:14" ht="45">
      <c r="A6" s="183"/>
      <c r="B6" s="115"/>
      <c r="C6" s="116" t="s">
        <v>93</v>
      </c>
      <c r="D6" s="117" t="s">
        <v>82</v>
      </c>
      <c r="E6" s="118" t="s">
        <v>92</v>
      </c>
      <c r="F6" s="119">
        <v>0</v>
      </c>
      <c r="G6" s="119">
        <v>0.2</v>
      </c>
      <c r="H6" s="119">
        <v>0.35</v>
      </c>
      <c r="I6" s="119">
        <v>0.5</v>
      </c>
      <c r="J6" s="119">
        <v>0.75</v>
      </c>
      <c r="K6" s="119">
        <v>1</v>
      </c>
      <c r="L6" s="119">
        <v>1.5</v>
      </c>
      <c r="M6" s="119">
        <v>2.5</v>
      </c>
      <c r="N6" s="184" t="s">
        <v>83</v>
      </c>
    </row>
    <row r="7" spans="1:14">
      <c r="A7" s="185">
        <v>1</v>
      </c>
      <c r="B7" s="120" t="s">
        <v>84</v>
      </c>
      <c r="C7" s="364">
        <f>SUM(C8:C13)</f>
        <v>12961000</v>
      </c>
      <c r="D7" s="115"/>
      <c r="E7" s="367">
        <f t="shared" ref="E7:M7" si="0">SUM(E8:E13)</f>
        <v>1814540.0000000002</v>
      </c>
      <c r="F7" s="364">
        <f>SUM(F8:F13)</f>
        <v>0</v>
      </c>
      <c r="G7" s="364">
        <f t="shared" si="0"/>
        <v>0</v>
      </c>
      <c r="H7" s="364">
        <f t="shared" si="0"/>
        <v>0</v>
      </c>
      <c r="I7" s="364">
        <f t="shared" si="0"/>
        <v>0</v>
      </c>
      <c r="J7" s="364">
        <f t="shared" si="0"/>
        <v>0</v>
      </c>
      <c r="K7" s="364">
        <f t="shared" si="0"/>
        <v>1814540.0000000002</v>
      </c>
      <c r="L7" s="364">
        <f t="shared" si="0"/>
        <v>0</v>
      </c>
      <c r="M7" s="364">
        <f t="shared" si="0"/>
        <v>0</v>
      </c>
      <c r="N7" s="186">
        <f>SUM(N8:N13)</f>
        <v>1814540.0000000002</v>
      </c>
    </row>
    <row r="8" spans="1:14">
      <c r="A8" s="185">
        <v>1.1000000000000001</v>
      </c>
      <c r="B8" s="121" t="s">
        <v>85</v>
      </c>
      <c r="C8" s="365">
        <v>0</v>
      </c>
      <c r="D8" s="122">
        <v>0.02</v>
      </c>
      <c r="E8" s="367">
        <f>C8*D8</f>
        <v>0</v>
      </c>
      <c r="F8" s="365"/>
      <c r="G8" s="365"/>
      <c r="H8" s="365"/>
      <c r="I8" s="365"/>
      <c r="J8" s="365"/>
      <c r="K8" s="365"/>
      <c r="L8" s="365"/>
      <c r="M8" s="365"/>
      <c r="N8" s="186">
        <f>SUMPRODUCT($F$6:$M$6,F8:M8)</f>
        <v>0</v>
      </c>
    </row>
    <row r="9" spans="1:14">
      <c r="A9" s="185">
        <v>1.2</v>
      </c>
      <c r="B9" s="121" t="s">
        <v>86</v>
      </c>
      <c r="C9" s="365">
        <v>0</v>
      </c>
      <c r="D9" s="122">
        <v>0.05</v>
      </c>
      <c r="E9" s="367">
        <f>C9*D9</f>
        <v>0</v>
      </c>
      <c r="F9" s="365"/>
      <c r="G9" s="365"/>
      <c r="H9" s="365"/>
      <c r="I9" s="365"/>
      <c r="J9" s="365"/>
      <c r="K9" s="365"/>
      <c r="L9" s="365"/>
      <c r="M9" s="365"/>
      <c r="N9" s="186">
        <f t="shared" ref="N9:N12" si="1">SUMPRODUCT($F$6:$M$6,F9:M9)</f>
        <v>0</v>
      </c>
    </row>
    <row r="10" spans="1:14">
      <c r="A10" s="185">
        <v>1.3</v>
      </c>
      <c r="B10" s="121" t="s">
        <v>87</v>
      </c>
      <c r="C10" s="365">
        <v>0</v>
      </c>
      <c r="D10" s="122">
        <v>0.08</v>
      </c>
      <c r="E10" s="367">
        <f>C10*D10</f>
        <v>0</v>
      </c>
      <c r="F10" s="365"/>
      <c r="G10" s="365"/>
      <c r="H10" s="365"/>
      <c r="I10" s="365"/>
      <c r="J10" s="365"/>
      <c r="K10" s="365"/>
      <c r="L10" s="365"/>
      <c r="M10" s="365"/>
      <c r="N10" s="186">
        <f>SUMPRODUCT($F$6:$M$6,F10:M10)</f>
        <v>0</v>
      </c>
    </row>
    <row r="11" spans="1:14">
      <c r="A11" s="185">
        <v>1.4</v>
      </c>
      <c r="B11" s="121" t="s">
        <v>88</v>
      </c>
      <c r="C11" s="365">
        <v>0</v>
      </c>
      <c r="D11" s="122">
        <v>0.11</v>
      </c>
      <c r="E11" s="367">
        <f>C11*D11</f>
        <v>0</v>
      </c>
      <c r="F11" s="365"/>
      <c r="G11" s="365"/>
      <c r="H11" s="365"/>
      <c r="I11" s="365"/>
      <c r="J11" s="365"/>
      <c r="K11" s="365"/>
      <c r="L11" s="365"/>
      <c r="M11" s="365"/>
      <c r="N11" s="186">
        <f t="shared" si="1"/>
        <v>0</v>
      </c>
    </row>
    <row r="12" spans="1:14">
      <c r="A12" s="185">
        <v>1.5</v>
      </c>
      <c r="B12" s="121" t="s">
        <v>89</v>
      </c>
      <c r="C12" s="365">
        <v>12961000</v>
      </c>
      <c r="D12" s="122">
        <v>0.14000000000000001</v>
      </c>
      <c r="E12" s="367">
        <f>C12*D12</f>
        <v>1814540.0000000002</v>
      </c>
      <c r="F12" s="365"/>
      <c r="G12" s="365"/>
      <c r="H12" s="365"/>
      <c r="I12" s="365"/>
      <c r="J12" s="365"/>
      <c r="K12" s="365">
        <v>1814540.0000000002</v>
      </c>
      <c r="L12" s="365"/>
      <c r="M12" s="365"/>
      <c r="N12" s="186">
        <f t="shared" si="1"/>
        <v>1814540.0000000002</v>
      </c>
    </row>
    <row r="13" spans="1:14">
      <c r="A13" s="185">
        <v>1.6</v>
      </c>
      <c r="B13" s="123" t="s">
        <v>90</v>
      </c>
      <c r="C13" s="365">
        <v>0</v>
      </c>
      <c r="D13" s="124"/>
      <c r="E13" s="365"/>
      <c r="F13" s="365"/>
      <c r="G13" s="365"/>
      <c r="H13" s="365"/>
      <c r="I13" s="365"/>
      <c r="J13" s="365"/>
      <c r="K13" s="365"/>
      <c r="L13" s="365"/>
      <c r="M13" s="365"/>
      <c r="N13" s="186">
        <f>SUMPRODUCT($F$6:$M$6,F13:M13)</f>
        <v>0</v>
      </c>
    </row>
    <row r="14" spans="1:14">
      <c r="A14" s="185">
        <v>2</v>
      </c>
      <c r="B14" s="125" t="s">
        <v>91</v>
      </c>
      <c r="C14" s="364">
        <f>SUM(C15:C20)</f>
        <v>0</v>
      </c>
      <c r="D14" s="115"/>
      <c r="E14" s="367">
        <f t="shared" ref="E14:M14" si="2">SUM(E15:E20)</f>
        <v>0</v>
      </c>
      <c r="F14" s="365">
        <f t="shared" si="2"/>
        <v>0</v>
      </c>
      <c r="G14" s="365">
        <f t="shared" si="2"/>
        <v>0</v>
      </c>
      <c r="H14" s="365">
        <f t="shared" si="2"/>
        <v>0</v>
      </c>
      <c r="I14" s="365">
        <f t="shared" si="2"/>
        <v>0</v>
      </c>
      <c r="J14" s="365">
        <f t="shared" si="2"/>
        <v>0</v>
      </c>
      <c r="K14" s="365">
        <f t="shared" si="2"/>
        <v>0</v>
      </c>
      <c r="L14" s="365">
        <f t="shared" si="2"/>
        <v>0</v>
      </c>
      <c r="M14" s="365">
        <f t="shared" si="2"/>
        <v>0</v>
      </c>
      <c r="N14" s="186">
        <f>SUM(N15:N20)</f>
        <v>0</v>
      </c>
    </row>
    <row r="15" spans="1:14">
      <c r="A15" s="185">
        <v>2.1</v>
      </c>
      <c r="B15" s="123" t="s">
        <v>85</v>
      </c>
      <c r="C15" s="365"/>
      <c r="D15" s="122">
        <v>5.0000000000000001E-3</v>
      </c>
      <c r="E15" s="367">
        <f>C15*D15</f>
        <v>0</v>
      </c>
      <c r="F15" s="365"/>
      <c r="G15" s="365"/>
      <c r="H15" s="365"/>
      <c r="I15" s="365"/>
      <c r="J15" s="365"/>
      <c r="K15" s="365"/>
      <c r="L15" s="365"/>
      <c r="M15" s="365"/>
      <c r="N15" s="186">
        <f>SUMPRODUCT($F$6:$M$6,F15:M15)</f>
        <v>0</v>
      </c>
    </row>
    <row r="16" spans="1:14">
      <c r="A16" s="185">
        <v>2.2000000000000002</v>
      </c>
      <c r="B16" s="123" t="s">
        <v>86</v>
      </c>
      <c r="C16" s="365"/>
      <c r="D16" s="122">
        <v>0.01</v>
      </c>
      <c r="E16" s="367">
        <f>C16*D16</f>
        <v>0</v>
      </c>
      <c r="F16" s="365"/>
      <c r="G16" s="365"/>
      <c r="H16" s="365"/>
      <c r="I16" s="365"/>
      <c r="J16" s="365"/>
      <c r="K16" s="365"/>
      <c r="L16" s="365"/>
      <c r="M16" s="365"/>
      <c r="N16" s="186">
        <f t="shared" ref="N16:N20" si="3">SUMPRODUCT($F$6:$M$6,F16:M16)</f>
        <v>0</v>
      </c>
    </row>
    <row r="17" spans="1:14">
      <c r="A17" s="185">
        <v>2.2999999999999998</v>
      </c>
      <c r="B17" s="123" t="s">
        <v>87</v>
      </c>
      <c r="C17" s="365"/>
      <c r="D17" s="122">
        <v>0.02</v>
      </c>
      <c r="E17" s="367">
        <f>C17*D17</f>
        <v>0</v>
      </c>
      <c r="F17" s="365"/>
      <c r="G17" s="365"/>
      <c r="H17" s="365"/>
      <c r="I17" s="365"/>
      <c r="J17" s="365"/>
      <c r="K17" s="365"/>
      <c r="L17" s="365"/>
      <c r="M17" s="365"/>
      <c r="N17" s="186">
        <f t="shared" si="3"/>
        <v>0</v>
      </c>
    </row>
    <row r="18" spans="1:14">
      <c r="A18" s="185">
        <v>2.4</v>
      </c>
      <c r="B18" s="123" t="s">
        <v>88</v>
      </c>
      <c r="C18" s="365"/>
      <c r="D18" s="122">
        <v>0.03</v>
      </c>
      <c r="E18" s="367">
        <f>C18*D18</f>
        <v>0</v>
      </c>
      <c r="F18" s="365"/>
      <c r="G18" s="365"/>
      <c r="H18" s="365"/>
      <c r="I18" s="365"/>
      <c r="J18" s="365"/>
      <c r="K18" s="365"/>
      <c r="L18" s="365"/>
      <c r="M18" s="365"/>
      <c r="N18" s="186">
        <f t="shared" si="3"/>
        <v>0</v>
      </c>
    </row>
    <row r="19" spans="1:14">
      <c r="A19" s="185">
        <v>2.5</v>
      </c>
      <c r="B19" s="123" t="s">
        <v>89</v>
      </c>
      <c r="C19" s="365"/>
      <c r="D19" s="122">
        <v>0.04</v>
      </c>
      <c r="E19" s="367">
        <f>C19*D19</f>
        <v>0</v>
      </c>
      <c r="F19" s="365"/>
      <c r="G19" s="365"/>
      <c r="H19" s="365"/>
      <c r="I19" s="365"/>
      <c r="J19" s="365"/>
      <c r="K19" s="365"/>
      <c r="L19" s="365"/>
      <c r="M19" s="365"/>
      <c r="N19" s="186">
        <f t="shared" si="3"/>
        <v>0</v>
      </c>
    </row>
    <row r="20" spans="1:14">
      <c r="A20" s="185">
        <v>2.6</v>
      </c>
      <c r="B20" s="123" t="s">
        <v>90</v>
      </c>
      <c r="C20" s="365"/>
      <c r="D20" s="124"/>
      <c r="E20" s="368"/>
      <c r="F20" s="365"/>
      <c r="G20" s="365"/>
      <c r="H20" s="365"/>
      <c r="I20" s="365"/>
      <c r="J20" s="365"/>
      <c r="K20" s="365"/>
      <c r="L20" s="365"/>
      <c r="M20" s="365"/>
      <c r="N20" s="186">
        <f t="shared" si="3"/>
        <v>0</v>
      </c>
    </row>
    <row r="21" spans="1:14" ht="15.75" thickBot="1">
      <c r="A21" s="187">
        <v>3</v>
      </c>
      <c r="B21" s="188" t="s">
        <v>74</v>
      </c>
      <c r="C21" s="366">
        <f>C14+C7</f>
        <v>12961000</v>
      </c>
      <c r="D21" s="189"/>
      <c r="E21" s="369">
        <f>E14+E7</f>
        <v>1814540.0000000002</v>
      </c>
      <c r="F21" s="370">
        <f>F7+F14</f>
        <v>0</v>
      </c>
      <c r="G21" s="370">
        <f t="shared" ref="G21:L21" si="4">G7+G14</f>
        <v>0</v>
      </c>
      <c r="H21" s="370">
        <f t="shared" si="4"/>
        <v>0</v>
      </c>
      <c r="I21" s="370">
        <f t="shared" si="4"/>
        <v>0</v>
      </c>
      <c r="J21" s="370">
        <f t="shared" si="4"/>
        <v>0</v>
      </c>
      <c r="K21" s="370">
        <f t="shared" si="4"/>
        <v>1814540.0000000002</v>
      </c>
      <c r="L21" s="370">
        <f t="shared" si="4"/>
        <v>0</v>
      </c>
      <c r="M21" s="370">
        <f>M7+M14</f>
        <v>0</v>
      </c>
      <c r="N21" s="190">
        <f>N14+N7</f>
        <v>1814540.0000000002</v>
      </c>
    </row>
    <row r="22" spans="1:14">
      <c r="E22" s="371"/>
      <c r="F22" s="371"/>
      <c r="G22" s="371"/>
      <c r="H22" s="371"/>
      <c r="I22" s="371"/>
      <c r="J22" s="371"/>
      <c r="K22" s="371"/>
      <c r="L22" s="371"/>
      <c r="M22" s="37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85" zoomScale="85" zoomScaleNormal="85" workbookViewId="0">
      <selection activeCell="A107" sqref="A107:C107"/>
    </sheetView>
  </sheetViews>
  <sheetFormatPr defaultColWidth="43.5703125" defaultRowHeight="11.25"/>
  <cols>
    <col min="1" max="1" width="5.28515625" style="266" customWidth="1"/>
    <col min="2" max="2" width="66.140625" style="267" customWidth="1"/>
    <col min="3" max="3" width="131.42578125" style="268" customWidth="1"/>
    <col min="4" max="5" width="10.28515625" style="250" customWidth="1"/>
    <col min="6" max="16384" width="43.5703125" style="250"/>
  </cols>
  <sheetData>
    <row r="1" spans="1:3" ht="12.75" thickTop="1" thickBot="1">
      <c r="A1" s="542" t="s">
        <v>376</v>
      </c>
      <c r="B1" s="543"/>
      <c r="C1" s="544"/>
    </row>
    <row r="2" spans="1:3" ht="26.25" customHeight="1">
      <c r="A2" s="251"/>
      <c r="B2" s="545" t="s">
        <v>377</v>
      </c>
      <c r="C2" s="545"/>
    </row>
    <row r="3" spans="1:3" s="256" customFormat="1" ht="11.25" customHeight="1">
      <c r="A3" s="255"/>
      <c r="B3" s="545" t="s">
        <v>683</v>
      </c>
      <c r="C3" s="545"/>
    </row>
    <row r="4" spans="1:3" ht="12" customHeight="1" thickBot="1">
      <c r="A4" s="546" t="s">
        <v>687</v>
      </c>
      <c r="B4" s="547"/>
      <c r="C4" s="548"/>
    </row>
    <row r="5" spans="1:3" ht="12" thickTop="1">
      <c r="A5" s="252"/>
      <c r="B5" s="549" t="s">
        <v>378</v>
      </c>
      <c r="C5" s="550"/>
    </row>
    <row r="6" spans="1:3">
      <c r="A6" s="251"/>
      <c r="B6" s="551" t="s">
        <v>684</v>
      </c>
      <c r="C6" s="552"/>
    </row>
    <row r="7" spans="1:3">
      <c r="A7" s="251"/>
      <c r="B7" s="551" t="s">
        <v>379</v>
      </c>
      <c r="C7" s="552"/>
    </row>
    <row r="8" spans="1:3">
      <c r="A8" s="251"/>
      <c r="B8" s="551" t="s">
        <v>685</v>
      </c>
      <c r="C8" s="552"/>
    </row>
    <row r="9" spans="1:3">
      <c r="A9" s="251"/>
      <c r="B9" s="555" t="s">
        <v>686</v>
      </c>
      <c r="C9" s="556"/>
    </row>
    <row r="10" spans="1:3">
      <c r="A10" s="251"/>
      <c r="B10" s="553" t="s">
        <v>380</v>
      </c>
      <c r="C10" s="554" t="s">
        <v>380</v>
      </c>
    </row>
    <row r="11" spans="1:3">
      <c r="A11" s="251"/>
      <c r="B11" s="553" t="s">
        <v>381</v>
      </c>
      <c r="C11" s="554" t="s">
        <v>381</v>
      </c>
    </row>
    <row r="12" spans="1:3">
      <c r="A12" s="251"/>
      <c r="B12" s="553" t="s">
        <v>382</v>
      </c>
      <c r="C12" s="554" t="s">
        <v>382</v>
      </c>
    </row>
    <row r="13" spans="1:3">
      <c r="A13" s="251"/>
      <c r="B13" s="553" t="s">
        <v>383</v>
      </c>
      <c r="C13" s="554" t="s">
        <v>383</v>
      </c>
    </row>
    <row r="14" spans="1:3">
      <c r="A14" s="251"/>
      <c r="B14" s="553" t="s">
        <v>384</v>
      </c>
      <c r="C14" s="554" t="s">
        <v>384</v>
      </c>
    </row>
    <row r="15" spans="1:3" ht="21.75" customHeight="1">
      <c r="A15" s="251"/>
      <c r="B15" s="553" t="s">
        <v>385</v>
      </c>
      <c r="C15" s="554" t="s">
        <v>385</v>
      </c>
    </row>
    <row r="16" spans="1:3">
      <c r="A16" s="251"/>
      <c r="B16" s="553" t="s">
        <v>386</v>
      </c>
      <c r="C16" s="554" t="s">
        <v>387</v>
      </c>
    </row>
    <row r="17" spans="1:3">
      <c r="A17" s="251"/>
      <c r="B17" s="553" t="s">
        <v>388</v>
      </c>
      <c r="C17" s="554" t="s">
        <v>389</v>
      </c>
    </row>
    <row r="18" spans="1:3">
      <c r="A18" s="251"/>
      <c r="B18" s="553" t="s">
        <v>390</v>
      </c>
      <c r="C18" s="554" t="s">
        <v>391</v>
      </c>
    </row>
    <row r="19" spans="1:3">
      <c r="A19" s="251"/>
      <c r="B19" s="553" t="s">
        <v>392</v>
      </c>
      <c r="C19" s="554" t="s">
        <v>392</v>
      </c>
    </row>
    <row r="20" spans="1:3">
      <c r="A20" s="251"/>
      <c r="B20" s="553" t="s">
        <v>393</v>
      </c>
      <c r="C20" s="554" t="s">
        <v>393</v>
      </c>
    </row>
    <row r="21" spans="1:3">
      <c r="A21" s="251"/>
      <c r="B21" s="553" t="s">
        <v>394</v>
      </c>
      <c r="C21" s="554" t="s">
        <v>394</v>
      </c>
    </row>
    <row r="22" spans="1:3" ht="23.25" customHeight="1">
      <c r="A22" s="251"/>
      <c r="B22" s="553" t="s">
        <v>395</v>
      </c>
      <c r="C22" s="554" t="s">
        <v>396</v>
      </c>
    </row>
    <row r="23" spans="1:3">
      <c r="A23" s="251"/>
      <c r="B23" s="553" t="s">
        <v>397</v>
      </c>
      <c r="C23" s="554" t="s">
        <v>397</v>
      </c>
    </row>
    <row r="24" spans="1:3">
      <c r="A24" s="251"/>
      <c r="B24" s="553" t="s">
        <v>398</v>
      </c>
      <c r="C24" s="554" t="s">
        <v>399</v>
      </c>
    </row>
    <row r="25" spans="1:3" ht="12" thickBot="1">
      <c r="A25" s="253"/>
      <c r="B25" s="563" t="s">
        <v>400</v>
      </c>
      <c r="C25" s="564"/>
    </row>
    <row r="26" spans="1:3" ht="12.75" thickTop="1" thickBot="1">
      <c r="A26" s="546" t="s">
        <v>697</v>
      </c>
      <c r="B26" s="547"/>
      <c r="C26" s="548"/>
    </row>
    <row r="27" spans="1:3" ht="12.75" thickTop="1" thickBot="1">
      <c r="A27" s="254"/>
      <c r="B27" s="557" t="s">
        <v>401</v>
      </c>
      <c r="C27" s="558"/>
    </row>
    <row r="28" spans="1:3" ht="12.75" thickTop="1" thickBot="1">
      <c r="A28" s="546" t="s">
        <v>688</v>
      </c>
      <c r="B28" s="547"/>
      <c r="C28" s="548"/>
    </row>
    <row r="29" spans="1:3" ht="12" thickTop="1">
      <c r="A29" s="252"/>
      <c r="B29" s="559" t="s">
        <v>402</v>
      </c>
      <c r="C29" s="560" t="s">
        <v>403</v>
      </c>
    </row>
    <row r="30" spans="1:3">
      <c r="A30" s="251"/>
      <c r="B30" s="561" t="s">
        <v>404</v>
      </c>
      <c r="C30" s="562" t="s">
        <v>405</v>
      </c>
    </row>
    <row r="31" spans="1:3">
      <c r="A31" s="251"/>
      <c r="B31" s="561" t="s">
        <v>406</v>
      </c>
      <c r="C31" s="562" t="s">
        <v>407</v>
      </c>
    </row>
    <row r="32" spans="1:3">
      <c r="A32" s="251"/>
      <c r="B32" s="561" t="s">
        <v>408</v>
      </c>
      <c r="C32" s="562" t="s">
        <v>409</v>
      </c>
    </row>
    <row r="33" spans="1:3">
      <c r="A33" s="251"/>
      <c r="B33" s="561" t="s">
        <v>410</v>
      </c>
      <c r="C33" s="562" t="s">
        <v>411</v>
      </c>
    </row>
    <row r="34" spans="1:3">
      <c r="A34" s="251"/>
      <c r="B34" s="561" t="s">
        <v>412</v>
      </c>
      <c r="C34" s="562" t="s">
        <v>413</v>
      </c>
    </row>
    <row r="35" spans="1:3" ht="23.25" customHeight="1">
      <c r="A35" s="251"/>
      <c r="B35" s="561" t="s">
        <v>414</v>
      </c>
      <c r="C35" s="562" t="s">
        <v>415</v>
      </c>
    </row>
    <row r="36" spans="1:3" ht="24" customHeight="1">
      <c r="A36" s="251"/>
      <c r="B36" s="561" t="s">
        <v>416</v>
      </c>
      <c r="C36" s="562" t="s">
        <v>417</v>
      </c>
    </row>
    <row r="37" spans="1:3" ht="24.75" customHeight="1">
      <c r="A37" s="251"/>
      <c r="B37" s="561" t="s">
        <v>418</v>
      </c>
      <c r="C37" s="562" t="s">
        <v>419</v>
      </c>
    </row>
    <row r="38" spans="1:3" ht="23.25" customHeight="1">
      <c r="A38" s="251"/>
      <c r="B38" s="561" t="s">
        <v>689</v>
      </c>
      <c r="C38" s="562" t="s">
        <v>420</v>
      </c>
    </row>
    <row r="39" spans="1:3" ht="39.75" customHeight="1">
      <c r="A39" s="251"/>
      <c r="B39" s="553" t="s">
        <v>709</v>
      </c>
      <c r="C39" s="554" t="s">
        <v>421</v>
      </c>
    </row>
    <row r="40" spans="1:3" ht="12" customHeight="1">
      <c r="A40" s="251"/>
      <c r="B40" s="561" t="s">
        <v>422</v>
      </c>
      <c r="C40" s="562" t="s">
        <v>423</v>
      </c>
    </row>
    <row r="41" spans="1:3" ht="27" customHeight="1" thickBot="1">
      <c r="A41" s="253"/>
      <c r="B41" s="565" t="s">
        <v>424</v>
      </c>
      <c r="C41" s="566" t="s">
        <v>425</v>
      </c>
    </row>
    <row r="42" spans="1:3" ht="12.75" thickTop="1" thickBot="1">
      <c r="A42" s="546" t="s">
        <v>690</v>
      </c>
      <c r="B42" s="547"/>
      <c r="C42" s="548"/>
    </row>
    <row r="43" spans="1:3" ht="12" thickTop="1">
      <c r="A43" s="252"/>
      <c r="B43" s="549" t="s">
        <v>781</v>
      </c>
      <c r="C43" s="550" t="s">
        <v>426</v>
      </c>
    </row>
    <row r="44" spans="1:3">
      <c r="A44" s="251"/>
      <c r="B44" s="551" t="s">
        <v>780</v>
      </c>
      <c r="C44" s="552"/>
    </row>
    <row r="45" spans="1:3" ht="23.25" customHeight="1" thickBot="1">
      <c r="A45" s="253"/>
      <c r="B45" s="567" t="s">
        <v>427</v>
      </c>
      <c r="C45" s="568" t="s">
        <v>428</v>
      </c>
    </row>
    <row r="46" spans="1:3" ht="11.25" customHeight="1" thickTop="1" thickBot="1">
      <c r="A46" s="546" t="s">
        <v>691</v>
      </c>
      <c r="B46" s="547"/>
      <c r="C46" s="548"/>
    </row>
    <row r="47" spans="1:3" ht="26.25" customHeight="1" thickTop="1">
      <c r="A47" s="251"/>
      <c r="B47" s="551" t="s">
        <v>692</v>
      </c>
      <c r="C47" s="552"/>
    </row>
    <row r="48" spans="1:3" ht="12" thickBot="1">
      <c r="A48" s="546" t="s">
        <v>693</v>
      </c>
      <c r="B48" s="547"/>
      <c r="C48" s="548"/>
    </row>
    <row r="49" spans="1:3" ht="12" thickTop="1">
      <c r="A49" s="252"/>
      <c r="B49" s="549" t="s">
        <v>429</v>
      </c>
      <c r="C49" s="550" t="s">
        <v>429</v>
      </c>
    </row>
    <row r="50" spans="1:3" ht="11.25" customHeight="1">
      <c r="A50" s="251"/>
      <c r="B50" s="551" t="s">
        <v>430</v>
      </c>
      <c r="C50" s="552" t="s">
        <v>430</v>
      </c>
    </row>
    <row r="51" spans="1:3">
      <c r="A51" s="251"/>
      <c r="B51" s="551" t="s">
        <v>431</v>
      </c>
      <c r="C51" s="552" t="s">
        <v>431</v>
      </c>
    </row>
    <row r="52" spans="1:3" ht="11.25" customHeight="1">
      <c r="A52" s="251"/>
      <c r="B52" s="551" t="s">
        <v>808</v>
      </c>
      <c r="C52" s="552" t="s">
        <v>432</v>
      </c>
    </row>
    <row r="53" spans="1:3" ht="33.6" customHeight="1">
      <c r="A53" s="251"/>
      <c r="B53" s="551" t="s">
        <v>433</v>
      </c>
      <c r="C53" s="552" t="s">
        <v>433</v>
      </c>
    </row>
    <row r="54" spans="1:3" ht="11.25" customHeight="1">
      <c r="A54" s="251"/>
      <c r="B54" s="551" t="s">
        <v>801</v>
      </c>
      <c r="C54" s="552" t="s">
        <v>434</v>
      </c>
    </row>
    <row r="55" spans="1:3" ht="11.25" customHeight="1" thickBot="1">
      <c r="A55" s="546" t="s">
        <v>694</v>
      </c>
      <c r="B55" s="547"/>
      <c r="C55" s="548"/>
    </row>
    <row r="56" spans="1:3" ht="12" thickTop="1">
      <c r="A56" s="252"/>
      <c r="B56" s="549" t="s">
        <v>429</v>
      </c>
      <c r="C56" s="550" t="s">
        <v>429</v>
      </c>
    </row>
    <row r="57" spans="1:3">
      <c r="A57" s="251"/>
      <c r="B57" s="551" t="s">
        <v>435</v>
      </c>
      <c r="C57" s="552" t="s">
        <v>435</v>
      </c>
    </row>
    <row r="58" spans="1:3">
      <c r="A58" s="251"/>
      <c r="B58" s="551" t="s">
        <v>705</v>
      </c>
      <c r="C58" s="552" t="s">
        <v>436</v>
      </c>
    </row>
    <row r="59" spans="1:3">
      <c r="A59" s="251"/>
      <c r="B59" s="551" t="s">
        <v>437</v>
      </c>
      <c r="C59" s="552" t="s">
        <v>437</v>
      </c>
    </row>
    <row r="60" spans="1:3">
      <c r="A60" s="251"/>
      <c r="B60" s="551" t="s">
        <v>438</v>
      </c>
      <c r="C60" s="552" t="s">
        <v>438</v>
      </c>
    </row>
    <row r="61" spans="1:3">
      <c r="A61" s="251"/>
      <c r="B61" s="551" t="s">
        <v>439</v>
      </c>
      <c r="C61" s="552" t="s">
        <v>439</v>
      </c>
    </row>
    <row r="62" spans="1:3">
      <c r="A62" s="251"/>
      <c r="B62" s="551" t="s">
        <v>706</v>
      </c>
      <c r="C62" s="552" t="s">
        <v>440</v>
      </c>
    </row>
    <row r="63" spans="1:3">
      <c r="A63" s="251"/>
      <c r="B63" s="551" t="s">
        <v>441</v>
      </c>
      <c r="C63" s="552" t="s">
        <v>441</v>
      </c>
    </row>
    <row r="64" spans="1:3" ht="12" thickBot="1">
      <c r="A64" s="253"/>
      <c r="B64" s="567" t="s">
        <v>442</v>
      </c>
      <c r="C64" s="568" t="s">
        <v>442</v>
      </c>
    </row>
    <row r="65" spans="1:3" ht="11.25" customHeight="1" thickTop="1">
      <c r="A65" s="569" t="s">
        <v>695</v>
      </c>
      <c r="B65" s="570"/>
      <c r="C65" s="571"/>
    </row>
    <row r="66" spans="1:3" ht="12" thickBot="1">
      <c r="A66" s="253"/>
      <c r="B66" s="567" t="s">
        <v>443</v>
      </c>
      <c r="C66" s="568" t="s">
        <v>443</v>
      </c>
    </row>
    <row r="67" spans="1:3" ht="11.25" customHeight="1" thickTop="1" thickBot="1">
      <c r="A67" s="546" t="s">
        <v>696</v>
      </c>
      <c r="B67" s="547"/>
      <c r="C67" s="548"/>
    </row>
    <row r="68" spans="1:3" ht="12" thickTop="1">
      <c r="A68" s="252"/>
      <c r="B68" s="549" t="s">
        <v>444</v>
      </c>
      <c r="C68" s="550" t="s">
        <v>444</v>
      </c>
    </row>
    <row r="69" spans="1:3">
      <c r="A69" s="251"/>
      <c r="B69" s="551" t="s">
        <v>445</v>
      </c>
      <c r="C69" s="552" t="s">
        <v>445</v>
      </c>
    </row>
    <row r="70" spans="1:3">
      <c r="A70" s="251"/>
      <c r="B70" s="551" t="s">
        <v>446</v>
      </c>
      <c r="C70" s="552" t="s">
        <v>446</v>
      </c>
    </row>
    <row r="71" spans="1:3" ht="38.25" customHeight="1">
      <c r="A71" s="251"/>
      <c r="B71" s="572" t="s">
        <v>708</v>
      </c>
      <c r="C71" s="573" t="s">
        <v>447</v>
      </c>
    </row>
    <row r="72" spans="1:3" ht="33.75" customHeight="1">
      <c r="A72" s="251"/>
      <c r="B72" s="572" t="s">
        <v>710</v>
      </c>
      <c r="C72" s="573" t="s">
        <v>448</v>
      </c>
    </row>
    <row r="73" spans="1:3" ht="15.75" customHeight="1">
      <c r="A73" s="251"/>
      <c r="B73" s="572" t="s">
        <v>707</v>
      </c>
      <c r="C73" s="573" t="s">
        <v>449</v>
      </c>
    </row>
    <row r="74" spans="1:3">
      <c r="A74" s="251"/>
      <c r="B74" s="551" t="s">
        <v>450</v>
      </c>
      <c r="C74" s="552" t="s">
        <v>450</v>
      </c>
    </row>
    <row r="75" spans="1:3" ht="12" thickBot="1">
      <c r="A75" s="253"/>
      <c r="B75" s="567" t="s">
        <v>451</v>
      </c>
      <c r="C75" s="568" t="s">
        <v>451</v>
      </c>
    </row>
    <row r="76" spans="1:3" ht="12" thickTop="1">
      <c r="A76" s="569" t="s">
        <v>784</v>
      </c>
      <c r="B76" s="570"/>
      <c r="C76" s="571"/>
    </row>
    <row r="77" spans="1:3">
      <c r="A77" s="251"/>
      <c r="B77" s="551" t="s">
        <v>443</v>
      </c>
      <c r="C77" s="552"/>
    </row>
    <row r="78" spans="1:3">
      <c r="A78" s="251"/>
      <c r="B78" s="551" t="s">
        <v>782</v>
      </c>
      <c r="C78" s="552"/>
    </row>
    <row r="79" spans="1:3">
      <c r="A79" s="251"/>
      <c r="B79" s="551" t="s">
        <v>783</v>
      </c>
      <c r="C79" s="552"/>
    </row>
    <row r="80" spans="1:3">
      <c r="A80" s="569" t="s">
        <v>785</v>
      </c>
      <c r="B80" s="570"/>
      <c r="C80" s="571"/>
    </row>
    <row r="81" spans="1:3">
      <c r="A81" s="251"/>
      <c r="B81" s="551" t="s">
        <v>443</v>
      </c>
      <c r="C81" s="552"/>
    </row>
    <row r="82" spans="1:3">
      <c r="A82" s="251"/>
      <c r="B82" s="551" t="s">
        <v>786</v>
      </c>
      <c r="C82" s="552"/>
    </row>
    <row r="83" spans="1:3" ht="76.5" customHeight="1">
      <c r="A83" s="251"/>
      <c r="B83" s="551" t="s">
        <v>800</v>
      </c>
      <c r="C83" s="552"/>
    </row>
    <row r="84" spans="1:3" ht="53.25" customHeight="1">
      <c r="A84" s="251"/>
      <c r="B84" s="551" t="s">
        <v>799</v>
      </c>
      <c r="C84" s="552"/>
    </row>
    <row r="85" spans="1:3">
      <c r="A85" s="251"/>
      <c r="B85" s="551" t="s">
        <v>787</v>
      </c>
      <c r="C85" s="552"/>
    </row>
    <row r="86" spans="1:3">
      <c r="A86" s="251"/>
      <c r="B86" s="551" t="s">
        <v>788</v>
      </c>
      <c r="C86" s="552"/>
    </row>
    <row r="87" spans="1:3">
      <c r="A87" s="251"/>
      <c r="B87" s="551" t="s">
        <v>789</v>
      </c>
      <c r="C87" s="552"/>
    </row>
    <row r="88" spans="1:3">
      <c r="A88" s="569" t="s">
        <v>790</v>
      </c>
      <c r="B88" s="570"/>
      <c r="C88" s="571"/>
    </row>
    <row r="89" spans="1:3">
      <c r="A89" s="251"/>
      <c r="B89" s="551" t="s">
        <v>443</v>
      </c>
      <c r="C89" s="552"/>
    </row>
    <row r="90" spans="1:3">
      <c r="A90" s="251"/>
      <c r="B90" s="551" t="s">
        <v>792</v>
      </c>
      <c r="C90" s="552"/>
    </row>
    <row r="91" spans="1:3" ht="12" customHeight="1">
      <c r="A91" s="251"/>
      <c r="B91" s="551" t="s">
        <v>793</v>
      </c>
      <c r="C91" s="552"/>
    </row>
    <row r="92" spans="1:3">
      <c r="A92" s="251"/>
      <c r="B92" s="551" t="s">
        <v>794</v>
      </c>
      <c r="C92" s="552"/>
    </row>
    <row r="93" spans="1:3" ht="24.75" customHeight="1">
      <c r="A93" s="251"/>
      <c r="B93" s="599" t="s">
        <v>839</v>
      </c>
      <c r="C93" s="600"/>
    </row>
    <row r="94" spans="1:3" ht="24" customHeight="1">
      <c r="A94" s="251"/>
      <c r="B94" s="599" t="s">
        <v>840</v>
      </c>
      <c r="C94" s="600"/>
    </row>
    <row r="95" spans="1:3" ht="13.5" customHeight="1">
      <c r="A95" s="251"/>
      <c r="B95" s="561" t="s">
        <v>795</v>
      </c>
      <c r="C95" s="562"/>
    </row>
    <row r="96" spans="1:3" ht="11.25" customHeight="1" thickBot="1">
      <c r="A96" s="579" t="s">
        <v>835</v>
      </c>
      <c r="B96" s="580"/>
      <c r="C96" s="581"/>
    </row>
    <row r="97" spans="1:3" ht="12.75" thickTop="1" thickBot="1">
      <c r="A97" s="541" t="s">
        <v>544</v>
      </c>
      <c r="B97" s="541"/>
      <c r="C97" s="541"/>
    </row>
    <row r="98" spans="1:3">
      <c r="A98" s="425">
        <v>2</v>
      </c>
      <c r="B98" s="422" t="s">
        <v>814</v>
      </c>
      <c r="C98" s="422" t="s">
        <v>836</v>
      </c>
    </row>
    <row r="99" spans="1:3">
      <c r="A99" s="263">
        <v>3</v>
      </c>
      <c r="B99" s="423" t="s">
        <v>815</v>
      </c>
      <c r="C99" s="424" t="s">
        <v>837</v>
      </c>
    </row>
    <row r="100" spans="1:3">
      <c r="A100" s="263">
        <v>4</v>
      </c>
      <c r="B100" s="423" t="s">
        <v>816</v>
      </c>
      <c r="C100" s="424" t="s">
        <v>841</v>
      </c>
    </row>
    <row r="101" spans="1:3" ht="11.25" customHeight="1">
      <c r="A101" s="263">
        <v>5</v>
      </c>
      <c r="B101" s="423" t="s">
        <v>817</v>
      </c>
      <c r="C101" s="424" t="s">
        <v>838</v>
      </c>
    </row>
    <row r="102" spans="1:3" ht="12" customHeight="1">
      <c r="A102" s="263">
        <v>6</v>
      </c>
      <c r="B102" s="423" t="s">
        <v>833</v>
      </c>
      <c r="C102" s="424" t="s">
        <v>818</v>
      </c>
    </row>
    <row r="103" spans="1:3" ht="12" customHeight="1">
      <c r="A103" s="263">
        <v>7</v>
      </c>
      <c r="B103" s="423" t="s">
        <v>819</v>
      </c>
      <c r="C103" s="424" t="s">
        <v>834</v>
      </c>
    </row>
    <row r="104" spans="1:3">
      <c r="A104" s="263">
        <v>8</v>
      </c>
      <c r="B104" s="423" t="s">
        <v>824</v>
      </c>
      <c r="C104" s="424" t="s">
        <v>848</v>
      </c>
    </row>
    <row r="105" spans="1:3" ht="11.25" customHeight="1">
      <c r="A105" s="569" t="s">
        <v>796</v>
      </c>
      <c r="B105" s="570"/>
      <c r="C105" s="571"/>
    </row>
    <row r="106" spans="1:3" ht="27.6" customHeight="1">
      <c r="A106" s="251"/>
      <c r="B106" s="582" t="s">
        <v>443</v>
      </c>
      <c r="C106" s="583"/>
    </row>
    <row r="107" spans="1:3" ht="12" thickBot="1">
      <c r="A107" s="574" t="s">
        <v>698</v>
      </c>
      <c r="B107" s="575"/>
      <c r="C107" s="576"/>
    </row>
    <row r="108" spans="1:3" ht="24" customHeight="1" thickTop="1" thickBot="1">
      <c r="A108" s="542" t="s">
        <v>376</v>
      </c>
      <c r="B108" s="543"/>
      <c r="C108" s="544"/>
    </row>
    <row r="109" spans="1:3">
      <c r="A109" s="255" t="s">
        <v>452</v>
      </c>
      <c r="B109" s="577" t="s">
        <v>453</v>
      </c>
      <c r="C109" s="578"/>
    </row>
    <row r="110" spans="1:3">
      <c r="A110" s="257" t="s">
        <v>454</v>
      </c>
      <c r="B110" s="587" t="s">
        <v>455</v>
      </c>
      <c r="C110" s="588"/>
    </row>
    <row r="111" spans="1:3">
      <c r="A111" s="255" t="s">
        <v>456</v>
      </c>
      <c r="B111" s="589" t="s">
        <v>457</v>
      </c>
      <c r="C111" s="589"/>
    </row>
    <row r="112" spans="1:3">
      <c r="A112" s="257" t="s">
        <v>458</v>
      </c>
      <c r="B112" s="587" t="s">
        <v>459</v>
      </c>
      <c r="C112" s="588"/>
    </row>
    <row r="113" spans="1:3" ht="12" thickBot="1">
      <c r="A113" s="279" t="s">
        <v>460</v>
      </c>
      <c r="B113" s="590" t="s">
        <v>461</v>
      </c>
      <c r="C113" s="590"/>
    </row>
    <row r="114" spans="1:3" ht="12" thickBot="1">
      <c r="A114" s="591" t="s">
        <v>698</v>
      </c>
      <c r="B114" s="592"/>
      <c r="C114" s="593"/>
    </row>
    <row r="115" spans="1:3" ht="12.75" thickTop="1" thickBot="1">
      <c r="A115" s="594" t="s">
        <v>462</v>
      </c>
      <c r="B115" s="594"/>
      <c r="C115" s="594"/>
    </row>
    <row r="116" spans="1:3">
      <c r="A116" s="255">
        <v>1</v>
      </c>
      <c r="B116" s="258" t="s">
        <v>95</v>
      </c>
      <c r="C116" s="259" t="s">
        <v>463</v>
      </c>
    </row>
    <row r="117" spans="1:3">
      <c r="A117" s="255">
        <v>2</v>
      </c>
      <c r="B117" s="258" t="s">
        <v>96</v>
      </c>
      <c r="C117" s="259" t="s">
        <v>96</v>
      </c>
    </row>
    <row r="118" spans="1:3">
      <c r="A118" s="255">
        <v>3</v>
      </c>
      <c r="B118" s="258" t="s">
        <v>97</v>
      </c>
      <c r="C118" s="260" t="s">
        <v>464</v>
      </c>
    </row>
    <row r="119" spans="1:3" ht="33.75">
      <c r="A119" s="255">
        <v>4</v>
      </c>
      <c r="B119" s="258" t="s">
        <v>98</v>
      </c>
      <c r="C119" s="260" t="s">
        <v>673</v>
      </c>
    </row>
    <row r="120" spans="1:3">
      <c r="A120" s="255">
        <v>5</v>
      </c>
      <c r="B120" s="258" t="s">
        <v>99</v>
      </c>
      <c r="C120" s="260" t="s">
        <v>465</v>
      </c>
    </row>
    <row r="121" spans="1:3">
      <c r="A121" s="255">
        <v>5.0999999999999996</v>
      </c>
      <c r="B121" s="258" t="s">
        <v>466</v>
      </c>
      <c r="C121" s="259" t="s">
        <v>467</v>
      </c>
    </row>
    <row r="122" spans="1:3">
      <c r="A122" s="255">
        <v>5.2</v>
      </c>
      <c r="B122" s="258" t="s">
        <v>468</v>
      </c>
      <c r="C122" s="259" t="s">
        <v>469</v>
      </c>
    </row>
    <row r="123" spans="1:3">
      <c r="A123" s="255">
        <v>6</v>
      </c>
      <c r="B123" s="258" t="s">
        <v>100</v>
      </c>
      <c r="C123" s="260" t="s">
        <v>470</v>
      </c>
    </row>
    <row r="124" spans="1:3">
      <c r="A124" s="255">
        <v>7</v>
      </c>
      <c r="B124" s="258" t="s">
        <v>101</v>
      </c>
      <c r="C124" s="260" t="s">
        <v>471</v>
      </c>
    </row>
    <row r="125" spans="1:3" ht="22.5">
      <c r="A125" s="255">
        <v>8</v>
      </c>
      <c r="B125" s="258" t="s">
        <v>102</v>
      </c>
      <c r="C125" s="260" t="s">
        <v>472</v>
      </c>
    </row>
    <row r="126" spans="1:3">
      <c r="A126" s="255">
        <v>9</v>
      </c>
      <c r="B126" s="258" t="s">
        <v>103</v>
      </c>
      <c r="C126" s="260" t="s">
        <v>473</v>
      </c>
    </row>
    <row r="127" spans="1:3" ht="22.5">
      <c r="A127" s="255">
        <v>10</v>
      </c>
      <c r="B127" s="258" t="s">
        <v>474</v>
      </c>
      <c r="C127" s="260" t="s">
        <v>475</v>
      </c>
    </row>
    <row r="128" spans="1:3" ht="22.5">
      <c r="A128" s="255">
        <v>11</v>
      </c>
      <c r="B128" s="258" t="s">
        <v>104</v>
      </c>
      <c r="C128" s="260" t="s">
        <v>476</v>
      </c>
    </row>
    <row r="129" spans="1:3">
      <c r="A129" s="255">
        <v>12</v>
      </c>
      <c r="B129" s="258" t="s">
        <v>105</v>
      </c>
      <c r="C129" s="260" t="s">
        <v>477</v>
      </c>
    </row>
    <row r="130" spans="1:3">
      <c r="A130" s="255">
        <v>13</v>
      </c>
      <c r="B130" s="258" t="s">
        <v>478</v>
      </c>
      <c r="C130" s="260" t="s">
        <v>479</v>
      </c>
    </row>
    <row r="131" spans="1:3">
      <c r="A131" s="255">
        <v>14</v>
      </c>
      <c r="B131" s="258" t="s">
        <v>106</v>
      </c>
      <c r="C131" s="260" t="s">
        <v>480</v>
      </c>
    </row>
    <row r="132" spans="1:3">
      <c r="A132" s="255">
        <v>15</v>
      </c>
      <c r="B132" s="258" t="s">
        <v>107</v>
      </c>
      <c r="C132" s="260" t="s">
        <v>481</v>
      </c>
    </row>
    <row r="133" spans="1:3">
      <c r="A133" s="255">
        <v>16</v>
      </c>
      <c r="B133" s="258" t="s">
        <v>108</v>
      </c>
      <c r="C133" s="260" t="s">
        <v>482</v>
      </c>
    </row>
    <row r="134" spans="1:3">
      <c r="A134" s="255">
        <v>17</v>
      </c>
      <c r="B134" s="258" t="s">
        <v>109</v>
      </c>
      <c r="C134" s="260" t="s">
        <v>483</v>
      </c>
    </row>
    <row r="135" spans="1:3">
      <c r="A135" s="255">
        <v>18</v>
      </c>
      <c r="B135" s="258" t="s">
        <v>110</v>
      </c>
      <c r="C135" s="260" t="s">
        <v>674</v>
      </c>
    </row>
    <row r="136" spans="1:3" ht="22.5">
      <c r="A136" s="255">
        <v>19</v>
      </c>
      <c r="B136" s="258" t="s">
        <v>675</v>
      </c>
      <c r="C136" s="260" t="s">
        <v>676</v>
      </c>
    </row>
    <row r="137" spans="1:3" ht="22.5">
      <c r="A137" s="255">
        <v>20</v>
      </c>
      <c r="B137" s="258" t="s">
        <v>111</v>
      </c>
      <c r="C137" s="260" t="s">
        <v>677</v>
      </c>
    </row>
    <row r="138" spans="1:3">
      <c r="A138" s="255">
        <v>21</v>
      </c>
      <c r="B138" s="258" t="s">
        <v>112</v>
      </c>
      <c r="C138" s="260" t="s">
        <v>484</v>
      </c>
    </row>
    <row r="139" spans="1:3">
      <c r="A139" s="255">
        <v>22</v>
      </c>
      <c r="B139" s="258" t="s">
        <v>113</v>
      </c>
      <c r="C139" s="260" t="s">
        <v>678</v>
      </c>
    </row>
    <row r="140" spans="1:3">
      <c r="A140" s="255">
        <v>23</v>
      </c>
      <c r="B140" s="258" t="s">
        <v>114</v>
      </c>
      <c r="C140" s="260" t="s">
        <v>485</v>
      </c>
    </row>
    <row r="141" spans="1:3">
      <c r="A141" s="255">
        <v>24</v>
      </c>
      <c r="B141" s="258" t="s">
        <v>115</v>
      </c>
      <c r="C141" s="260" t="s">
        <v>486</v>
      </c>
    </row>
    <row r="142" spans="1:3" ht="22.5">
      <c r="A142" s="255">
        <v>25</v>
      </c>
      <c r="B142" s="258" t="s">
        <v>116</v>
      </c>
      <c r="C142" s="260" t="s">
        <v>487</v>
      </c>
    </row>
    <row r="143" spans="1:3" ht="33.75">
      <c r="A143" s="255">
        <v>26</v>
      </c>
      <c r="B143" s="258" t="s">
        <v>117</v>
      </c>
      <c r="C143" s="260" t="s">
        <v>488</v>
      </c>
    </row>
    <row r="144" spans="1:3">
      <c r="A144" s="255">
        <v>27</v>
      </c>
      <c r="B144" s="258" t="s">
        <v>489</v>
      </c>
      <c r="C144" s="260" t="s">
        <v>490</v>
      </c>
    </row>
    <row r="145" spans="1:3" ht="22.5">
      <c r="A145" s="255">
        <v>28</v>
      </c>
      <c r="B145" s="258" t="s">
        <v>124</v>
      </c>
      <c r="C145" s="260" t="s">
        <v>491</v>
      </c>
    </row>
    <row r="146" spans="1:3">
      <c r="A146" s="255">
        <v>29</v>
      </c>
      <c r="B146" s="258" t="s">
        <v>118</v>
      </c>
      <c r="C146" s="280" t="s">
        <v>492</v>
      </c>
    </row>
    <row r="147" spans="1:3">
      <c r="A147" s="255">
        <v>30</v>
      </c>
      <c r="B147" s="258" t="s">
        <v>119</v>
      </c>
      <c r="C147" s="280" t="s">
        <v>493</v>
      </c>
    </row>
    <row r="148" spans="1:3" ht="32.25" customHeight="1">
      <c r="A148" s="255">
        <v>31</v>
      </c>
      <c r="B148" s="258" t="s">
        <v>494</v>
      </c>
      <c r="C148" s="280" t="s">
        <v>495</v>
      </c>
    </row>
    <row r="149" spans="1:3">
      <c r="A149" s="255">
        <v>31.1</v>
      </c>
      <c r="B149" s="258" t="s">
        <v>496</v>
      </c>
      <c r="C149" s="261" t="s">
        <v>497</v>
      </c>
    </row>
    <row r="150" spans="1:3" ht="33.75">
      <c r="A150" s="255" t="s">
        <v>498</v>
      </c>
      <c r="B150" s="258" t="s">
        <v>711</v>
      </c>
      <c r="C150" s="289" t="s">
        <v>721</v>
      </c>
    </row>
    <row r="151" spans="1:3">
      <c r="A151" s="255">
        <v>31.2</v>
      </c>
      <c r="B151" s="258" t="s">
        <v>499</v>
      </c>
      <c r="C151" s="289" t="s">
        <v>500</v>
      </c>
    </row>
    <row r="152" spans="1:3">
      <c r="A152" s="255" t="s">
        <v>501</v>
      </c>
      <c r="B152" s="258" t="s">
        <v>711</v>
      </c>
      <c r="C152" s="289" t="s">
        <v>712</v>
      </c>
    </row>
    <row r="153" spans="1:3" ht="33.75">
      <c r="A153" s="255">
        <v>32</v>
      </c>
      <c r="B153" s="285" t="s">
        <v>502</v>
      </c>
      <c r="C153" s="289" t="s">
        <v>713</v>
      </c>
    </row>
    <row r="154" spans="1:3">
      <c r="A154" s="255">
        <v>33</v>
      </c>
      <c r="B154" s="258" t="s">
        <v>120</v>
      </c>
      <c r="C154" s="289" t="s">
        <v>503</v>
      </c>
    </row>
    <row r="155" spans="1:3">
      <c r="A155" s="255">
        <v>34</v>
      </c>
      <c r="B155" s="287" t="s">
        <v>121</v>
      </c>
      <c r="C155" s="289" t="s">
        <v>504</v>
      </c>
    </row>
    <row r="156" spans="1:3">
      <c r="A156" s="255">
        <v>35</v>
      </c>
      <c r="B156" s="287" t="s">
        <v>122</v>
      </c>
      <c r="C156" s="289" t="s">
        <v>505</v>
      </c>
    </row>
    <row r="157" spans="1:3">
      <c r="A157" s="271" t="s">
        <v>722</v>
      </c>
      <c r="B157" s="287" t="s">
        <v>129</v>
      </c>
      <c r="C157" s="289" t="s">
        <v>750</v>
      </c>
    </row>
    <row r="158" spans="1:3">
      <c r="A158" s="271">
        <v>36.1</v>
      </c>
      <c r="B158" s="287" t="s">
        <v>506</v>
      </c>
      <c r="C158" s="289" t="s">
        <v>507</v>
      </c>
    </row>
    <row r="159" spans="1:3" ht="22.5">
      <c r="A159" s="271" t="s">
        <v>723</v>
      </c>
      <c r="B159" s="287" t="s">
        <v>711</v>
      </c>
      <c r="C159" s="261" t="s">
        <v>714</v>
      </c>
    </row>
    <row r="160" spans="1:3" ht="22.5">
      <c r="A160" s="271">
        <v>36.200000000000003</v>
      </c>
      <c r="B160" s="288" t="s">
        <v>759</v>
      </c>
      <c r="C160" s="261" t="s">
        <v>751</v>
      </c>
    </row>
    <row r="161" spans="1:3" ht="22.5">
      <c r="A161" s="271" t="s">
        <v>724</v>
      </c>
      <c r="B161" s="287" t="s">
        <v>711</v>
      </c>
      <c r="C161" s="261" t="s">
        <v>752</v>
      </c>
    </row>
    <row r="162" spans="1:3" ht="22.5">
      <c r="A162" s="271">
        <v>36.299999999999997</v>
      </c>
      <c r="B162" s="288" t="s">
        <v>760</v>
      </c>
      <c r="C162" s="261" t="s">
        <v>753</v>
      </c>
    </row>
    <row r="163" spans="1:3" ht="22.5">
      <c r="A163" s="271" t="s">
        <v>725</v>
      </c>
      <c r="B163" s="287" t="s">
        <v>711</v>
      </c>
      <c r="C163" s="261" t="s">
        <v>754</v>
      </c>
    </row>
    <row r="164" spans="1:3">
      <c r="A164" s="271" t="s">
        <v>726</v>
      </c>
      <c r="B164" s="287" t="s">
        <v>123</v>
      </c>
      <c r="C164" s="286" t="s">
        <v>755</v>
      </c>
    </row>
    <row r="165" spans="1:3">
      <c r="A165" s="271" t="s">
        <v>727</v>
      </c>
      <c r="B165" s="287" t="s">
        <v>711</v>
      </c>
      <c r="C165" s="286" t="s">
        <v>756</v>
      </c>
    </row>
    <row r="166" spans="1:3">
      <c r="A166" s="269">
        <v>37</v>
      </c>
      <c r="B166" s="287" t="s">
        <v>510</v>
      </c>
      <c r="C166" s="261" t="s">
        <v>511</v>
      </c>
    </row>
    <row r="167" spans="1:3">
      <c r="A167" s="269">
        <v>37.1</v>
      </c>
      <c r="B167" s="287" t="s">
        <v>512</v>
      </c>
      <c r="C167" s="261" t="s">
        <v>513</v>
      </c>
    </row>
    <row r="168" spans="1:3">
      <c r="A168" s="270" t="s">
        <v>508</v>
      </c>
      <c r="B168" s="287" t="s">
        <v>711</v>
      </c>
      <c r="C168" s="261" t="s">
        <v>715</v>
      </c>
    </row>
    <row r="169" spans="1:3">
      <c r="A169" s="269">
        <v>37.200000000000003</v>
      </c>
      <c r="B169" s="287" t="s">
        <v>515</v>
      </c>
      <c r="C169" s="261" t="s">
        <v>516</v>
      </c>
    </row>
    <row r="170" spans="1:3" ht="22.5">
      <c r="A170" s="270" t="s">
        <v>509</v>
      </c>
      <c r="B170" s="258" t="s">
        <v>711</v>
      </c>
      <c r="C170" s="261" t="s">
        <v>716</v>
      </c>
    </row>
    <row r="171" spans="1:3">
      <c r="A171" s="269">
        <v>38</v>
      </c>
      <c r="B171" s="258" t="s">
        <v>125</v>
      </c>
      <c r="C171" s="261" t="s">
        <v>518</v>
      </c>
    </row>
    <row r="172" spans="1:3">
      <c r="A172" s="271">
        <v>38.1</v>
      </c>
      <c r="B172" s="258" t="s">
        <v>126</v>
      </c>
      <c r="C172" s="280" t="s">
        <v>126</v>
      </c>
    </row>
    <row r="173" spans="1:3">
      <c r="A173" s="271" t="s">
        <v>514</v>
      </c>
      <c r="B173" s="262" t="s">
        <v>519</v>
      </c>
      <c r="C173" s="589" t="s">
        <v>520</v>
      </c>
    </row>
    <row r="174" spans="1:3">
      <c r="A174" s="271" t="s">
        <v>728</v>
      </c>
      <c r="B174" s="262" t="s">
        <v>521</v>
      </c>
      <c r="C174" s="589"/>
    </row>
    <row r="175" spans="1:3">
      <c r="A175" s="271" t="s">
        <v>729</v>
      </c>
      <c r="B175" s="262" t="s">
        <v>522</v>
      </c>
      <c r="C175" s="589"/>
    </row>
    <row r="176" spans="1:3">
      <c r="A176" s="271" t="s">
        <v>730</v>
      </c>
      <c r="B176" s="262" t="s">
        <v>523</v>
      </c>
      <c r="C176" s="589"/>
    </row>
    <row r="177" spans="1:3">
      <c r="A177" s="271" t="s">
        <v>731</v>
      </c>
      <c r="B177" s="262" t="s">
        <v>524</v>
      </c>
      <c r="C177" s="589"/>
    </row>
    <row r="178" spans="1:3">
      <c r="A178" s="271" t="s">
        <v>732</v>
      </c>
      <c r="B178" s="262" t="s">
        <v>525</v>
      </c>
      <c r="C178" s="589"/>
    </row>
    <row r="179" spans="1:3">
      <c r="A179" s="271">
        <v>38.200000000000003</v>
      </c>
      <c r="B179" s="258" t="s">
        <v>127</v>
      </c>
      <c r="C179" s="280" t="s">
        <v>127</v>
      </c>
    </row>
    <row r="180" spans="1:3">
      <c r="A180" s="271" t="s">
        <v>517</v>
      </c>
      <c r="B180" s="262" t="s">
        <v>526</v>
      </c>
      <c r="C180" s="589" t="s">
        <v>527</v>
      </c>
    </row>
    <row r="181" spans="1:3">
      <c r="A181" s="271" t="s">
        <v>733</v>
      </c>
      <c r="B181" s="262" t="s">
        <v>528</v>
      </c>
      <c r="C181" s="589"/>
    </row>
    <row r="182" spans="1:3">
      <c r="A182" s="271" t="s">
        <v>734</v>
      </c>
      <c r="B182" s="262" t="s">
        <v>529</v>
      </c>
      <c r="C182" s="589"/>
    </row>
    <row r="183" spans="1:3">
      <c r="A183" s="271" t="s">
        <v>735</v>
      </c>
      <c r="B183" s="262" t="s">
        <v>530</v>
      </c>
      <c r="C183" s="589"/>
    </row>
    <row r="184" spans="1:3">
      <c r="A184" s="271" t="s">
        <v>736</v>
      </c>
      <c r="B184" s="262" t="s">
        <v>531</v>
      </c>
      <c r="C184" s="589"/>
    </row>
    <row r="185" spans="1:3">
      <c r="A185" s="271" t="s">
        <v>737</v>
      </c>
      <c r="B185" s="262" t="s">
        <v>532</v>
      </c>
      <c r="C185" s="589"/>
    </row>
    <row r="186" spans="1:3">
      <c r="A186" s="271" t="s">
        <v>738</v>
      </c>
      <c r="B186" s="262" t="s">
        <v>533</v>
      </c>
      <c r="C186" s="589"/>
    </row>
    <row r="187" spans="1:3">
      <c r="A187" s="271">
        <v>38.299999999999997</v>
      </c>
      <c r="B187" s="258" t="s">
        <v>128</v>
      </c>
      <c r="C187" s="280" t="s">
        <v>534</v>
      </c>
    </row>
    <row r="188" spans="1:3">
      <c r="A188" s="271" t="s">
        <v>739</v>
      </c>
      <c r="B188" s="262" t="s">
        <v>535</v>
      </c>
      <c r="C188" s="589" t="s">
        <v>536</v>
      </c>
    </row>
    <row r="189" spans="1:3">
      <c r="A189" s="271" t="s">
        <v>740</v>
      </c>
      <c r="B189" s="262" t="s">
        <v>537</v>
      </c>
      <c r="C189" s="589"/>
    </row>
    <row r="190" spans="1:3">
      <c r="A190" s="271" t="s">
        <v>741</v>
      </c>
      <c r="B190" s="262" t="s">
        <v>538</v>
      </c>
      <c r="C190" s="589"/>
    </row>
    <row r="191" spans="1:3">
      <c r="A191" s="271" t="s">
        <v>742</v>
      </c>
      <c r="B191" s="262" t="s">
        <v>539</v>
      </c>
      <c r="C191" s="589"/>
    </row>
    <row r="192" spans="1:3">
      <c r="A192" s="271" t="s">
        <v>743</v>
      </c>
      <c r="B192" s="262" t="s">
        <v>540</v>
      </c>
      <c r="C192" s="589"/>
    </row>
    <row r="193" spans="1:3">
      <c r="A193" s="271" t="s">
        <v>744</v>
      </c>
      <c r="B193" s="262" t="s">
        <v>541</v>
      </c>
      <c r="C193" s="589"/>
    </row>
    <row r="194" spans="1:3">
      <c r="A194" s="271">
        <v>38.4</v>
      </c>
      <c r="B194" s="258" t="s">
        <v>510</v>
      </c>
      <c r="C194" s="261" t="s">
        <v>511</v>
      </c>
    </row>
    <row r="195" spans="1:3" s="256" customFormat="1">
      <c r="A195" s="271" t="s">
        <v>745</v>
      </c>
      <c r="B195" s="262" t="s">
        <v>535</v>
      </c>
      <c r="C195" s="589" t="s">
        <v>542</v>
      </c>
    </row>
    <row r="196" spans="1:3">
      <c r="A196" s="271" t="s">
        <v>746</v>
      </c>
      <c r="B196" s="262" t="s">
        <v>537</v>
      </c>
      <c r="C196" s="589"/>
    </row>
    <row r="197" spans="1:3">
      <c r="A197" s="271" t="s">
        <v>747</v>
      </c>
      <c r="B197" s="262" t="s">
        <v>538</v>
      </c>
      <c r="C197" s="589"/>
    </row>
    <row r="198" spans="1:3">
      <c r="A198" s="271" t="s">
        <v>748</v>
      </c>
      <c r="B198" s="262" t="s">
        <v>539</v>
      </c>
      <c r="C198" s="589"/>
    </row>
    <row r="199" spans="1:3" ht="12" thickBot="1">
      <c r="A199" s="272" t="s">
        <v>749</v>
      </c>
      <c r="B199" s="262" t="s">
        <v>543</v>
      </c>
      <c r="C199" s="589"/>
    </row>
    <row r="200" spans="1:3" ht="12" thickBot="1">
      <c r="A200" s="579" t="s">
        <v>699</v>
      </c>
      <c r="B200" s="580"/>
      <c r="C200" s="581"/>
    </row>
    <row r="201" spans="1:3" ht="12.75" thickTop="1" thickBot="1">
      <c r="A201" s="541" t="s">
        <v>544</v>
      </c>
      <c r="B201" s="541"/>
      <c r="C201" s="541"/>
    </row>
    <row r="202" spans="1:3">
      <c r="A202" s="263">
        <v>11.1</v>
      </c>
      <c r="B202" s="264" t="s">
        <v>545</v>
      </c>
      <c r="C202" s="259" t="s">
        <v>546</v>
      </c>
    </row>
    <row r="203" spans="1:3">
      <c r="A203" s="263">
        <v>11.2</v>
      </c>
      <c r="B203" s="264" t="s">
        <v>547</v>
      </c>
      <c r="C203" s="259" t="s">
        <v>548</v>
      </c>
    </row>
    <row r="204" spans="1:3" ht="22.5">
      <c r="A204" s="263">
        <v>11.3</v>
      </c>
      <c r="B204" s="264" t="s">
        <v>549</v>
      </c>
      <c r="C204" s="259" t="s">
        <v>550</v>
      </c>
    </row>
    <row r="205" spans="1:3" ht="22.5">
      <c r="A205" s="263">
        <v>11.4</v>
      </c>
      <c r="B205" s="264" t="s">
        <v>551</v>
      </c>
      <c r="C205" s="259" t="s">
        <v>552</v>
      </c>
    </row>
    <row r="206" spans="1:3" ht="22.5">
      <c r="A206" s="263">
        <v>11.5</v>
      </c>
      <c r="B206" s="264" t="s">
        <v>553</v>
      </c>
      <c r="C206" s="259" t="s">
        <v>554</v>
      </c>
    </row>
    <row r="207" spans="1:3">
      <c r="A207" s="263">
        <v>11.6</v>
      </c>
      <c r="B207" s="264" t="s">
        <v>555</v>
      </c>
      <c r="C207" s="259" t="s">
        <v>556</v>
      </c>
    </row>
    <row r="208" spans="1:3" ht="22.5">
      <c r="A208" s="263">
        <v>11.7</v>
      </c>
      <c r="B208" s="264" t="s">
        <v>717</v>
      </c>
      <c r="C208" s="259" t="s">
        <v>718</v>
      </c>
    </row>
    <row r="209" spans="1:3" ht="22.5">
      <c r="A209" s="263">
        <v>11.8</v>
      </c>
      <c r="B209" s="264" t="s">
        <v>719</v>
      </c>
      <c r="C209" s="259" t="s">
        <v>720</v>
      </c>
    </row>
    <row r="210" spans="1:3">
      <c r="A210" s="263">
        <v>11.9</v>
      </c>
      <c r="B210" s="259" t="s">
        <v>557</v>
      </c>
      <c r="C210" s="259" t="s">
        <v>558</v>
      </c>
    </row>
    <row r="211" spans="1:3">
      <c r="A211" s="263">
        <v>11.1</v>
      </c>
      <c r="B211" s="259" t="s">
        <v>559</v>
      </c>
      <c r="C211" s="259" t="s">
        <v>560</v>
      </c>
    </row>
    <row r="212" spans="1:3">
      <c r="A212" s="263">
        <v>11.11</v>
      </c>
      <c r="B212" s="261" t="s">
        <v>561</v>
      </c>
      <c r="C212" s="259" t="s">
        <v>562</v>
      </c>
    </row>
    <row r="213" spans="1:3">
      <c r="A213" s="263">
        <v>11.12</v>
      </c>
      <c r="B213" s="264" t="s">
        <v>563</v>
      </c>
      <c r="C213" s="259" t="s">
        <v>564</v>
      </c>
    </row>
    <row r="214" spans="1:3">
      <c r="A214" s="263">
        <v>11.13</v>
      </c>
      <c r="B214" s="264" t="s">
        <v>565</v>
      </c>
      <c r="C214" s="280" t="s">
        <v>566</v>
      </c>
    </row>
    <row r="215" spans="1:3" ht="22.5">
      <c r="A215" s="263">
        <v>11.14</v>
      </c>
      <c r="B215" s="264" t="s">
        <v>757</v>
      </c>
      <c r="C215" s="280" t="s">
        <v>758</v>
      </c>
    </row>
    <row r="216" spans="1:3">
      <c r="A216" s="263">
        <v>11.15</v>
      </c>
      <c r="B216" s="264" t="s">
        <v>567</v>
      </c>
      <c r="C216" s="280" t="s">
        <v>568</v>
      </c>
    </row>
    <row r="217" spans="1:3">
      <c r="A217" s="263">
        <v>11.16</v>
      </c>
      <c r="B217" s="264" t="s">
        <v>569</v>
      </c>
      <c r="C217" s="280" t="s">
        <v>570</v>
      </c>
    </row>
    <row r="218" spans="1:3">
      <c r="A218" s="263">
        <v>11.17</v>
      </c>
      <c r="B218" s="264" t="s">
        <v>571</v>
      </c>
      <c r="C218" s="280" t="s">
        <v>572</v>
      </c>
    </row>
    <row r="219" spans="1:3">
      <c r="A219" s="263">
        <v>11.18</v>
      </c>
      <c r="B219" s="264" t="s">
        <v>573</v>
      </c>
      <c r="C219" s="280" t="s">
        <v>574</v>
      </c>
    </row>
    <row r="220" spans="1:3" ht="22.5">
      <c r="A220" s="263">
        <v>11.19</v>
      </c>
      <c r="B220" s="264" t="s">
        <v>575</v>
      </c>
      <c r="C220" s="280" t="s">
        <v>679</v>
      </c>
    </row>
    <row r="221" spans="1:3" ht="22.5">
      <c r="A221" s="263">
        <v>11.2</v>
      </c>
      <c r="B221" s="264" t="s">
        <v>576</v>
      </c>
      <c r="C221" s="280" t="s">
        <v>680</v>
      </c>
    </row>
    <row r="222" spans="1:3" s="256" customFormat="1">
      <c r="A222" s="263">
        <v>11.21</v>
      </c>
      <c r="B222" s="264" t="s">
        <v>577</v>
      </c>
      <c r="C222" s="280" t="s">
        <v>578</v>
      </c>
    </row>
    <row r="223" spans="1:3">
      <c r="A223" s="263">
        <v>11.22</v>
      </c>
      <c r="B223" s="264" t="s">
        <v>579</v>
      </c>
      <c r="C223" s="280" t="s">
        <v>580</v>
      </c>
    </row>
    <row r="224" spans="1:3">
      <c r="A224" s="263">
        <v>11.23</v>
      </c>
      <c r="B224" s="264" t="s">
        <v>581</v>
      </c>
      <c r="C224" s="280" t="s">
        <v>582</v>
      </c>
    </row>
    <row r="225" spans="1:3">
      <c r="A225" s="263">
        <v>11.24</v>
      </c>
      <c r="B225" s="264" t="s">
        <v>583</v>
      </c>
      <c r="C225" s="280" t="s">
        <v>584</v>
      </c>
    </row>
    <row r="226" spans="1:3">
      <c r="A226" s="263">
        <v>11.25</v>
      </c>
      <c r="B226" s="282" t="s">
        <v>585</v>
      </c>
      <c r="C226" s="283" t="s">
        <v>586</v>
      </c>
    </row>
    <row r="227" spans="1:3" ht="12" thickBot="1">
      <c r="A227" s="595" t="s">
        <v>700</v>
      </c>
      <c r="B227" s="596"/>
      <c r="C227" s="597"/>
    </row>
    <row r="228" spans="1:3" ht="12.75" thickTop="1" thickBot="1">
      <c r="A228" s="541" t="s">
        <v>544</v>
      </c>
      <c r="B228" s="541"/>
      <c r="C228" s="541"/>
    </row>
    <row r="229" spans="1:3">
      <c r="A229" s="257" t="s">
        <v>587</v>
      </c>
      <c r="B229" s="265" t="s">
        <v>588</v>
      </c>
      <c r="C229" s="598" t="s">
        <v>589</v>
      </c>
    </row>
    <row r="230" spans="1:3">
      <c r="A230" s="255" t="s">
        <v>590</v>
      </c>
      <c r="B230" s="261" t="s">
        <v>591</v>
      </c>
      <c r="C230" s="589"/>
    </row>
    <row r="231" spans="1:3">
      <c r="A231" s="255" t="s">
        <v>592</v>
      </c>
      <c r="B231" s="261" t="s">
        <v>593</v>
      </c>
      <c r="C231" s="589"/>
    </row>
    <row r="232" spans="1:3">
      <c r="A232" s="255" t="s">
        <v>594</v>
      </c>
      <c r="B232" s="261" t="s">
        <v>595</v>
      </c>
      <c r="C232" s="589"/>
    </row>
    <row r="233" spans="1:3">
      <c r="A233" s="255" t="s">
        <v>596</v>
      </c>
      <c r="B233" s="261" t="s">
        <v>597</v>
      </c>
      <c r="C233" s="589"/>
    </row>
    <row r="234" spans="1:3">
      <c r="A234" s="255" t="s">
        <v>598</v>
      </c>
      <c r="B234" s="261" t="s">
        <v>599</v>
      </c>
      <c r="C234" s="280" t="s">
        <v>600</v>
      </c>
    </row>
    <row r="235" spans="1:3" ht="22.5">
      <c r="A235" s="255" t="s">
        <v>601</v>
      </c>
      <c r="B235" s="261" t="s">
        <v>602</v>
      </c>
      <c r="C235" s="280" t="s">
        <v>603</v>
      </c>
    </row>
    <row r="236" spans="1:3">
      <c r="A236" s="255" t="s">
        <v>604</v>
      </c>
      <c r="B236" s="261" t="s">
        <v>605</v>
      </c>
      <c r="C236" s="280" t="s">
        <v>606</v>
      </c>
    </row>
    <row r="237" spans="1:3">
      <c r="A237" s="255" t="s">
        <v>607</v>
      </c>
      <c r="B237" s="261" t="s">
        <v>608</v>
      </c>
      <c r="C237" s="589" t="s">
        <v>609</v>
      </c>
    </row>
    <row r="238" spans="1:3">
      <c r="A238" s="255" t="s">
        <v>610</v>
      </c>
      <c r="B238" s="261" t="s">
        <v>611</v>
      </c>
      <c r="C238" s="589"/>
    </row>
    <row r="239" spans="1:3">
      <c r="A239" s="255" t="s">
        <v>612</v>
      </c>
      <c r="B239" s="261" t="s">
        <v>613</v>
      </c>
      <c r="C239" s="589"/>
    </row>
    <row r="240" spans="1:3">
      <c r="A240" s="255" t="s">
        <v>614</v>
      </c>
      <c r="B240" s="261" t="s">
        <v>615</v>
      </c>
      <c r="C240" s="589" t="s">
        <v>589</v>
      </c>
    </row>
    <row r="241" spans="1:3">
      <c r="A241" s="255" t="s">
        <v>616</v>
      </c>
      <c r="B241" s="261" t="s">
        <v>617</v>
      </c>
      <c r="C241" s="589"/>
    </row>
    <row r="242" spans="1:3">
      <c r="A242" s="255" t="s">
        <v>618</v>
      </c>
      <c r="B242" s="261" t="s">
        <v>619</v>
      </c>
      <c r="C242" s="589"/>
    </row>
    <row r="243" spans="1:3" s="256" customFormat="1">
      <c r="A243" s="255" t="s">
        <v>620</v>
      </c>
      <c r="B243" s="261" t="s">
        <v>621</v>
      </c>
      <c r="C243" s="589"/>
    </row>
    <row r="244" spans="1:3">
      <c r="A244" s="255" t="s">
        <v>622</v>
      </c>
      <c r="B244" s="261" t="s">
        <v>623</v>
      </c>
      <c r="C244" s="589"/>
    </row>
    <row r="245" spans="1:3">
      <c r="A245" s="255" t="s">
        <v>624</v>
      </c>
      <c r="B245" s="261" t="s">
        <v>625</v>
      </c>
      <c r="C245" s="589"/>
    </row>
    <row r="246" spans="1:3">
      <c r="A246" s="255" t="s">
        <v>626</v>
      </c>
      <c r="B246" s="261" t="s">
        <v>627</v>
      </c>
      <c r="C246" s="589"/>
    </row>
    <row r="247" spans="1:3">
      <c r="A247" s="255" t="s">
        <v>628</v>
      </c>
      <c r="B247" s="261" t="s">
        <v>629</v>
      </c>
      <c r="C247" s="589"/>
    </row>
    <row r="248" spans="1:3" s="256" customFormat="1" ht="12" thickBot="1">
      <c r="A248" s="579" t="s">
        <v>701</v>
      </c>
      <c r="B248" s="580"/>
      <c r="C248" s="581"/>
    </row>
    <row r="249" spans="1:3" ht="12.75" thickTop="1" thickBot="1">
      <c r="A249" s="584" t="s">
        <v>630</v>
      </c>
      <c r="B249" s="584"/>
      <c r="C249" s="584"/>
    </row>
    <row r="250" spans="1:3">
      <c r="A250" s="255">
        <v>13.1</v>
      </c>
      <c r="B250" s="585" t="s">
        <v>631</v>
      </c>
      <c r="C250" s="586"/>
    </row>
    <row r="251" spans="1:3" ht="33.75">
      <c r="A251" s="255" t="s">
        <v>632</v>
      </c>
      <c r="B251" s="264" t="s">
        <v>633</v>
      </c>
      <c r="C251" s="259" t="s">
        <v>634</v>
      </c>
    </row>
    <row r="252" spans="1:3" ht="101.25">
      <c r="A252" s="255" t="s">
        <v>635</v>
      </c>
      <c r="B252" s="264" t="s">
        <v>636</v>
      </c>
      <c r="C252" s="259" t="s">
        <v>637</v>
      </c>
    </row>
    <row r="253" spans="1:3" ht="12" thickBot="1">
      <c r="A253" s="579" t="s">
        <v>702</v>
      </c>
      <c r="B253" s="580"/>
      <c r="C253" s="581"/>
    </row>
    <row r="254" spans="1:3" ht="12.75" thickTop="1" thickBot="1">
      <c r="A254" s="584" t="s">
        <v>630</v>
      </c>
      <c r="B254" s="584"/>
      <c r="C254" s="584"/>
    </row>
    <row r="255" spans="1:3">
      <c r="A255" s="255">
        <v>14.1</v>
      </c>
      <c r="B255" s="585" t="s">
        <v>638</v>
      </c>
      <c r="C255" s="586"/>
    </row>
    <row r="256" spans="1:3" ht="22.5">
      <c r="A256" s="255" t="s">
        <v>639</v>
      </c>
      <c r="B256" s="264" t="s">
        <v>640</v>
      </c>
      <c r="C256" s="259" t="s">
        <v>641</v>
      </c>
    </row>
    <row r="257" spans="1:3" ht="45">
      <c r="A257" s="255" t="s">
        <v>642</v>
      </c>
      <c r="B257" s="264" t="s">
        <v>643</v>
      </c>
      <c r="C257" s="259" t="s">
        <v>644</v>
      </c>
    </row>
    <row r="258" spans="1:3" ht="12" customHeight="1">
      <c r="A258" s="255" t="s">
        <v>645</v>
      </c>
      <c r="B258" s="264" t="s">
        <v>646</v>
      </c>
      <c r="C258" s="259" t="s">
        <v>647</v>
      </c>
    </row>
    <row r="259" spans="1:3" ht="33.75">
      <c r="A259" s="255" t="s">
        <v>648</v>
      </c>
      <c r="B259" s="264" t="s">
        <v>649</v>
      </c>
      <c r="C259" s="259" t="s">
        <v>650</v>
      </c>
    </row>
    <row r="260" spans="1:3" ht="11.25" customHeight="1">
      <c r="A260" s="255" t="s">
        <v>651</v>
      </c>
      <c r="B260" s="264" t="s">
        <v>652</v>
      </c>
      <c r="C260" s="259" t="s">
        <v>653</v>
      </c>
    </row>
    <row r="261" spans="1:3" ht="56.25">
      <c r="A261" s="255" t="s">
        <v>654</v>
      </c>
      <c r="B261" s="264" t="s">
        <v>655</v>
      </c>
      <c r="C261" s="259" t="s">
        <v>656</v>
      </c>
    </row>
    <row r="262" spans="1:3">
      <c r="A262" s="250"/>
      <c r="B262" s="250"/>
      <c r="C262" s="250"/>
    </row>
    <row r="263" spans="1:3">
      <c r="A263" s="250"/>
      <c r="B263" s="250"/>
      <c r="C263" s="250"/>
    </row>
    <row r="264" spans="1:3">
      <c r="A264" s="250"/>
      <c r="B264" s="250"/>
      <c r="C264" s="250"/>
    </row>
    <row r="265" spans="1:3">
      <c r="A265" s="250"/>
      <c r="B265" s="250"/>
      <c r="C265" s="250"/>
    </row>
    <row r="266" spans="1:3">
      <c r="A266" s="250"/>
      <c r="B266" s="250"/>
      <c r="C266" s="250"/>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6"/>
  <sheetViews>
    <sheetView zoomScaleNormal="100" workbookViewId="0">
      <pane xSplit="1" ySplit="5" topLeftCell="B40" activePane="bottomRight" state="frozen"/>
      <selection pane="topRight" activeCell="B1" sqref="B1"/>
      <selection pane="bottomLeft" activeCell="A6" sqref="A6"/>
      <selection pane="bottomRight" activeCell="B46" sqref="B46"/>
    </sheetView>
  </sheetViews>
  <sheetFormatPr defaultRowHeight="15.75"/>
  <cols>
    <col min="1" max="1" width="9.5703125" style="20" bestFit="1" customWidth="1"/>
    <col min="2" max="2" width="86" style="17" customWidth="1"/>
    <col min="3" max="3" width="12.7109375" style="17" customWidth="1"/>
    <col min="4" max="7" width="12.7109375" style="3" customWidth="1"/>
    <col min="8" max="13" width="6.7109375" customWidth="1"/>
  </cols>
  <sheetData>
    <row r="1" spans="1:8">
      <c r="A1" s="18" t="s">
        <v>233</v>
      </c>
      <c r="B1" s="17" t="s">
        <v>849</v>
      </c>
    </row>
    <row r="2" spans="1:8">
      <c r="A2" s="18" t="s">
        <v>234</v>
      </c>
      <c r="B2" s="17" t="s">
        <v>850</v>
      </c>
      <c r="C2" s="29"/>
      <c r="D2" s="19"/>
      <c r="E2" s="19"/>
      <c r="F2" s="19"/>
      <c r="G2" s="19"/>
      <c r="H2" s="2"/>
    </row>
    <row r="3" spans="1:8">
      <c r="A3" s="18"/>
      <c r="C3" s="29"/>
      <c r="D3" s="19"/>
      <c r="E3" s="19"/>
      <c r="F3" s="19"/>
      <c r="G3" s="19"/>
      <c r="H3" s="2"/>
    </row>
    <row r="4" spans="1:8" ht="16.5" thickBot="1">
      <c r="A4" s="80" t="s">
        <v>659</v>
      </c>
      <c r="B4" s="230" t="s">
        <v>269</v>
      </c>
      <c r="C4" s="231"/>
      <c r="D4" s="232"/>
      <c r="E4" s="232"/>
      <c r="F4" s="232"/>
      <c r="G4" s="232"/>
      <c r="H4" s="2"/>
    </row>
    <row r="5" spans="1:8" ht="15">
      <c r="A5" s="389" t="s">
        <v>32</v>
      </c>
      <c r="B5" s="390"/>
      <c r="C5" s="391" t="s">
        <v>5</v>
      </c>
      <c r="D5" s="392" t="s">
        <v>6</v>
      </c>
      <c r="E5" s="392" t="s">
        <v>7</v>
      </c>
      <c r="F5" s="392" t="s">
        <v>8</v>
      </c>
      <c r="G5" s="393" t="s">
        <v>9</v>
      </c>
    </row>
    <row r="6" spans="1:8" ht="15">
      <c r="A6" s="133"/>
      <c r="B6" s="32" t="s">
        <v>228</v>
      </c>
      <c r="C6" s="394"/>
      <c r="D6" s="394"/>
      <c r="E6" s="394"/>
      <c r="F6" s="394"/>
      <c r="G6" s="395"/>
    </row>
    <row r="7" spans="1:8" ht="15">
      <c r="A7" s="133"/>
      <c r="B7" s="33" t="s">
        <v>235</v>
      </c>
      <c r="C7" s="394"/>
      <c r="D7" s="394"/>
      <c r="E7" s="394"/>
      <c r="F7" s="394"/>
      <c r="G7" s="395"/>
    </row>
    <row r="8" spans="1:8" ht="15">
      <c r="A8" s="134">
        <v>1</v>
      </c>
      <c r="B8" s="281" t="s">
        <v>29</v>
      </c>
      <c r="C8" s="290">
        <v>112009130.55999991</v>
      </c>
      <c r="D8" s="291">
        <v>107111086.31999999</v>
      </c>
      <c r="E8" s="291">
        <v>116643851</v>
      </c>
      <c r="F8" s="291">
        <v>113423383.24999999</v>
      </c>
      <c r="G8" s="292"/>
    </row>
    <row r="9" spans="1:8" ht="15">
      <c r="A9" s="134">
        <v>2</v>
      </c>
      <c r="B9" s="281" t="s">
        <v>130</v>
      </c>
      <c r="C9" s="290">
        <v>112009130.55999991</v>
      </c>
      <c r="D9" s="291">
        <v>107111086.31999999</v>
      </c>
      <c r="E9" s="291">
        <v>116643851</v>
      </c>
      <c r="F9" s="291">
        <v>113423383.24999999</v>
      </c>
      <c r="G9" s="292"/>
    </row>
    <row r="10" spans="1:8" ht="15">
      <c r="A10" s="134">
        <v>3</v>
      </c>
      <c r="B10" s="281" t="s">
        <v>94</v>
      </c>
      <c r="C10" s="290">
        <v>119560808.95264277</v>
      </c>
      <c r="D10" s="291">
        <v>114186320.24863835</v>
      </c>
      <c r="E10" s="291">
        <v>123569535.44519112</v>
      </c>
      <c r="F10" s="291">
        <v>121574217.94093886</v>
      </c>
      <c r="G10" s="292"/>
    </row>
    <row r="11" spans="1:8" ht="15">
      <c r="A11" s="133"/>
      <c r="B11" s="32" t="s">
        <v>229</v>
      </c>
      <c r="C11" s="394"/>
      <c r="D11" s="394"/>
      <c r="E11" s="394"/>
      <c r="F11" s="394"/>
      <c r="G11" s="395"/>
    </row>
    <row r="12" spans="1:8" ht="15" customHeight="1">
      <c r="A12" s="134">
        <v>4</v>
      </c>
      <c r="B12" s="281" t="s">
        <v>681</v>
      </c>
      <c r="C12" s="436">
        <v>761556411.29688442</v>
      </c>
      <c r="D12" s="291">
        <v>733030784.74181366</v>
      </c>
      <c r="E12" s="291">
        <v>719729794.53958106</v>
      </c>
      <c r="F12" s="291">
        <v>824967993.44653845</v>
      </c>
      <c r="G12" s="292"/>
    </row>
    <row r="13" spans="1:8" ht="15" customHeight="1">
      <c r="A13" s="134">
        <v>5</v>
      </c>
      <c r="B13" s="281" t="s">
        <v>682</v>
      </c>
      <c r="C13" s="290">
        <v>703342696.6213603</v>
      </c>
      <c r="D13" s="291">
        <v>658921784.67025411</v>
      </c>
      <c r="E13" s="291">
        <v>645144004</v>
      </c>
      <c r="F13" s="291">
        <v>632385556.38279283</v>
      </c>
      <c r="G13" s="292"/>
    </row>
    <row r="14" spans="1:8" ht="15">
      <c r="A14" s="133"/>
      <c r="B14" s="32" t="s">
        <v>131</v>
      </c>
      <c r="C14" s="394"/>
      <c r="D14" s="394"/>
      <c r="E14" s="394"/>
      <c r="F14" s="394"/>
      <c r="G14" s="395"/>
    </row>
    <row r="15" spans="1:8" s="4" customFormat="1" ht="15">
      <c r="A15" s="134"/>
      <c r="B15" s="33" t="s">
        <v>235</v>
      </c>
      <c r="C15" s="394"/>
      <c r="D15" s="394"/>
      <c r="E15" s="394"/>
      <c r="F15" s="394"/>
      <c r="G15" s="395"/>
    </row>
    <row r="16" spans="1:8" ht="15">
      <c r="A16" s="132">
        <v>6</v>
      </c>
      <c r="B16" s="31" t="s">
        <v>290</v>
      </c>
      <c r="C16" s="468">
        <v>0.14707922998016018</v>
      </c>
      <c r="D16" s="469">
        <v>0.1461208567901093</v>
      </c>
      <c r="E16" s="469">
        <v>0.16209999999999999</v>
      </c>
      <c r="F16" s="469">
        <v>0.13748822275654785</v>
      </c>
      <c r="G16" s="294"/>
    </row>
    <row r="17" spans="1:7" ht="15" customHeight="1">
      <c r="A17" s="132">
        <v>7</v>
      </c>
      <c r="B17" s="31" t="s">
        <v>231</v>
      </c>
      <c r="C17" s="468">
        <v>0.14707922998016018</v>
      </c>
      <c r="D17" s="469">
        <v>0.1461208567901093</v>
      </c>
      <c r="E17" s="469">
        <v>0.16209999999999999</v>
      </c>
      <c r="F17" s="469">
        <v>0.13748822275654785</v>
      </c>
      <c r="G17" s="294"/>
    </row>
    <row r="18" spans="1:7" ht="15">
      <c r="A18" s="132">
        <v>8</v>
      </c>
      <c r="B18" s="31" t="s">
        <v>232</v>
      </c>
      <c r="C18" s="468">
        <v>0.15699534161761958</v>
      </c>
      <c r="D18" s="469">
        <v>0.15577288515769058</v>
      </c>
      <c r="E18" s="469">
        <v>0.17169999999999999</v>
      </c>
      <c r="F18" s="469">
        <v>0.14736840569175053</v>
      </c>
      <c r="G18" s="294"/>
    </row>
    <row r="19" spans="1:7" s="4" customFormat="1" ht="15">
      <c r="A19" s="134"/>
      <c r="B19" s="33" t="s">
        <v>236</v>
      </c>
      <c r="C19" s="293"/>
      <c r="D19" s="291"/>
      <c r="E19" s="291"/>
      <c r="F19" s="291"/>
      <c r="G19" s="292"/>
    </row>
    <row r="20" spans="1:7" ht="15">
      <c r="A20" s="132">
        <v>9</v>
      </c>
      <c r="B20" s="31" t="s">
        <v>299</v>
      </c>
      <c r="C20" s="470">
        <v>0.13741344305453163</v>
      </c>
      <c r="D20" s="469">
        <v>0.14654257026624457</v>
      </c>
      <c r="E20" s="469">
        <v>0.1714</v>
      </c>
      <c r="F20" s="469">
        <v>0.17607488639825891</v>
      </c>
      <c r="G20" s="294"/>
    </row>
    <row r="21" spans="1:7" ht="15">
      <c r="A21" s="132">
        <v>10</v>
      </c>
      <c r="B21" s="31" t="s">
        <v>300</v>
      </c>
      <c r="C21" s="470">
        <v>0.1712554978539774</v>
      </c>
      <c r="D21" s="469">
        <v>0.17451558821923419</v>
      </c>
      <c r="E21" s="469">
        <v>0.1928</v>
      </c>
      <c r="F21" s="469">
        <v>0.1915379633554968</v>
      </c>
      <c r="G21" s="294"/>
    </row>
    <row r="22" spans="1:7" ht="15">
      <c r="A22" s="133"/>
      <c r="B22" s="32" t="s">
        <v>11</v>
      </c>
      <c r="C22" s="394"/>
      <c r="D22" s="394"/>
      <c r="E22" s="394"/>
      <c r="F22" s="394"/>
      <c r="G22" s="395"/>
    </row>
    <row r="23" spans="1:7" ht="15" customHeight="1">
      <c r="A23" s="135">
        <v>11</v>
      </c>
      <c r="B23" s="34" t="s">
        <v>12</v>
      </c>
      <c r="C23" s="471">
        <v>0.18176700526307174</v>
      </c>
      <c r="D23" s="472">
        <v>0.1797</v>
      </c>
      <c r="E23" s="472">
        <v>0.18779999999999999</v>
      </c>
      <c r="F23" s="472">
        <v>0.1835</v>
      </c>
      <c r="G23" s="297"/>
    </row>
    <row r="24" spans="1:7" ht="15">
      <c r="A24" s="135">
        <v>12</v>
      </c>
      <c r="B24" s="34" t="s">
        <v>13</v>
      </c>
      <c r="C24" s="471">
        <v>6.7166842982752439E-2</v>
      </c>
      <c r="D24" s="472">
        <v>6.5799999999999997E-2</v>
      </c>
      <c r="E24" s="472">
        <v>6.4500000000000002E-2</v>
      </c>
      <c r="F24" s="472">
        <v>6.3894491512601986E-2</v>
      </c>
      <c r="G24" s="297"/>
    </row>
    <row r="25" spans="1:7" ht="15">
      <c r="A25" s="135">
        <v>13</v>
      </c>
      <c r="B25" s="34" t="s">
        <v>14</v>
      </c>
      <c r="C25" s="471">
        <v>4.2518302272538597E-2</v>
      </c>
      <c r="D25" s="472">
        <v>4.19E-2</v>
      </c>
      <c r="E25" s="472">
        <v>4.8500000000000001E-2</v>
      </c>
      <c r="F25" s="472">
        <v>4.8316540906499381E-2</v>
      </c>
      <c r="G25" s="297"/>
    </row>
    <row r="26" spans="1:7" ht="15">
      <c r="A26" s="135">
        <v>14</v>
      </c>
      <c r="B26" s="34" t="s">
        <v>270</v>
      </c>
      <c r="C26" s="471">
        <v>0.1146001622803193</v>
      </c>
      <c r="D26" s="472">
        <v>0.1138</v>
      </c>
      <c r="E26" s="472">
        <v>0.12333811223247658</v>
      </c>
      <c r="F26" s="472">
        <v>0.11956212784052488</v>
      </c>
      <c r="G26" s="297"/>
    </row>
    <row r="27" spans="1:7" ht="15">
      <c r="A27" s="135">
        <v>15</v>
      </c>
      <c r="B27" s="34" t="s">
        <v>15</v>
      </c>
      <c r="C27" s="471">
        <v>2.411175455419029E-2</v>
      </c>
      <c r="D27" s="472">
        <v>2.2100000000000002E-2</v>
      </c>
      <c r="E27" s="472">
        <v>1.9E-2</v>
      </c>
      <c r="F27" s="472">
        <v>1.1370827457924627E-2</v>
      </c>
      <c r="G27" s="297"/>
    </row>
    <row r="28" spans="1:7" ht="15">
      <c r="A28" s="135">
        <v>16</v>
      </c>
      <c r="B28" s="34" t="s">
        <v>16</v>
      </c>
      <c r="C28" s="471">
        <v>0.13047290647228812</v>
      </c>
      <c r="D28" s="472">
        <v>0.11799999999999999</v>
      </c>
      <c r="E28" s="472">
        <v>9.7000000000000003E-2</v>
      </c>
      <c r="F28" s="472">
        <v>5.7669808482318202E-2</v>
      </c>
      <c r="G28" s="297"/>
    </row>
    <row r="29" spans="1:7" ht="15">
      <c r="A29" s="133"/>
      <c r="B29" s="32" t="s">
        <v>17</v>
      </c>
      <c r="C29" s="394"/>
      <c r="D29" s="394"/>
      <c r="E29" s="394"/>
      <c r="F29" s="394"/>
      <c r="G29" s="395"/>
    </row>
    <row r="30" spans="1:7" ht="15">
      <c r="A30" s="135">
        <v>17</v>
      </c>
      <c r="B30" s="34" t="s">
        <v>18</v>
      </c>
      <c r="C30" s="471">
        <v>7.7390316006207662E-3</v>
      </c>
      <c r="D30" s="472">
        <v>8.0999999999999996E-3</v>
      </c>
      <c r="E30" s="472">
        <v>1.0110598139115632E-2</v>
      </c>
      <c r="F30" s="472">
        <v>3.6858662205856631E-2</v>
      </c>
      <c r="G30" s="297"/>
    </row>
    <row r="31" spans="1:7" ht="15" customHeight="1">
      <c r="A31" s="135">
        <v>18</v>
      </c>
      <c r="B31" s="34" t="s">
        <v>19</v>
      </c>
      <c r="C31" s="471">
        <v>2.3613885376010439E-2</v>
      </c>
      <c r="D31" s="472">
        <v>2.3900000000000001E-2</v>
      </c>
      <c r="E31" s="472">
        <v>2.57970848638026E-2</v>
      </c>
      <c r="F31" s="472">
        <v>5.0626692210347053E-2</v>
      </c>
      <c r="G31" s="297"/>
    </row>
    <row r="32" spans="1:7" ht="15">
      <c r="A32" s="135">
        <v>19</v>
      </c>
      <c r="B32" s="34" t="s">
        <v>20</v>
      </c>
      <c r="C32" s="471">
        <v>0.16630911055464409</v>
      </c>
      <c r="D32" s="472">
        <v>0.19120000000000001</v>
      </c>
      <c r="E32" s="472">
        <v>0.21395028089804199</v>
      </c>
      <c r="F32" s="472">
        <v>0.27992439697066257</v>
      </c>
      <c r="G32" s="297"/>
    </row>
    <row r="33" spans="1:7" ht="15" customHeight="1">
      <c r="A33" s="135">
        <v>20</v>
      </c>
      <c r="B33" s="34" t="s">
        <v>21</v>
      </c>
      <c r="C33" s="471">
        <v>0.2612488575449326</v>
      </c>
      <c r="D33" s="472">
        <v>0.27950000000000003</v>
      </c>
      <c r="E33" s="472">
        <v>0.29330763524397452</v>
      </c>
      <c r="F33" s="472">
        <v>0.35174567257108114</v>
      </c>
      <c r="G33" s="297"/>
    </row>
    <row r="34" spans="1:7" ht="15">
      <c r="A34" s="135">
        <v>21</v>
      </c>
      <c r="B34" s="34" t="s">
        <v>22</v>
      </c>
      <c r="C34" s="471">
        <v>0.13727767843867711</v>
      </c>
      <c r="D34" s="472">
        <v>1.3100000000000001E-2</v>
      </c>
      <c r="E34" s="472">
        <v>1.3332025063110918E-2</v>
      </c>
      <c r="F34" s="472">
        <v>-4.2425087637543157E-3</v>
      </c>
      <c r="G34" s="297"/>
    </row>
    <row r="35" spans="1:7" ht="15" customHeight="1">
      <c r="A35" s="133"/>
      <c r="B35" s="32" t="s">
        <v>23</v>
      </c>
      <c r="C35" s="394"/>
      <c r="D35" s="394"/>
      <c r="E35" s="394"/>
      <c r="F35" s="394"/>
      <c r="G35" s="395"/>
    </row>
    <row r="36" spans="1:7" ht="15" customHeight="1">
      <c r="A36" s="135">
        <v>22</v>
      </c>
      <c r="B36" s="34" t="s">
        <v>24</v>
      </c>
      <c r="C36" s="471">
        <v>0.10557168410761898</v>
      </c>
      <c r="D36" s="471">
        <v>0.1227</v>
      </c>
      <c r="E36" s="471">
        <v>0.13189916619298908</v>
      </c>
      <c r="F36" s="471">
        <v>7.8600000000000003E-2</v>
      </c>
      <c r="G36" s="396"/>
    </row>
    <row r="37" spans="1:7" ht="15" customHeight="1">
      <c r="A37" s="135">
        <v>23</v>
      </c>
      <c r="B37" s="34" t="s">
        <v>25</v>
      </c>
      <c r="C37" s="471">
        <v>0.32114258170752791</v>
      </c>
      <c r="D37" s="471">
        <v>0.34</v>
      </c>
      <c r="E37" s="471">
        <v>0.375</v>
      </c>
      <c r="F37" s="471">
        <v>0.48661280273784491</v>
      </c>
      <c r="G37" s="396"/>
    </row>
    <row r="38" spans="1:7" ht="15" customHeight="1">
      <c r="A38" s="135">
        <v>24</v>
      </c>
      <c r="B38" s="295" t="s">
        <v>26</v>
      </c>
      <c r="C38" s="471">
        <v>0</v>
      </c>
      <c r="D38" s="471">
        <v>0</v>
      </c>
      <c r="E38" s="471">
        <v>0</v>
      </c>
      <c r="F38" s="471">
        <v>0</v>
      </c>
      <c r="G38" s="396"/>
    </row>
    <row r="39" spans="1:7" ht="15" customHeight="1">
      <c r="A39" s="397"/>
      <c r="B39" s="32" t="s">
        <v>832</v>
      </c>
      <c r="C39" s="394"/>
      <c r="D39" s="394"/>
      <c r="E39" s="394"/>
      <c r="F39" s="394"/>
      <c r="G39" s="395"/>
    </row>
    <row r="40" spans="1:7" ht="15" customHeight="1">
      <c r="A40" s="135">
        <v>25</v>
      </c>
      <c r="B40" s="388" t="s">
        <v>830</v>
      </c>
      <c r="C40" s="295">
        <v>58105306.747520998</v>
      </c>
      <c r="D40" s="295">
        <v>49853043.577680007</v>
      </c>
      <c r="E40" s="295">
        <v>71944488.010444224</v>
      </c>
      <c r="F40" s="295"/>
      <c r="G40" s="396"/>
    </row>
    <row r="41" spans="1:7" ht="15">
      <c r="A41" s="135">
        <v>26</v>
      </c>
      <c r="B41" s="34" t="s">
        <v>831</v>
      </c>
      <c r="C41" s="295">
        <v>17549863.575143501</v>
      </c>
      <c r="D41" s="296">
        <v>24341189.894715007</v>
      </c>
      <c r="E41" s="296">
        <v>17924670.524044007</v>
      </c>
      <c r="F41" s="296"/>
      <c r="G41" s="297"/>
    </row>
    <row r="42" spans="1:7" thickBot="1">
      <c r="A42" s="136">
        <v>27</v>
      </c>
      <c r="B42" s="298" t="s">
        <v>829</v>
      </c>
      <c r="C42" s="474">
        <f>C40/C41</f>
        <v>3.3108694263479985</v>
      </c>
      <c r="D42" s="473">
        <f>D40/D41</f>
        <v>2.0480939425440399</v>
      </c>
      <c r="E42" s="473">
        <f>E40/E41</f>
        <v>4.0137132737775278</v>
      </c>
      <c r="F42" s="299"/>
      <c r="G42" s="300"/>
    </row>
    <row r="43" spans="1:7">
      <c r="A43" s="21"/>
    </row>
    <row r="44" spans="1:7" ht="90.75">
      <c r="B44" s="387" t="s">
        <v>846</v>
      </c>
    </row>
    <row r="45" spans="1:7" ht="65.25">
      <c r="B45" s="451" t="s">
        <v>847</v>
      </c>
    </row>
    <row r="46" spans="1:7" ht="65.25">
      <c r="B46" s="489" t="s">
        <v>876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0" activePane="bottomRight" state="frozen"/>
      <selection pane="topRight" activeCell="B1" sqref="B1"/>
      <selection pane="bottomLeft" activeCell="A5" sqref="A5"/>
      <selection pane="bottomRight" activeCell="E31" sqref="E31"/>
    </sheetView>
  </sheetViews>
  <sheetFormatPr defaultRowHeight="15"/>
  <cols>
    <col min="1" max="1" width="9.5703125" style="3" bestFit="1" customWidth="1"/>
    <col min="2" max="2" width="55.140625" style="3" bestFit="1" customWidth="1"/>
    <col min="3" max="3" width="11.7109375" style="3" customWidth="1"/>
    <col min="4" max="4" width="13.28515625" style="3" customWidth="1"/>
    <col min="5" max="5" width="14.5703125" style="3" customWidth="1"/>
    <col min="6" max="6" width="11.7109375" style="3" customWidth="1"/>
    <col min="7" max="7" width="13.7109375" style="3" customWidth="1"/>
    <col min="8" max="8" width="14.5703125" style="3" customWidth="1"/>
  </cols>
  <sheetData>
    <row r="1" spans="1:8" ht="15.75">
      <c r="A1" s="18" t="s">
        <v>233</v>
      </c>
      <c r="B1" s="17" t="s">
        <v>849</v>
      </c>
    </row>
    <row r="2" spans="1:8" ht="15.75">
      <c r="A2" s="18" t="s">
        <v>234</v>
      </c>
      <c r="B2" s="17" t="s">
        <v>850</v>
      </c>
    </row>
    <row r="3" spans="1:8" ht="15.75">
      <c r="A3" s="18"/>
    </row>
    <row r="4" spans="1:8" ht="16.5" thickBot="1">
      <c r="A4" s="35" t="s">
        <v>660</v>
      </c>
      <c r="B4" s="81" t="s">
        <v>291</v>
      </c>
      <c r="C4" s="35"/>
      <c r="D4" s="36"/>
      <c r="E4" s="36"/>
      <c r="F4" s="37"/>
      <c r="G4" s="37"/>
      <c r="H4" s="38" t="s">
        <v>135</v>
      </c>
    </row>
    <row r="5" spans="1:8" ht="15.75">
      <c r="A5" s="39"/>
      <c r="B5" s="40"/>
      <c r="C5" s="496" t="s">
        <v>240</v>
      </c>
      <c r="D5" s="497"/>
      <c r="E5" s="498"/>
      <c r="F5" s="496" t="s">
        <v>241</v>
      </c>
      <c r="G5" s="497"/>
      <c r="H5" s="499"/>
    </row>
    <row r="6" spans="1:8" ht="15.75">
      <c r="A6" s="41" t="s">
        <v>32</v>
      </c>
      <c r="B6" s="42" t="s">
        <v>195</v>
      </c>
      <c r="C6" s="43" t="s">
        <v>33</v>
      </c>
      <c r="D6" s="43" t="s">
        <v>136</v>
      </c>
      <c r="E6" s="43" t="s">
        <v>74</v>
      </c>
      <c r="F6" s="43" t="s">
        <v>33</v>
      </c>
      <c r="G6" s="43" t="s">
        <v>136</v>
      </c>
      <c r="H6" s="44" t="s">
        <v>74</v>
      </c>
    </row>
    <row r="7" spans="1:8" ht="15.75">
      <c r="A7" s="41">
        <v>1</v>
      </c>
      <c r="B7" s="45" t="s">
        <v>196</v>
      </c>
      <c r="C7" s="301">
        <v>11321551.029999999</v>
      </c>
      <c r="D7" s="301">
        <v>8073700.1600000001</v>
      </c>
      <c r="E7" s="302">
        <f>C7+D7</f>
        <v>19395251.189999998</v>
      </c>
      <c r="F7" s="303"/>
      <c r="G7" s="304"/>
      <c r="H7" s="305">
        <f>F7+G7</f>
        <v>0</v>
      </c>
    </row>
    <row r="8" spans="1:8" ht="15.75">
      <c r="A8" s="41">
        <v>2</v>
      </c>
      <c r="B8" s="45" t="s">
        <v>197</v>
      </c>
      <c r="C8" s="301">
        <v>4153730.25</v>
      </c>
      <c r="D8" s="301">
        <v>19752304.780000001</v>
      </c>
      <c r="E8" s="302">
        <f t="shared" ref="E8:E20" si="0">C8+D8</f>
        <v>23906035.030000001</v>
      </c>
      <c r="F8" s="303"/>
      <c r="G8" s="304"/>
      <c r="H8" s="305">
        <f t="shared" ref="H8:H40" si="1">F8+G8</f>
        <v>0</v>
      </c>
    </row>
    <row r="9" spans="1:8" ht="15.75">
      <c r="A9" s="41">
        <v>3</v>
      </c>
      <c r="B9" s="45" t="s">
        <v>198</v>
      </c>
      <c r="C9" s="301">
        <v>14308649.300000001</v>
      </c>
      <c r="D9" s="301">
        <v>58322362.399999999</v>
      </c>
      <c r="E9" s="302">
        <f t="shared" si="0"/>
        <v>72631011.700000003</v>
      </c>
      <c r="F9" s="303"/>
      <c r="G9" s="304"/>
      <c r="H9" s="305">
        <f t="shared" si="1"/>
        <v>0</v>
      </c>
    </row>
    <row r="10" spans="1:8" ht="15.75">
      <c r="A10" s="41">
        <v>4</v>
      </c>
      <c r="B10" s="45" t="s">
        <v>227</v>
      </c>
      <c r="C10" s="301">
        <v>0</v>
      </c>
      <c r="D10" s="301">
        <v>0</v>
      </c>
      <c r="E10" s="302">
        <f t="shared" si="0"/>
        <v>0</v>
      </c>
      <c r="F10" s="303"/>
      <c r="G10" s="304"/>
      <c r="H10" s="305">
        <f t="shared" si="1"/>
        <v>0</v>
      </c>
    </row>
    <row r="11" spans="1:8" ht="15.75">
      <c r="A11" s="41">
        <v>5</v>
      </c>
      <c r="B11" s="45" t="s">
        <v>199</v>
      </c>
      <c r="C11" s="301">
        <v>0</v>
      </c>
      <c r="D11" s="301">
        <v>0</v>
      </c>
      <c r="E11" s="302">
        <f t="shared" si="0"/>
        <v>0</v>
      </c>
      <c r="F11" s="303"/>
      <c r="G11" s="304"/>
      <c r="H11" s="305">
        <f t="shared" si="1"/>
        <v>0</v>
      </c>
    </row>
    <row r="12" spans="1:8" ht="15.75">
      <c r="A12" s="41">
        <v>6.1</v>
      </c>
      <c r="B12" s="46" t="s">
        <v>200</v>
      </c>
      <c r="C12" s="301">
        <v>444367502.78999996</v>
      </c>
      <c r="D12" s="301">
        <v>88644802.388999999</v>
      </c>
      <c r="E12" s="302">
        <f t="shared" si="0"/>
        <v>533012305.17899996</v>
      </c>
      <c r="F12" s="303"/>
      <c r="G12" s="304"/>
      <c r="H12" s="305">
        <f t="shared" si="1"/>
        <v>0</v>
      </c>
    </row>
    <row r="13" spans="1:8" ht="15.75">
      <c r="A13" s="41">
        <v>6.2</v>
      </c>
      <c r="B13" s="46" t="s">
        <v>201</v>
      </c>
      <c r="C13" s="301">
        <v>-9852410.5776000004</v>
      </c>
      <c r="D13" s="301">
        <v>-2734080.9008999998</v>
      </c>
      <c r="E13" s="302">
        <f t="shared" si="0"/>
        <v>-12586491.478500001</v>
      </c>
      <c r="F13" s="303"/>
      <c r="G13" s="304"/>
      <c r="H13" s="305">
        <f t="shared" si="1"/>
        <v>0</v>
      </c>
    </row>
    <row r="14" spans="1:8" ht="15.75">
      <c r="A14" s="41">
        <v>6</v>
      </c>
      <c r="B14" s="45" t="s">
        <v>202</v>
      </c>
      <c r="C14" s="302">
        <f>C12+C13</f>
        <v>434515092.21239996</v>
      </c>
      <c r="D14" s="302">
        <f>D12+D13</f>
        <v>85910721.488099992</v>
      </c>
      <c r="E14" s="302">
        <f t="shared" si="0"/>
        <v>520425813.70049995</v>
      </c>
      <c r="F14" s="302">
        <f>F12-F13</f>
        <v>0</v>
      </c>
      <c r="G14" s="302">
        <f>G12-G13</f>
        <v>0</v>
      </c>
      <c r="H14" s="305">
        <f t="shared" si="1"/>
        <v>0</v>
      </c>
    </row>
    <row r="15" spans="1:8" ht="15.75">
      <c r="A15" s="41">
        <v>7</v>
      </c>
      <c r="B15" s="45" t="s">
        <v>203</v>
      </c>
      <c r="C15" s="301">
        <v>7510953.7772602746</v>
      </c>
      <c r="D15" s="301">
        <v>1213715.5299999998</v>
      </c>
      <c r="E15" s="302">
        <f t="shared" si="0"/>
        <v>8724669.3072602749</v>
      </c>
      <c r="F15" s="303"/>
      <c r="G15" s="304"/>
      <c r="H15" s="305">
        <f t="shared" si="1"/>
        <v>0</v>
      </c>
    </row>
    <row r="16" spans="1:8" ht="15.75">
      <c r="A16" s="41">
        <v>8</v>
      </c>
      <c r="B16" s="45" t="s">
        <v>204</v>
      </c>
      <c r="C16" s="301">
        <v>357866</v>
      </c>
      <c r="D16" s="301">
        <v>0</v>
      </c>
      <c r="E16" s="302">
        <f t="shared" si="0"/>
        <v>357866</v>
      </c>
      <c r="F16" s="303"/>
      <c r="G16" s="304"/>
      <c r="H16" s="305">
        <f t="shared" si="1"/>
        <v>0</v>
      </c>
    </row>
    <row r="17" spans="1:8" ht="15.75">
      <c r="A17" s="41">
        <v>9</v>
      </c>
      <c r="B17" s="45" t="s">
        <v>205</v>
      </c>
      <c r="C17" s="301">
        <v>0</v>
      </c>
      <c r="D17" s="301">
        <v>0</v>
      </c>
      <c r="E17" s="302">
        <f t="shared" si="0"/>
        <v>0</v>
      </c>
      <c r="F17" s="303"/>
      <c r="G17" s="304"/>
      <c r="H17" s="305">
        <f t="shared" si="1"/>
        <v>0</v>
      </c>
    </row>
    <row r="18" spans="1:8" ht="15.75">
      <c r="A18" s="41">
        <v>10</v>
      </c>
      <c r="B18" s="45" t="s">
        <v>206</v>
      </c>
      <c r="C18" s="301">
        <v>11169781.729999997</v>
      </c>
      <c r="D18" s="301">
        <v>0</v>
      </c>
      <c r="E18" s="302">
        <f t="shared" si="0"/>
        <v>11169781.729999997</v>
      </c>
      <c r="F18" s="303"/>
      <c r="G18" s="304"/>
      <c r="H18" s="305">
        <f t="shared" si="1"/>
        <v>0</v>
      </c>
    </row>
    <row r="19" spans="1:8" ht="15.75">
      <c r="A19" s="41">
        <v>11</v>
      </c>
      <c r="B19" s="45" t="s">
        <v>207</v>
      </c>
      <c r="C19" s="301">
        <v>24158542.640000001</v>
      </c>
      <c r="D19" s="301">
        <v>6196012.9500000002</v>
      </c>
      <c r="E19" s="302">
        <f t="shared" si="0"/>
        <v>30354555.59</v>
      </c>
      <c r="F19" s="303"/>
      <c r="G19" s="304"/>
      <c r="H19" s="305">
        <f t="shared" si="1"/>
        <v>0</v>
      </c>
    </row>
    <row r="20" spans="1:8" ht="15.75">
      <c r="A20" s="41">
        <v>12</v>
      </c>
      <c r="B20" s="47" t="s">
        <v>208</v>
      </c>
      <c r="C20" s="302">
        <f>SUM(C7:C11)+SUM(C14:C19)</f>
        <v>507496166.93966025</v>
      </c>
      <c r="D20" s="302">
        <f>SUM(D7:D11)+SUM(D14:D19)</f>
        <v>179468817.30809999</v>
      </c>
      <c r="E20" s="302">
        <f t="shared" si="0"/>
        <v>686964984.2477603</v>
      </c>
      <c r="F20" s="302">
        <f>SUM(F7:F11)+SUM(F14:F19)</f>
        <v>0</v>
      </c>
      <c r="G20" s="302">
        <f>SUM(G7:G11)+SUM(G14:G19)</f>
        <v>0</v>
      </c>
      <c r="H20" s="305">
        <f t="shared" si="1"/>
        <v>0</v>
      </c>
    </row>
    <row r="21" spans="1:8" ht="15.75">
      <c r="A21" s="41"/>
      <c r="B21" s="42" t="s">
        <v>225</v>
      </c>
      <c r="C21" s="306"/>
      <c r="D21" s="306"/>
      <c r="E21" s="306"/>
      <c r="F21" s="307"/>
      <c r="G21" s="308"/>
      <c r="H21" s="309"/>
    </row>
    <row r="22" spans="1:8" ht="15.75">
      <c r="A22" s="41">
        <v>13</v>
      </c>
      <c r="B22" s="45" t="s">
        <v>209</v>
      </c>
      <c r="C22" s="301">
        <v>53000000</v>
      </c>
      <c r="D22" s="301">
        <v>1552200</v>
      </c>
      <c r="E22" s="302">
        <f>C22+D22</f>
        <v>54552200</v>
      </c>
      <c r="F22" s="303"/>
      <c r="G22" s="304"/>
      <c r="H22" s="305">
        <f t="shared" si="1"/>
        <v>0</v>
      </c>
    </row>
    <row r="23" spans="1:8" ht="15.75">
      <c r="A23" s="41">
        <v>14</v>
      </c>
      <c r="B23" s="45" t="s">
        <v>210</v>
      </c>
      <c r="C23" s="301">
        <v>0</v>
      </c>
      <c r="D23" s="301">
        <v>0</v>
      </c>
      <c r="E23" s="302">
        <f t="shared" ref="E23:E40" si="2">C23+D23</f>
        <v>0</v>
      </c>
      <c r="F23" s="303"/>
      <c r="G23" s="304"/>
      <c r="H23" s="305">
        <f t="shared" si="1"/>
        <v>0</v>
      </c>
    </row>
    <row r="24" spans="1:8" ht="15.75">
      <c r="A24" s="41">
        <v>15</v>
      </c>
      <c r="B24" s="45" t="s">
        <v>211</v>
      </c>
      <c r="C24" s="301">
        <v>0</v>
      </c>
      <c r="D24" s="301">
        <v>0</v>
      </c>
      <c r="E24" s="302">
        <f t="shared" si="2"/>
        <v>0</v>
      </c>
      <c r="F24" s="303"/>
      <c r="G24" s="304"/>
      <c r="H24" s="305">
        <f t="shared" si="1"/>
        <v>0</v>
      </c>
    </row>
    <row r="25" spans="1:8" ht="15.75">
      <c r="A25" s="41">
        <v>16</v>
      </c>
      <c r="B25" s="45" t="s">
        <v>212</v>
      </c>
      <c r="C25" s="301">
        <v>0</v>
      </c>
      <c r="D25" s="301">
        <v>0</v>
      </c>
      <c r="E25" s="302">
        <f t="shared" si="2"/>
        <v>0</v>
      </c>
      <c r="F25" s="303"/>
      <c r="G25" s="304"/>
      <c r="H25" s="305">
        <f t="shared" si="1"/>
        <v>0</v>
      </c>
    </row>
    <row r="26" spans="1:8" ht="15.75">
      <c r="A26" s="41">
        <v>17</v>
      </c>
      <c r="B26" s="45" t="s">
        <v>213</v>
      </c>
      <c r="C26" s="306"/>
      <c r="D26" s="306"/>
      <c r="E26" s="302">
        <f t="shared" si="2"/>
        <v>0</v>
      </c>
      <c r="F26" s="307"/>
      <c r="G26" s="308"/>
      <c r="H26" s="305">
        <f t="shared" si="1"/>
        <v>0</v>
      </c>
    </row>
    <row r="27" spans="1:8" ht="15.75">
      <c r="A27" s="41">
        <v>18</v>
      </c>
      <c r="B27" s="45" t="s">
        <v>214</v>
      </c>
      <c r="C27" s="301">
        <v>282937407.12</v>
      </c>
      <c r="D27" s="301">
        <v>175859547.26236373</v>
      </c>
      <c r="E27" s="302">
        <f t="shared" si="2"/>
        <v>458796954.38236374</v>
      </c>
      <c r="F27" s="303"/>
      <c r="G27" s="304"/>
      <c r="H27" s="305">
        <f t="shared" si="1"/>
        <v>0</v>
      </c>
    </row>
    <row r="28" spans="1:8" ht="15.75">
      <c r="A28" s="41">
        <v>19</v>
      </c>
      <c r="B28" s="45" t="s">
        <v>215</v>
      </c>
      <c r="C28" s="301">
        <v>7096634.6999999993</v>
      </c>
      <c r="D28" s="301">
        <v>2494781.12</v>
      </c>
      <c r="E28" s="302">
        <f t="shared" si="2"/>
        <v>9591415.8200000003</v>
      </c>
      <c r="F28" s="303"/>
      <c r="G28" s="304"/>
      <c r="H28" s="305">
        <f t="shared" si="1"/>
        <v>0</v>
      </c>
    </row>
    <row r="29" spans="1:8" ht="15.75">
      <c r="A29" s="41">
        <v>20</v>
      </c>
      <c r="B29" s="45" t="s">
        <v>137</v>
      </c>
      <c r="C29" s="301">
        <v>36350352.969999999</v>
      </c>
      <c r="D29" s="301">
        <v>3407561.29</v>
      </c>
      <c r="E29" s="302">
        <f t="shared" si="2"/>
        <v>39757914.259999998</v>
      </c>
      <c r="F29" s="303"/>
      <c r="G29" s="304"/>
      <c r="H29" s="305">
        <f t="shared" si="1"/>
        <v>0</v>
      </c>
    </row>
    <row r="30" spans="1:8" ht="15.75">
      <c r="A30" s="41">
        <v>21</v>
      </c>
      <c r="B30" s="45" t="s">
        <v>216</v>
      </c>
      <c r="C30" s="301">
        <v>8119900.0000000009</v>
      </c>
      <c r="D30" s="301">
        <v>0</v>
      </c>
      <c r="E30" s="302">
        <f t="shared" si="2"/>
        <v>8119900.0000000009</v>
      </c>
      <c r="F30" s="303"/>
      <c r="G30" s="304"/>
      <c r="H30" s="305">
        <f t="shared" si="1"/>
        <v>0</v>
      </c>
    </row>
    <row r="31" spans="1:8" ht="15.75">
      <c r="A31" s="41">
        <v>22</v>
      </c>
      <c r="B31" s="47" t="s">
        <v>217</v>
      </c>
      <c r="C31" s="302">
        <f>SUM(C22:C30)</f>
        <v>387504294.78999996</v>
      </c>
      <c r="D31" s="302">
        <f>SUM(D22:D30)</f>
        <v>183314089.67236373</v>
      </c>
      <c r="E31" s="302">
        <f>C31+D31</f>
        <v>570818384.46236372</v>
      </c>
      <c r="F31" s="302">
        <f>SUM(F22:F30)</f>
        <v>0</v>
      </c>
      <c r="G31" s="302">
        <f>SUM(G22:G30)</f>
        <v>0</v>
      </c>
      <c r="H31" s="305">
        <f t="shared" si="1"/>
        <v>0</v>
      </c>
    </row>
    <row r="32" spans="1:8" ht="15.75">
      <c r="A32" s="41"/>
      <c r="B32" s="42" t="s">
        <v>226</v>
      </c>
      <c r="C32" s="306"/>
      <c r="D32" s="306"/>
      <c r="E32" s="301"/>
      <c r="F32" s="307"/>
      <c r="G32" s="308"/>
      <c r="H32" s="309"/>
    </row>
    <row r="33" spans="1:8" ht="15.75">
      <c r="A33" s="41">
        <v>23</v>
      </c>
      <c r="B33" s="45" t="s">
        <v>218</v>
      </c>
      <c r="C33" s="301">
        <v>4400000</v>
      </c>
      <c r="D33" s="306"/>
      <c r="E33" s="302">
        <f t="shared" si="2"/>
        <v>4400000</v>
      </c>
      <c r="F33" s="303"/>
      <c r="G33" s="308"/>
      <c r="H33" s="305">
        <f t="shared" si="1"/>
        <v>0</v>
      </c>
    </row>
    <row r="34" spans="1:8" ht="15.75">
      <c r="A34" s="41">
        <v>24</v>
      </c>
      <c r="B34" s="45" t="s">
        <v>219</v>
      </c>
      <c r="C34" s="301">
        <v>0</v>
      </c>
      <c r="D34" s="306"/>
      <c r="E34" s="302">
        <f t="shared" si="2"/>
        <v>0</v>
      </c>
      <c r="F34" s="303"/>
      <c r="G34" s="308"/>
      <c r="H34" s="305">
        <f t="shared" si="1"/>
        <v>0</v>
      </c>
    </row>
    <row r="35" spans="1:8" ht="15.75">
      <c r="A35" s="41">
        <v>25</v>
      </c>
      <c r="B35" s="46" t="s">
        <v>220</v>
      </c>
      <c r="C35" s="301">
        <v>0</v>
      </c>
      <c r="D35" s="306"/>
      <c r="E35" s="302">
        <f t="shared" si="2"/>
        <v>0</v>
      </c>
      <c r="F35" s="303"/>
      <c r="G35" s="308"/>
      <c r="H35" s="305">
        <f t="shared" si="1"/>
        <v>0</v>
      </c>
    </row>
    <row r="36" spans="1:8" ht="15.75">
      <c r="A36" s="41">
        <v>26</v>
      </c>
      <c r="B36" s="45" t="s">
        <v>221</v>
      </c>
      <c r="C36" s="301">
        <v>0</v>
      </c>
      <c r="D36" s="306"/>
      <c r="E36" s="302">
        <f t="shared" si="2"/>
        <v>0</v>
      </c>
      <c r="F36" s="303"/>
      <c r="G36" s="308"/>
      <c r="H36" s="305">
        <f t="shared" si="1"/>
        <v>0</v>
      </c>
    </row>
    <row r="37" spans="1:8" ht="15.75">
      <c r="A37" s="41">
        <v>27</v>
      </c>
      <c r="B37" s="45" t="s">
        <v>222</v>
      </c>
      <c r="C37" s="301">
        <v>0</v>
      </c>
      <c r="D37" s="306"/>
      <c r="E37" s="302">
        <f t="shared" si="2"/>
        <v>0</v>
      </c>
      <c r="F37" s="303"/>
      <c r="G37" s="308"/>
      <c r="H37" s="305">
        <f t="shared" si="1"/>
        <v>0</v>
      </c>
    </row>
    <row r="38" spans="1:8" ht="15.75">
      <c r="A38" s="41">
        <v>28</v>
      </c>
      <c r="B38" s="45" t="s">
        <v>223</v>
      </c>
      <c r="C38" s="301">
        <v>111350140.55999991</v>
      </c>
      <c r="D38" s="306"/>
      <c r="E38" s="302">
        <f t="shared" si="2"/>
        <v>111350140.55999991</v>
      </c>
      <c r="F38" s="303"/>
      <c r="G38" s="308"/>
      <c r="H38" s="305">
        <f t="shared" si="1"/>
        <v>0</v>
      </c>
    </row>
    <row r="39" spans="1:8" ht="15.75">
      <c r="A39" s="41">
        <v>29</v>
      </c>
      <c r="B39" s="45" t="s">
        <v>242</v>
      </c>
      <c r="C39" s="301">
        <v>396459</v>
      </c>
      <c r="D39" s="306"/>
      <c r="E39" s="302">
        <f t="shared" si="2"/>
        <v>396459</v>
      </c>
      <c r="F39" s="303"/>
      <c r="G39" s="308"/>
      <c r="H39" s="305">
        <f t="shared" si="1"/>
        <v>0</v>
      </c>
    </row>
    <row r="40" spans="1:8" ht="15.75">
      <c r="A40" s="41">
        <v>30</v>
      </c>
      <c r="B40" s="47" t="s">
        <v>224</v>
      </c>
      <c r="C40" s="301">
        <f>SUM(C33:C39)</f>
        <v>116146599.55999991</v>
      </c>
      <c r="D40" s="306"/>
      <c r="E40" s="302">
        <f t="shared" si="2"/>
        <v>116146599.55999991</v>
      </c>
      <c r="F40" s="303"/>
      <c r="G40" s="308"/>
      <c r="H40" s="305">
        <f t="shared" si="1"/>
        <v>0</v>
      </c>
    </row>
    <row r="41" spans="1:8" ht="16.5" thickBot="1">
      <c r="A41" s="48">
        <v>31</v>
      </c>
      <c r="B41" s="49" t="s">
        <v>243</v>
      </c>
      <c r="C41" s="310">
        <f>C31+C40</f>
        <v>503650894.3499999</v>
      </c>
      <c r="D41" s="310">
        <f>D31+D40</f>
        <v>183314089.67236373</v>
      </c>
      <c r="E41" s="310">
        <f>C41+D41</f>
        <v>686964984.02236366</v>
      </c>
      <c r="F41" s="310">
        <f>F31+F40</f>
        <v>0</v>
      </c>
      <c r="G41" s="310">
        <f>G31+G40</f>
        <v>0</v>
      </c>
      <c r="H41" s="311">
        <f>F41+G41</f>
        <v>0</v>
      </c>
    </row>
    <row r="43" spans="1:8">
      <c r="B43" s="5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ignoredErrors>
    <ignoredError sqref="C20:D20" formulaRange="1"/>
    <ignoredError sqref="E20 E41 E3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2" activePane="bottomRight" state="frozen"/>
      <selection pane="topRight" activeCell="B1" sqref="B1"/>
      <selection pane="bottomLeft" activeCell="A6" sqref="A6"/>
      <selection pane="bottomRight" activeCell="E53" sqref="E53:E56"/>
    </sheetView>
  </sheetViews>
  <sheetFormatPr defaultColWidth="9.140625" defaultRowHeight="15"/>
  <cols>
    <col min="1" max="1" width="9.5703125" style="3" bestFit="1" customWidth="1"/>
    <col min="2" max="2" width="89.140625" style="3" customWidth="1"/>
    <col min="3" max="8" width="12.7109375" style="3" customWidth="1"/>
    <col min="9" max="9" width="8.85546875" customWidth="1"/>
    <col min="10" max="16384" width="9.140625" style="14"/>
  </cols>
  <sheetData>
    <row r="1" spans="1:8" ht="15.75">
      <c r="A1" s="18" t="s">
        <v>233</v>
      </c>
      <c r="B1" s="17" t="s">
        <v>849</v>
      </c>
      <c r="C1" s="17"/>
    </row>
    <row r="2" spans="1:8" ht="15.75">
      <c r="A2" s="18" t="s">
        <v>234</v>
      </c>
      <c r="B2" s="17" t="s">
        <v>850</v>
      </c>
      <c r="C2" s="29"/>
      <c r="D2" s="19"/>
      <c r="E2" s="19"/>
      <c r="F2" s="19"/>
      <c r="G2" s="19"/>
      <c r="H2" s="19"/>
    </row>
    <row r="3" spans="1:8" ht="15.75">
      <c r="A3" s="18"/>
      <c r="B3" s="17"/>
      <c r="C3" s="29"/>
      <c r="D3" s="19"/>
      <c r="E3" s="19"/>
      <c r="F3" s="19"/>
      <c r="G3" s="19"/>
      <c r="H3" s="19"/>
    </row>
    <row r="4" spans="1:8" ht="16.5" thickBot="1">
      <c r="A4" s="51" t="s">
        <v>661</v>
      </c>
      <c r="B4" s="30" t="s">
        <v>268</v>
      </c>
      <c r="C4" s="37"/>
      <c r="D4" s="37"/>
      <c r="E4" s="37"/>
      <c r="F4" s="51"/>
      <c r="G4" s="51"/>
      <c r="H4" s="52" t="s">
        <v>135</v>
      </c>
    </row>
    <row r="5" spans="1:8" ht="15.75">
      <c r="A5" s="137"/>
      <c r="B5" s="138"/>
      <c r="C5" s="496" t="s">
        <v>240</v>
      </c>
      <c r="D5" s="497"/>
      <c r="E5" s="498"/>
      <c r="F5" s="496" t="s">
        <v>241</v>
      </c>
      <c r="G5" s="497"/>
      <c r="H5" s="499"/>
    </row>
    <row r="6" spans="1:8">
      <c r="A6" s="139" t="s">
        <v>32</v>
      </c>
      <c r="B6" s="53"/>
      <c r="C6" s="54" t="s">
        <v>33</v>
      </c>
      <c r="D6" s="54" t="s">
        <v>138</v>
      </c>
      <c r="E6" s="54" t="s">
        <v>74</v>
      </c>
      <c r="F6" s="54" t="s">
        <v>33</v>
      </c>
      <c r="G6" s="54" t="s">
        <v>138</v>
      </c>
      <c r="H6" s="140" t="s">
        <v>74</v>
      </c>
    </row>
    <row r="7" spans="1:8">
      <c r="A7" s="141"/>
      <c r="B7" s="56" t="s">
        <v>134</v>
      </c>
      <c r="C7" s="57"/>
      <c r="D7" s="57"/>
      <c r="E7" s="57"/>
      <c r="F7" s="57"/>
      <c r="G7" s="57"/>
      <c r="H7" s="142"/>
    </row>
    <row r="8" spans="1:8" ht="15.75">
      <c r="A8" s="141">
        <v>1</v>
      </c>
      <c r="B8" s="58" t="s">
        <v>139</v>
      </c>
      <c r="C8" s="312">
        <v>1530816.84</v>
      </c>
      <c r="D8" s="312">
        <v>670569.67000000004</v>
      </c>
      <c r="E8" s="302">
        <f>C8+D8</f>
        <v>2201386.5100000002</v>
      </c>
      <c r="F8" s="312"/>
      <c r="G8" s="312"/>
      <c r="H8" s="313">
        <f>F8+G8</f>
        <v>0</v>
      </c>
    </row>
    <row r="9" spans="1:8" ht="15.75">
      <c r="A9" s="141">
        <v>2</v>
      </c>
      <c r="B9" s="58" t="s">
        <v>140</v>
      </c>
      <c r="C9" s="314">
        <f>SUM(C10:C18)</f>
        <v>86810291.620000005</v>
      </c>
      <c r="D9" s="314">
        <f>SUM(D10:D18)</f>
        <v>19242588.57</v>
      </c>
      <c r="E9" s="302">
        <f t="shared" ref="E9:E67" si="0">C9+D9</f>
        <v>106052880.19</v>
      </c>
      <c r="F9" s="314">
        <f>SUM(F10:F18)</f>
        <v>0</v>
      </c>
      <c r="G9" s="314">
        <f>SUM(G10:G18)</f>
        <v>0</v>
      </c>
      <c r="H9" s="313">
        <f t="shared" ref="H9:H67" si="1">F9+G9</f>
        <v>0</v>
      </c>
    </row>
    <row r="10" spans="1:8" ht="15.75">
      <c r="A10" s="141">
        <v>2.1</v>
      </c>
      <c r="B10" s="59" t="s">
        <v>141</v>
      </c>
      <c r="C10" s="312">
        <v>0</v>
      </c>
      <c r="D10" s="312">
        <v>0</v>
      </c>
      <c r="E10" s="302">
        <f t="shared" si="0"/>
        <v>0</v>
      </c>
      <c r="F10" s="312"/>
      <c r="G10" s="312"/>
      <c r="H10" s="313">
        <f t="shared" si="1"/>
        <v>0</v>
      </c>
    </row>
    <row r="11" spans="1:8" ht="15.75">
      <c r="A11" s="141">
        <v>2.2000000000000002</v>
      </c>
      <c r="B11" s="59" t="s">
        <v>142</v>
      </c>
      <c r="C11" s="312">
        <v>65574.62</v>
      </c>
      <c r="D11" s="312">
        <v>300934.86</v>
      </c>
      <c r="E11" s="302">
        <f t="shared" si="0"/>
        <v>366509.48</v>
      </c>
      <c r="F11" s="312"/>
      <c r="G11" s="312"/>
      <c r="H11" s="313">
        <f t="shared" si="1"/>
        <v>0</v>
      </c>
    </row>
    <row r="12" spans="1:8" ht="15.75">
      <c r="A12" s="141">
        <v>2.2999999999999998</v>
      </c>
      <c r="B12" s="59" t="s">
        <v>143</v>
      </c>
      <c r="C12" s="312">
        <v>0</v>
      </c>
      <c r="D12" s="312">
        <v>0</v>
      </c>
      <c r="E12" s="302">
        <f t="shared" si="0"/>
        <v>0</v>
      </c>
      <c r="F12" s="312"/>
      <c r="G12" s="312"/>
      <c r="H12" s="313">
        <f t="shared" si="1"/>
        <v>0</v>
      </c>
    </row>
    <row r="13" spans="1:8" ht="15.75">
      <c r="A13" s="141">
        <v>2.4</v>
      </c>
      <c r="B13" s="59" t="s">
        <v>144</v>
      </c>
      <c r="C13" s="312">
        <v>0</v>
      </c>
      <c r="D13" s="312">
        <v>0</v>
      </c>
      <c r="E13" s="302">
        <f t="shared" si="0"/>
        <v>0</v>
      </c>
      <c r="F13" s="312"/>
      <c r="G13" s="312"/>
      <c r="H13" s="313">
        <f t="shared" si="1"/>
        <v>0</v>
      </c>
    </row>
    <row r="14" spans="1:8" ht="15.75">
      <c r="A14" s="141">
        <v>2.5</v>
      </c>
      <c r="B14" s="59" t="s">
        <v>145</v>
      </c>
      <c r="C14" s="312">
        <v>1011.09</v>
      </c>
      <c r="D14" s="312">
        <v>16149.08</v>
      </c>
      <c r="E14" s="302">
        <f t="shared" si="0"/>
        <v>17160.169999999998</v>
      </c>
      <c r="F14" s="312"/>
      <c r="G14" s="312"/>
      <c r="H14" s="313">
        <f t="shared" si="1"/>
        <v>0</v>
      </c>
    </row>
    <row r="15" spans="1:8" ht="15.75">
      <c r="A15" s="141">
        <v>2.6</v>
      </c>
      <c r="B15" s="59" t="s">
        <v>146</v>
      </c>
      <c r="C15" s="312">
        <v>16551.599999999999</v>
      </c>
      <c r="D15" s="312">
        <v>23734.560000000001</v>
      </c>
      <c r="E15" s="302">
        <f t="shared" si="0"/>
        <v>40286.160000000003</v>
      </c>
      <c r="F15" s="312"/>
      <c r="G15" s="312"/>
      <c r="H15" s="313">
        <f t="shared" si="1"/>
        <v>0</v>
      </c>
    </row>
    <row r="16" spans="1:8" ht="15.75">
      <c r="A16" s="141">
        <v>2.7</v>
      </c>
      <c r="B16" s="59" t="s">
        <v>147</v>
      </c>
      <c r="C16" s="312">
        <v>16744.09</v>
      </c>
      <c r="D16" s="312">
        <v>66392.84</v>
      </c>
      <c r="E16" s="302">
        <f t="shared" si="0"/>
        <v>83136.929999999993</v>
      </c>
      <c r="F16" s="312"/>
      <c r="G16" s="312"/>
      <c r="H16" s="313">
        <f t="shared" si="1"/>
        <v>0</v>
      </c>
    </row>
    <row r="17" spans="1:8" ht="15.75">
      <c r="A17" s="141">
        <v>2.8</v>
      </c>
      <c r="B17" s="59" t="s">
        <v>148</v>
      </c>
      <c r="C17" s="312">
        <v>86699119.549999997</v>
      </c>
      <c r="D17" s="312">
        <v>18798007.190000001</v>
      </c>
      <c r="E17" s="302">
        <f t="shared" si="0"/>
        <v>105497126.73999999</v>
      </c>
      <c r="F17" s="312"/>
      <c r="G17" s="312"/>
      <c r="H17" s="313">
        <f t="shared" si="1"/>
        <v>0</v>
      </c>
    </row>
    <row r="18" spans="1:8" ht="15.75">
      <c r="A18" s="141">
        <v>2.9</v>
      </c>
      <c r="B18" s="59" t="s">
        <v>149</v>
      </c>
      <c r="C18" s="312">
        <v>11290.67</v>
      </c>
      <c r="D18" s="312">
        <v>37370.04</v>
      </c>
      <c r="E18" s="302">
        <f t="shared" si="0"/>
        <v>48660.71</v>
      </c>
      <c r="F18" s="312"/>
      <c r="G18" s="312"/>
      <c r="H18" s="313">
        <f t="shared" si="1"/>
        <v>0</v>
      </c>
    </row>
    <row r="19" spans="1:8" ht="15.75">
      <c r="A19" s="141">
        <v>3</v>
      </c>
      <c r="B19" s="58" t="s">
        <v>150</v>
      </c>
      <c r="C19" s="312">
        <v>3392524.11</v>
      </c>
      <c r="D19" s="312">
        <v>1159133.81</v>
      </c>
      <c r="E19" s="302">
        <f t="shared" si="0"/>
        <v>4551657.92</v>
      </c>
      <c r="F19" s="312"/>
      <c r="G19" s="312"/>
      <c r="H19" s="313">
        <f t="shared" si="1"/>
        <v>0</v>
      </c>
    </row>
    <row r="20" spans="1:8" ht="15.75">
      <c r="A20" s="141">
        <v>4</v>
      </c>
      <c r="B20" s="58" t="s">
        <v>151</v>
      </c>
      <c r="C20" s="312">
        <v>0</v>
      </c>
      <c r="D20" s="312">
        <v>0</v>
      </c>
      <c r="E20" s="302">
        <f t="shared" si="0"/>
        <v>0</v>
      </c>
      <c r="F20" s="312"/>
      <c r="G20" s="312"/>
      <c r="H20" s="313">
        <f t="shared" si="1"/>
        <v>0</v>
      </c>
    </row>
    <row r="21" spans="1:8" ht="15.75">
      <c r="A21" s="141">
        <v>5</v>
      </c>
      <c r="B21" s="58" t="s">
        <v>152</v>
      </c>
      <c r="C21" s="312">
        <v>0</v>
      </c>
      <c r="D21" s="312">
        <v>0</v>
      </c>
      <c r="E21" s="302">
        <f t="shared" si="0"/>
        <v>0</v>
      </c>
      <c r="F21" s="312"/>
      <c r="G21" s="312"/>
      <c r="H21" s="313">
        <f>F21+G21</f>
        <v>0</v>
      </c>
    </row>
    <row r="22" spans="1:8" ht="15.75">
      <c r="A22" s="141">
        <v>6</v>
      </c>
      <c r="B22" s="60" t="s">
        <v>153</v>
      </c>
      <c r="C22" s="314">
        <f>C8+C9+C19+C20+C21</f>
        <v>91733632.570000008</v>
      </c>
      <c r="D22" s="314">
        <f>D8+D9+D19+D20+D21</f>
        <v>21072292.050000001</v>
      </c>
      <c r="E22" s="302">
        <f>C22+D22</f>
        <v>112805924.62</v>
      </c>
      <c r="F22" s="314">
        <f>F8+F9+F19+F20+F21</f>
        <v>0</v>
      </c>
      <c r="G22" s="314">
        <f>G8+G9+G19+G20+G21</f>
        <v>0</v>
      </c>
      <c r="H22" s="313">
        <f>F22+G22</f>
        <v>0</v>
      </c>
    </row>
    <row r="23" spans="1:8" ht="15.75">
      <c r="A23" s="141"/>
      <c r="B23" s="56" t="s">
        <v>132</v>
      </c>
      <c r="C23" s="312"/>
      <c r="D23" s="312"/>
      <c r="E23" s="301"/>
      <c r="F23" s="312"/>
      <c r="G23" s="312"/>
      <c r="H23" s="315"/>
    </row>
    <row r="24" spans="1:8" ht="15.75">
      <c r="A24" s="141">
        <v>7</v>
      </c>
      <c r="B24" s="58" t="s">
        <v>154</v>
      </c>
      <c r="C24" s="312">
        <v>0</v>
      </c>
      <c r="D24" s="312">
        <v>0</v>
      </c>
      <c r="E24" s="302">
        <f t="shared" si="0"/>
        <v>0</v>
      </c>
      <c r="F24" s="312"/>
      <c r="G24" s="312"/>
      <c r="H24" s="313">
        <f t="shared" si="1"/>
        <v>0</v>
      </c>
    </row>
    <row r="25" spans="1:8" ht="15.75">
      <c r="A25" s="141">
        <v>8</v>
      </c>
      <c r="B25" s="58" t="s">
        <v>155</v>
      </c>
      <c r="C25" s="312">
        <v>0</v>
      </c>
      <c r="D25" s="312">
        <v>0</v>
      </c>
      <c r="E25" s="302">
        <f t="shared" si="0"/>
        <v>0</v>
      </c>
      <c r="F25" s="312"/>
      <c r="G25" s="312"/>
      <c r="H25" s="313">
        <f t="shared" si="1"/>
        <v>0</v>
      </c>
    </row>
    <row r="26" spans="1:8" ht="15.75">
      <c r="A26" s="141">
        <v>9</v>
      </c>
      <c r="B26" s="58" t="s">
        <v>156</v>
      </c>
      <c r="C26" s="312">
        <v>612545.19999999995</v>
      </c>
      <c r="D26" s="312">
        <v>4305.47</v>
      </c>
      <c r="E26" s="302">
        <f t="shared" si="0"/>
        <v>616850.66999999993</v>
      </c>
      <c r="F26" s="312"/>
      <c r="G26" s="312"/>
      <c r="H26" s="313">
        <f t="shared" si="1"/>
        <v>0</v>
      </c>
    </row>
    <row r="27" spans="1:8" ht="15.75">
      <c r="A27" s="141">
        <v>10</v>
      </c>
      <c r="B27" s="58" t="s">
        <v>157</v>
      </c>
      <c r="C27" s="312">
        <v>39884.83</v>
      </c>
      <c r="D27" s="312">
        <v>0</v>
      </c>
      <c r="E27" s="302">
        <f t="shared" si="0"/>
        <v>39884.83</v>
      </c>
      <c r="F27" s="312"/>
      <c r="G27" s="312"/>
      <c r="H27" s="313">
        <f t="shared" si="1"/>
        <v>0</v>
      </c>
    </row>
    <row r="28" spans="1:8" ht="15.75">
      <c r="A28" s="141">
        <v>11</v>
      </c>
      <c r="B28" s="58" t="s">
        <v>158</v>
      </c>
      <c r="C28" s="312">
        <v>27768428.960000001</v>
      </c>
      <c r="D28" s="312">
        <v>13259066.489999998</v>
      </c>
      <c r="E28" s="302">
        <f t="shared" si="0"/>
        <v>41027495.450000003</v>
      </c>
      <c r="F28" s="312"/>
      <c r="G28" s="312"/>
      <c r="H28" s="313">
        <f t="shared" si="1"/>
        <v>0</v>
      </c>
    </row>
    <row r="29" spans="1:8" ht="15.75">
      <c r="A29" s="141">
        <v>12</v>
      </c>
      <c r="B29" s="58" t="s">
        <v>159</v>
      </c>
      <c r="C29" s="312">
        <v>0</v>
      </c>
      <c r="D29" s="312">
        <v>0</v>
      </c>
      <c r="E29" s="302">
        <f t="shared" si="0"/>
        <v>0</v>
      </c>
      <c r="F29" s="312"/>
      <c r="G29" s="312"/>
      <c r="H29" s="313">
        <f t="shared" si="1"/>
        <v>0</v>
      </c>
    </row>
    <row r="30" spans="1:8" ht="15.75">
      <c r="A30" s="141">
        <v>13</v>
      </c>
      <c r="B30" s="61" t="s">
        <v>160</v>
      </c>
      <c r="C30" s="314">
        <f>SUM(C24:C29)</f>
        <v>28420858.990000002</v>
      </c>
      <c r="D30" s="314">
        <f>SUM(D24:D29)</f>
        <v>13263371.959999999</v>
      </c>
      <c r="E30" s="302">
        <f t="shared" si="0"/>
        <v>41684230.950000003</v>
      </c>
      <c r="F30" s="314">
        <f>SUM(F24:F29)</f>
        <v>0</v>
      </c>
      <c r="G30" s="314">
        <f>SUM(G24:G29)</f>
        <v>0</v>
      </c>
      <c r="H30" s="313">
        <f t="shared" si="1"/>
        <v>0</v>
      </c>
    </row>
    <row r="31" spans="1:8" ht="15.75">
      <c r="A31" s="141">
        <v>14</v>
      </c>
      <c r="B31" s="61" t="s">
        <v>161</v>
      </c>
      <c r="C31" s="314">
        <f>C22-C30</f>
        <v>63312773.580000006</v>
      </c>
      <c r="D31" s="314">
        <f>D22-D30</f>
        <v>7808920.0900000017</v>
      </c>
      <c r="E31" s="302">
        <f t="shared" si="0"/>
        <v>71121693.670000002</v>
      </c>
      <c r="F31" s="314">
        <f>F22-F30</f>
        <v>0</v>
      </c>
      <c r="G31" s="314">
        <f>G22-G30</f>
        <v>0</v>
      </c>
      <c r="H31" s="313">
        <f t="shared" si="1"/>
        <v>0</v>
      </c>
    </row>
    <row r="32" spans="1:8">
      <c r="A32" s="141"/>
      <c r="B32" s="56"/>
      <c r="C32" s="316"/>
      <c r="D32" s="316"/>
      <c r="E32" s="316"/>
      <c r="F32" s="316"/>
      <c r="G32" s="316"/>
      <c r="H32" s="317"/>
    </row>
    <row r="33" spans="1:8" ht="15.75">
      <c r="A33" s="141"/>
      <c r="B33" s="56" t="s">
        <v>162</v>
      </c>
      <c r="C33" s="312"/>
      <c r="D33" s="312"/>
      <c r="E33" s="301"/>
      <c r="F33" s="312"/>
      <c r="G33" s="312"/>
      <c r="H33" s="315"/>
    </row>
    <row r="34" spans="1:8" ht="15.75">
      <c r="A34" s="141">
        <v>15</v>
      </c>
      <c r="B34" s="55" t="s">
        <v>133</v>
      </c>
      <c r="C34" s="318">
        <f>C35-C36</f>
        <v>28956060.619999994</v>
      </c>
      <c r="D34" s="318">
        <f>D35-D36</f>
        <v>2972250.2</v>
      </c>
      <c r="E34" s="302">
        <f t="shared" si="0"/>
        <v>31928310.819999993</v>
      </c>
      <c r="F34" s="318">
        <f>F35-F36</f>
        <v>0</v>
      </c>
      <c r="G34" s="318">
        <f>G35-G36</f>
        <v>0</v>
      </c>
      <c r="H34" s="313">
        <f t="shared" si="1"/>
        <v>0</v>
      </c>
    </row>
    <row r="35" spans="1:8" ht="15.75">
      <c r="A35" s="141">
        <v>15.1</v>
      </c>
      <c r="B35" s="59" t="s">
        <v>163</v>
      </c>
      <c r="C35" s="312">
        <v>34004472.389999993</v>
      </c>
      <c r="D35" s="312">
        <v>4598656.54</v>
      </c>
      <c r="E35" s="302">
        <f t="shared" si="0"/>
        <v>38603128.929999992</v>
      </c>
      <c r="F35" s="312"/>
      <c r="G35" s="312"/>
      <c r="H35" s="313">
        <f t="shared" si="1"/>
        <v>0</v>
      </c>
    </row>
    <row r="36" spans="1:8" ht="15.75">
      <c r="A36" s="141">
        <v>15.2</v>
      </c>
      <c r="B36" s="59" t="s">
        <v>164</v>
      </c>
      <c r="C36" s="312">
        <v>5048411.7700000005</v>
      </c>
      <c r="D36" s="312">
        <v>1626406.3399999999</v>
      </c>
      <c r="E36" s="302">
        <f t="shared" si="0"/>
        <v>6674818.1100000003</v>
      </c>
      <c r="F36" s="312"/>
      <c r="G36" s="312"/>
      <c r="H36" s="313">
        <f t="shared" si="1"/>
        <v>0</v>
      </c>
    </row>
    <row r="37" spans="1:8" ht="15.75">
      <c r="A37" s="141">
        <v>16</v>
      </c>
      <c r="B37" s="58" t="s">
        <v>165</v>
      </c>
      <c r="C37" s="312">
        <v>0</v>
      </c>
      <c r="D37" s="312">
        <v>0</v>
      </c>
      <c r="E37" s="302">
        <f t="shared" si="0"/>
        <v>0</v>
      </c>
      <c r="F37" s="312"/>
      <c r="G37" s="312"/>
      <c r="H37" s="313">
        <f t="shared" si="1"/>
        <v>0</v>
      </c>
    </row>
    <row r="38" spans="1:8" ht="15.75">
      <c r="A38" s="141">
        <v>17</v>
      </c>
      <c r="B38" s="58" t="s">
        <v>166</v>
      </c>
      <c r="C38" s="312">
        <v>0</v>
      </c>
      <c r="D38" s="312">
        <v>0</v>
      </c>
      <c r="E38" s="302">
        <f t="shared" si="0"/>
        <v>0</v>
      </c>
      <c r="F38" s="312"/>
      <c r="G38" s="312"/>
      <c r="H38" s="313">
        <f t="shared" si="1"/>
        <v>0</v>
      </c>
    </row>
    <row r="39" spans="1:8" ht="15.75">
      <c r="A39" s="141">
        <v>18</v>
      </c>
      <c r="B39" s="58" t="s">
        <v>167</v>
      </c>
      <c r="C39" s="312">
        <v>0</v>
      </c>
      <c r="D39" s="312">
        <v>0</v>
      </c>
      <c r="E39" s="302">
        <f t="shared" si="0"/>
        <v>0</v>
      </c>
      <c r="F39" s="312"/>
      <c r="G39" s="312"/>
      <c r="H39" s="313">
        <f t="shared" si="1"/>
        <v>0</v>
      </c>
    </row>
    <row r="40" spans="1:8" ht="15.75">
      <c r="A40" s="141">
        <v>19</v>
      </c>
      <c r="B40" s="58" t="s">
        <v>168</v>
      </c>
      <c r="C40" s="312">
        <v>-2686433.9499999997</v>
      </c>
      <c r="D40" s="312"/>
      <c r="E40" s="302">
        <f t="shared" si="0"/>
        <v>-2686433.9499999997</v>
      </c>
      <c r="F40" s="312"/>
      <c r="G40" s="312"/>
      <c r="H40" s="313">
        <f t="shared" si="1"/>
        <v>0</v>
      </c>
    </row>
    <row r="41" spans="1:8" ht="15.75">
      <c r="A41" s="141">
        <v>20</v>
      </c>
      <c r="B41" s="58" t="s">
        <v>169</v>
      </c>
      <c r="C41" s="312">
        <v>2113082.2099999189</v>
      </c>
      <c r="D41" s="312"/>
      <c r="E41" s="302">
        <f t="shared" si="0"/>
        <v>2113082.2099999189</v>
      </c>
      <c r="F41" s="312"/>
      <c r="G41" s="312"/>
      <c r="H41" s="313">
        <f t="shared" si="1"/>
        <v>0</v>
      </c>
    </row>
    <row r="42" spans="1:8" ht="15.75">
      <c r="A42" s="141">
        <v>21</v>
      </c>
      <c r="B42" s="58" t="s">
        <v>170</v>
      </c>
      <c r="C42" s="312">
        <v>-33695.040000000008</v>
      </c>
      <c r="D42" s="312">
        <v>0</v>
      </c>
      <c r="E42" s="302">
        <f t="shared" si="0"/>
        <v>-33695.040000000008</v>
      </c>
      <c r="F42" s="312"/>
      <c r="G42" s="312"/>
      <c r="H42" s="313">
        <f t="shared" si="1"/>
        <v>0</v>
      </c>
    </row>
    <row r="43" spans="1:8" ht="15.75">
      <c r="A43" s="141">
        <v>22</v>
      </c>
      <c r="B43" s="58" t="s">
        <v>171</v>
      </c>
      <c r="C43" s="312">
        <v>317830.09999999998</v>
      </c>
      <c r="D43" s="312">
        <v>0</v>
      </c>
      <c r="E43" s="302">
        <f t="shared" si="0"/>
        <v>317830.09999999998</v>
      </c>
      <c r="F43" s="312"/>
      <c r="G43" s="312"/>
      <c r="H43" s="313">
        <f t="shared" si="1"/>
        <v>0</v>
      </c>
    </row>
    <row r="44" spans="1:8" ht="15.75">
      <c r="A44" s="141">
        <v>23</v>
      </c>
      <c r="B44" s="58" t="s">
        <v>172</v>
      </c>
      <c r="C44" s="312">
        <v>1127233.7500000084</v>
      </c>
      <c r="D44" s="312">
        <v>0</v>
      </c>
      <c r="E44" s="302">
        <f t="shared" si="0"/>
        <v>1127233.7500000084</v>
      </c>
      <c r="F44" s="312"/>
      <c r="G44" s="312"/>
      <c r="H44" s="313">
        <f t="shared" si="1"/>
        <v>0</v>
      </c>
    </row>
    <row r="45" spans="1:8" ht="15.75">
      <c r="A45" s="141">
        <v>24</v>
      </c>
      <c r="B45" s="61" t="s">
        <v>173</v>
      </c>
      <c r="C45" s="314">
        <f>C34+C37+C38+C39+C40+C41+C42+C43+C44</f>
        <v>29794077.689999923</v>
      </c>
      <c r="D45" s="314">
        <f>D34+D37+D38+D39+D40+D41+D42+D43+D44</f>
        <v>2972250.2</v>
      </c>
      <c r="E45" s="302">
        <f t="shared" si="0"/>
        <v>32766327.889999922</v>
      </c>
      <c r="F45" s="314">
        <f>F34+F37+F38+F39+F40+F41+F42+F43+F44</f>
        <v>0</v>
      </c>
      <c r="G45" s="314">
        <f>G34+G37+G38+G39+G40+G41+G42+G43+G44</f>
        <v>0</v>
      </c>
      <c r="H45" s="313">
        <f t="shared" si="1"/>
        <v>0</v>
      </c>
    </row>
    <row r="46" spans="1:8">
      <c r="A46" s="141"/>
      <c r="B46" s="56" t="s">
        <v>174</v>
      </c>
      <c r="C46" s="312"/>
      <c r="D46" s="312"/>
      <c r="E46" s="312"/>
      <c r="F46" s="312"/>
      <c r="G46" s="312"/>
      <c r="H46" s="319"/>
    </row>
    <row r="47" spans="1:8" ht="15.75">
      <c r="A47" s="141">
        <v>25</v>
      </c>
      <c r="B47" s="58" t="s">
        <v>175</v>
      </c>
      <c r="C47" s="312">
        <v>5803105.8599999994</v>
      </c>
      <c r="D47" s="312">
        <v>0</v>
      </c>
      <c r="E47" s="302">
        <f t="shared" si="0"/>
        <v>5803105.8599999994</v>
      </c>
      <c r="F47" s="312"/>
      <c r="G47" s="312"/>
      <c r="H47" s="313">
        <f t="shared" si="1"/>
        <v>0</v>
      </c>
    </row>
    <row r="48" spans="1:8" ht="15.75">
      <c r="A48" s="141">
        <v>26</v>
      </c>
      <c r="B48" s="58" t="s">
        <v>176</v>
      </c>
      <c r="C48" s="312">
        <v>3967711.5799999996</v>
      </c>
      <c r="D48" s="312">
        <v>224987.08</v>
      </c>
      <c r="E48" s="302">
        <f t="shared" si="0"/>
        <v>4192698.6599999997</v>
      </c>
      <c r="F48" s="312"/>
      <c r="G48" s="312"/>
      <c r="H48" s="313">
        <f t="shared" si="1"/>
        <v>0</v>
      </c>
    </row>
    <row r="49" spans="1:9" ht="15.75">
      <c r="A49" s="141">
        <v>27</v>
      </c>
      <c r="B49" s="58" t="s">
        <v>177</v>
      </c>
      <c r="C49" s="312">
        <v>52888865.089999996</v>
      </c>
      <c r="D49" s="312"/>
      <c r="E49" s="302">
        <f t="shared" si="0"/>
        <v>52888865.089999996</v>
      </c>
      <c r="F49" s="312"/>
      <c r="G49" s="312"/>
      <c r="H49" s="313">
        <f t="shared" si="1"/>
        <v>0</v>
      </c>
    </row>
    <row r="50" spans="1:9" ht="15.75">
      <c r="A50" s="141">
        <v>28</v>
      </c>
      <c r="B50" s="58" t="s">
        <v>321</v>
      </c>
      <c r="C50" s="312">
        <v>7719656.25</v>
      </c>
      <c r="D50" s="312"/>
      <c r="E50" s="302">
        <f t="shared" si="0"/>
        <v>7719656.25</v>
      </c>
      <c r="F50" s="312"/>
      <c r="G50" s="312"/>
      <c r="H50" s="313">
        <f t="shared" si="1"/>
        <v>0</v>
      </c>
    </row>
    <row r="51" spans="1:9" ht="15.75">
      <c r="A51" s="141">
        <v>29</v>
      </c>
      <c r="B51" s="58" t="s">
        <v>178</v>
      </c>
      <c r="C51" s="312">
        <v>3345629.5900000003</v>
      </c>
      <c r="D51" s="312"/>
      <c r="E51" s="302">
        <f t="shared" si="0"/>
        <v>3345629.5900000003</v>
      </c>
      <c r="F51" s="312"/>
      <c r="G51" s="312"/>
      <c r="H51" s="313">
        <f t="shared" si="1"/>
        <v>0</v>
      </c>
    </row>
    <row r="52" spans="1:9" ht="15.75">
      <c r="A52" s="141">
        <v>30</v>
      </c>
      <c r="B52" s="58" t="s">
        <v>179</v>
      </c>
      <c r="C52" s="312">
        <v>1453810.4400000065</v>
      </c>
      <c r="D52" s="312">
        <v>17701.07</v>
      </c>
      <c r="E52" s="302">
        <f t="shared" si="0"/>
        <v>1471511.5100000065</v>
      </c>
      <c r="F52" s="312"/>
      <c r="G52" s="312"/>
      <c r="H52" s="313">
        <f t="shared" si="1"/>
        <v>0</v>
      </c>
    </row>
    <row r="53" spans="1:9" ht="15.75">
      <c r="A53" s="141">
        <v>31</v>
      </c>
      <c r="B53" s="61" t="s">
        <v>180</v>
      </c>
      <c r="C53" s="314">
        <f>C47+C48+C49+C50+C51+C52</f>
        <v>75178778.810000017</v>
      </c>
      <c r="D53" s="314">
        <f>D47+D48+D49+D50+D51+D52</f>
        <v>242688.15</v>
      </c>
      <c r="E53" s="302">
        <f t="shared" si="0"/>
        <v>75421466.960000023</v>
      </c>
      <c r="F53" s="314">
        <f>F47+F48+F49+F50+F51+F52</f>
        <v>0</v>
      </c>
      <c r="G53" s="314">
        <f>G47+G48+G49+G50+G51+G52</f>
        <v>0</v>
      </c>
      <c r="H53" s="313">
        <f t="shared" si="1"/>
        <v>0</v>
      </c>
    </row>
    <row r="54" spans="1:9" ht="15.75">
      <c r="A54" s="141">
        <v>32</v>
      </c>
      <c r="B54" s="61" t="s">
        <v>181</v>
      </c>
      <c r="C54" s="314">
        <f>C45-C53</f>
        <v>-45384701.120000094</v>
      </c>
      <c r="D54" s="314">
        <f>D45-D53</f>
        <v>2729562.0500000003</v>
      </c>
      <c r="E54" s="302">
        <f t="shared" si="0"/>
        <v>-42655139.070000097</v>
      </c>
      <c r="F54" s="314">
        <f>F45-F53</f>
        <v>0</v>
      </c>
      <c r="G54" s="314">
        <f>G45-G53</f>
        <v>0</v>
      </c>
      <c r="H54" s="313">
        <f t="shared" si="1"/>
        <v>0</v>
      </c>
    </row>
    <row r="55" spans="1:9">
      <c r="A55" s="141"/>
      <c r="B55" s="56"/>
      <c r="C55" s="316"/>
      <c r="D55" s="316"/>
      <c r="E55" s="316"/>
      <c r="F55" s="316"/>
      <c r="G55" s="316"/>
      <c r="H55" s="317"/>
    </row>
    <row r="56" spans="1:9" ht="15.75">
      <c r="A56" s="141">
        <v>33</v>
      </c>
      <c r="B56" s="61" t="s">
        <v>182</v>
      </c>
      <c r="C56" s="314">
        <f>C31+C54</f>
        <v>17928072.459999911</v>
      </c>
      <c r="D56" s="314">
        <f>D31+D54</f>
        <v>10538482.140000002</v>
      </c>
      <c r="E56" s="302">
        <f t="shared" si="0"/>
        <v>28466554.599999912</v>
      </c>
      <c r="F56" s="314">
        <f>F31+F54</f>
        <v>0</v>
      </c>
      <c r="G56" s="314">
        <f>G31+G54</f>
        <v>0</v>
      </c>
      <c r="H56" s="313">
        <f t="shared" si="1"/>
        <v>0</v>
      </c>
    </row>
    <row r="57" spans="1:9">
      <c r="A57" s="141"/>
      <c r="B57" s="56"/>
      <c r="C57" s="316"/>
      <c r="D57" s="316"/>
      <c r="E57" s="316"/>
      <c r="F57" s="316"/>
      <c r="G57" s="316"/>
      <c r="H57" s="317"/>
    </row>
    <row r="58" spans="1:9" ht="15.75">
      <c r="A58" s="141">
        <v>34</v>
      </c>
      <c r="B58" s="58" t="s">
        <v>183</v>
      </c>
      <c r="C58" s="312">
        <v>11690002.290000003</v>
      </c>
      <c r="D58" s="312"/>
      <c r="E58" s="302">
        <f t="shared" si="0"/>
        <v>11690002.290000003</v>
      </c>
      <c r="F58" s="312"/>
      <c r="G58" s="312"/>
      <c r="H58" s="313">
        <f t="shared" si="1"/>
        <v>0</v>
      </c>
    </row>
    <row r="59" spans="1:9" s="229" customFormat="1" ht="15.75">
      <c r="A59" s="141">
        <v>35</v>
      </c>
      <c r="B59" s="55" t="s">
        <v>184</v>
      </c>
      <c r="C59" s="320"/>
      <c r="D59" s="320"/>
      <c r="E59" s="321">
        <f t="shared" si="0"/>
        <v>0</v>
      </c>
      <c r="F59" s="322"/>
      <c r="G59" s="322"/>
      <c r="H59" s="323">
        <f t="shared" si="1"/>
        <v>0</v>
      </c>
      <c r="I59" s="228"/>
    </row>
    <row r="60" spans="1:9" ht="15.75">
      <c r="A60" s="141">
        <v>36</v>
      </c>
      <c r="B60" s="58" t="s">
        <v>185</v>
      </c>
      <c r="C60" s="312">
        <v>418013.28</v>
      </c>
      <c r="D60" s="312"/>
      <c r="E60" s="302">
        <f t="shared" si="0"/>
        <v>418013.28</v>
      </c>
      <c r="F60" s="312"/>
      <c r="G60" s="312"/>
      <c r="H60" s="313">
        <f t="shared" si="1"/>
        <v>0</v>
      </c>
    </row>
    <row r="61" spans="1:9" ht="15.75">
      <c r="A61" s="141">
        <v>37</v>
      </c>
      <c r="B61" s="61" t="s">
        <v>186</v>
      </c>
      <c r="C61" s="314">
        <f>C58+C59+C60</f>
        <v>12108015.570000002</v>
      </c>
      <c r="D61" s="314">
        <f>D58+D59+D60</f>
        <v>0</v>
      </c>
      <c r="E61" s="302">
        <f t="shared" si="0"/>
        <v>12108015.570000002</v>
      </c>
      <c r="F61" s="314">
        <f>F58+F59+F60</f>
        <v>0</v>
      </c>
      <c r="G61" s="314">
        <f>G58+G59+G60</f>
        <v>0</v>
      </c>
      <c r="H61" s="313">
        <f t="shared" si="1"/>
        <v>0</v>
      </c>
    </row>
    <row r="62" spans="1:9">
      <c r="A62" s="141"/>
      <c r="B62" s="62"/>
      <c r="C62" s="312"/>
      <c r="D62" s="312"/>
      <c r="E62" s="312"/>
      <c r="F62" s="312"/>
      <c r="G62" s="312"/>
      <c r="H62" s="319"/>
    </row>
    <row r="63" spans="1:9" ht="15.75">
      <c r="A63" s="141">
        <v>38</v>
      </c>
      <c r="B63" s="63" t="s">
        <v>322</v>
      </c>
      <c r="C63" s="314">
        <f>C56-C61</f>
        <v>5820056.8899999093</v>
      </c>
      <c r="D63" s="314">
        <f>D56-D61</f>
        <v>10538482.140000002</v>
      </c>
      <c r="E63" s="302">
        <f t="shared" si="0"/>
        <v>16358539.029999912</v>
      </c>
      <c r="F63" s="314">
        <f>F56-F61</f>
        <v>0</v>
      </c>
      <c r="G63" s="314">
        <f>G56-G61</f>
        <v>0</v>
      </c>
      <c r="H63" s="313">
        <f t="shared" si="1"/>
        <v>0</v>
      </c>
    </row>
    <row r="64" spans="1:9" ht="15.75">
      <c r="A64" s="139">
        <v>39</v>
      </c>
      <c r="B64" s="58" t="s">
        <v>187</v>
      </c>
      <c r="C64" s="324">
        <v>1328836.21</v>
      </c>
      <c r="D64" s="324"/>
      <c r="E64" s="302">
        <f t="shared" si="0"/>
        <v>1328836.21</v>
      </c>
      <c r="F64" s="324"/>
      <c r="G64" s="324"/>
      <c r="H64" s="313">
        <f t="shared" si="1"/>
        <v>0</v>
      </c>
    </row>
    <row r="65" spans="1:8" ht="15.75">
      <c r="A65" s="141">
        <v>40</v>
      </c>
      <c r="B65" s="61" t="s">
        <v>188</v>
      </c>
      <c r="C65" s="314">
        <f>C63-C64</f>
        <v>4491220.6799999094</v>
      </c>
      <c r="D65" s="314">
        <f>D63-D64</f>
        <v>10538482.140000002</v>
      </c>
      <c r="E65" s="302">
        <f t="shared" si="0"/>
        <v>15029702.819999911</v>
      </c>
      <c r="F65" s="314">
        <f>F63-F64</f>
        <v>0</v>
      </c>
      <c r="G65" s="314">
        <f>G63-G64</f>
        <v>0</v>
      </c>
      <c r="H65" s="313">
        <f t="shared" si="1"/>
        <v>0</v>
      </c>
    </row>
    <row r="66" spans="1:8" ht="15.75">
      <c r="A66" s="139">
        <v>41</v>
      </c>
      <c r="B66" s="58" t="s">
        <v>189</v>
      </c>
      <c r="C66" s="324">
        <v>-65772.69</v>
      </c>
      <c r="D66" s="324"/>
      <c r="E66" s="302">
        <f t="shared" si="0"/>
        <v>-65772.69</v>
      </c>
      <c r="F66" s="324"/>
      <c r="G66" s="324"/>
      <c r="H66" s="313">
        <f t="shared" si="1"/>
        <v>0</v>
      </c>
    </row>
    <row r="67" spans="1:8" ht="16.5" thickBot="1">
      <c r="A67" s="143">
        <v>42</v>
      </c>
      <c r="B67" s="144" t="s">
        <v>190</v>
      </c>
      <c r="C67" s="325">
        <f>C65+C66</f>
        <v>4425447.989999909</v>
      </c>
      <c r="D67" s="325">
        <f>D65+D66</f>
        <v>10538482.140000002</v>
      </c>
      <c r="E67" s="310">
        <f t="shared" si="0"/>
        <v>14963930.129999911</v>
      </c>
      <c r="F67" s="325">
        <f>F65+F66</f>
        <v>0</v>
      </c>
      <c r="G67" s="325">
        <f>G65+G66</f>
        <v>0</v>
      </c>
      <c r="H67" s="326">
        <f t="shared" si="1"/>
        <v>0</v>
      </c>
    </row>
  </sheetData>
  <mergeCells count="2">
    <mergeCell ref="C5:E5"/>
    <mergeCell ref="F5:H5"/>
  </mergeCells>
  <pageMargins left="0.7" right="0.7" top="0.75" bottom="0.75" header="0.3" footer="0.3"/>
  <pageSetup paperSize="9" orientation="portrait" r:id="rId1"/>
  <ignoredErrors>
    <ignoredError sqref="C9:D9" formulaRange="1"/>
    <ignoredError sqref="E9 E22 E30:E31 E34 E45 E61 E63:E67 E53:E5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0" zoomScaleNormal="100" workbookViewId="0">
      <selection activeCell="C35" sqref="C35"/>
    </sheetView>
  </sheetViews>
  <sheetFormatPr defaultRowHeight="15"/>
  <cols>
    <col min="1" max="1" width="9.5703125" bestFit="1" customWidth="1"/>
    <col min="2" max="2" width="72.28515625" customWidth="1"/>
    <col min="3" max="8" width="12.7109375" customWidth="1"/>
  </cols>
  <sheetData>
    <row r="1" spans="1:8">
      <c r="A1" s="3" t="s">
        <v>233</v>
      </c>
      <c r="B1" s="17" t="s">
        <v>849</v>
      </c>
    </row>
    <row r="2" spans="1:8">
      <c r="A2" s="3" t="s">
        <v>234</v>
      </c>
      <c r="B2" s="17" t="s">
        <v>850</v>
      </c>
    </row>
    <row r="3" spans="1:8">
      <c r="A3" s="3"/>
    </row>
    <row r="4" spans="1:8" ht="16.5" thickBot="1">
      <c r="A4" s="3" t="s">
        <v>662</v>
      </c>
      <c r="B4" s="3"/>
      <c r="C4" s="240"/>
      <c r="D4" s="240"/>
      <c r="E4" s="240"/>
      <c r="F4" s="241"/>
      <c r="G4" s="241"/>
      <c r="H4" s="242" t="s">
        <v>135</v>
      </c>
    </row>
    <row r="5" spans="1:8" ht="15.75">
      <c r="A5" s="500" t="s">
        <v>32</v>
      </c>
      <c r="B5" s="502" t="s">
        <v>292</v>
      </c>
      <c r="C5" s="504" t="s">
        <v>240</v>
      </c>
      <c r="D5" s="504"/>
      <c r="E5" s="504"/>
      <c r="F5" s="504" t="s">
        <v>241</v>
      </c>
      <c r="G5" s="504"/>
      <c r="H5" s="505"/>
    </row>
    <row r="6" spans="1:8">
      <c r="A6" s="501"/>
      <c r="B6" s="503"/>
      <c r="C6" s="43" t="s">
        <v>33</v>
      </c>
      <c r="D6" s="43" t="s">
        <v>136</v>
      </c>
      <c r="E6" s="43" t="s">
        <v>74</v>
      </c>
      <c r="F6" s="43" t="s">
        <v>33</v>
      </c>
      <c r="G6" s="43" t="s">
        <v>136</v>
      </c>
      <c r="H6" s="44" t="s">
        <v>74</v>
      </c>
    </row>
    <row r="7" spans="1:8" s="4" customFormat="1" ht="15.75">
      <c r="A7" s="243">
        <v>1</v>
      </c>
      <c r="B7" s="244" t="s">
        <v>802</v>
      </c>
      <c r="C7" s="304"/>
      <c r="D7" s="304"/>
      <c r="E7" s="327">
        <f>C7+D7</f>
        <v>0</v>
      </c>
      <c r="F7" s="304"/>
      <c r="G7" s="304"/>
      <c r="H7" s="305">
        <f t="shared" ref="H7:H53" si="0">F7+G7</f>
        <v>0</v>
      </c>
    </row>
    <row r="8" spans="1:8" s="4" customFormat="1" ht="15.75">
      <c r="A8" s="243">
        <v>1.1000000000000001</v>
      </c>
      <c r="B8" s="245" t="s">
        <v>326</v>
      </c>
      <c r="C8" s="304"/>
      <c r="D8" s="304"/>
      <c r="E8" s="327">
        <f t="shared" ref="E8:E53" si="1">C8+D8</f>
        <v>0</v>
      </c>
      <c r="F8" s="304"/>
      <c r="G8" s="304"/>
      <c r="H8" s="305">
        <f t="shared" si="0"/>
        <v>0</v>
      </c>
    </row>
    <row r="9" spans="1:8" s="4" customFormat="1" ht="15.75">
      <c r="A9" s="243">
        <v>1.2</v>
      </c>
      <c r="B9" s="245" t="s">
        <v>327</v>
      </c>
      <c r="C9" s="304"/>
      <c r="D9" s="304"/>
      <c r="E9" s="327">
        <f t="shared" si="1"/>
        <v>0</v>
      </c>
      <c r="F9" s="304"/>
      <c r="G9" s="304"/>
      <c r="H9" s="305">
        <f t="shared" si="0"/>
        <v>0</v>
      </c>
    </row>
    <row r="10" spans="1:8" s="4" customFormat="1" ht="15.75">
      <c r="A10" s="243">
        <v>1.3</v>
      </c>
      <c r="B10" s="245" t="s">
        <v>328</v>
      </c>
      <c r="C10" s="304">
        <v>34912089.640000001</v>
      </c>
      <c r="D10" s="304"/>
      <c r="E10" s="327">
        <f t="shared" si="1"/>
        <v>34912089.640000001</v>
      </c>
      <c r="F10" s="304"/>
      <c r="G10" s="304"/>
      <c r="H10" s="305">
        <f t="shared" si="0"/>
        <v>0</v>
      </c>
    </row>
    <row r="11" spans="1:8" s="4" customFormat="1" ht="15.75">
      <c r="A11" s="243">
        <v>1.4</v>
      </c>
      <c r="B11" s="245" t="s">
        <v>329</v>
      </c>
      <c r="C11" s="304"/>
      <c r="D11" s="304"/>
      <c r="E11" s="327">
        <f t="shared" si="1"/>
        <v>0</v>
      </c>
      <c r="F11" s="304"/>
      <c r="G11" s="304"/>
      <c r="H11" s="305">
        <f t="shared" si="0"/>
        <v>0</v>
      </c>
    </row>
    <row r="12" spans="1:8" s="4" customFormat="1" ht="29.25" customHeight="1">
      <c r="A12" s="243">
        <v>2</v>
      </c>
      <c r="B12" s="244" t="s">
        <v>330</v>
      </c>
      <c r="C12" s="304"/>
      <c r="D12" s="304"/>
      <c r="E12" s="327">
        <f t="shared" si="1"/>
        <v>0</v>
      </c>
      <c r="F12" s="304"/>
      <c r="G12" s="304"/>
      <c r="H12" s="305">
        <f t="shared" si="0"/>
        <v>0</v>
      </c>
    </row>
    <row r="13" spans="1:8" s="4" customFormat="1" ht="25.5">
      <c r="A13" s="243">
        <v>3</v>
      </c>
      <c r="B13" s="244" t="s">
        <v>331</v>
      </c>
      <c r="C13" s="304"/>
      <c r="D13" s="304"/>
      <c r="E13" s="327">
        <f t="shared" si="1"/>
        <v>0</v>
      </c>
      <c r="F13" s="304"/>
      <c r="G13" s="304"/>
      <c r="H13" s="305">
        <f t="shared" si="0"/>
        <v>0</v>
      </c>
    </row>
    <row r="14" spans="1:8" s="4" customFormat="1" ht="15.75">
      <c r="A14" s="243">
        <v>3.1</v>
      </c>
      <c r="B14" s="245" t="s">
        <v>332</v>
      </c>
      <c r="C14" s="304"/>
      <c r="D14" s="304">
        <v>15954620.32</v>
      </c>
      <c r="E14" s="327">
        <f t="shared" si="1"/>
        <v>15954620.32</v>
      </c>
      <c r="F14" s="304"/>
      <c r="G14" s="304"/>
      <c r="H14" s="305">
        <f t="shared" si="0"/>
        <v>0</v>
      </c>
    </row>
    <row r="15" spans="1:8" s="4" customFormat="1" ht="15.75">
      <c r="A15" s="243">
        <v>3.2</v>
      </c>
      <c r="B15" s="245" t="s">
        <v>333</v>
      </c>
      <c r="C15" s="304"/>
      <c r="D15" s="304"/>
      <c r="E15" s="327">
        <f t="shared" si="1"/>
        <v>0</v>
      </c>
      <c r="F15" s="304"/>
      <c r="G15" s="304"/>
      <c r="H15" s="305">
        <f t="shared" si="0"/>
        <v>0</v>
      </c>
    </row>
    <row r="16" spans="1:8" s="4" customFormat="1" ht="15.75">
      <c r="A16" s="243">
        <v>4</v>
      </c>
      <c r="B16" s="244" t="s">
        <v>334</v>
      </c>
      <c r="C16" s="304"/>
      <c r="D16" s="304"/>
      <c r="E16" s="327">
        <f t="shared" si="1"/>
        <v>0</v>
      </c>
      <c r="F16" s="304"/>
      <c r="G16" s="304"/>
      <c r="H16" s="305">
        <f t="shared" si="0"/>
        <v>0</v>
      </c>
    </row>
    <row r="17" spans="1:8" s="4" customFormat="1" ht="15.75">
      <c r="A17" s="243">
        <v>4.0999999999999996</v>
      </c>
      <c r="B17" s="245" t="s">
        <v>335</v>
      </c>
      <c r="C17" s="304">
        <v>32780459.32</v>
      </c>
      <c r="D17" s="304"/>
      <c r="E17" s="327">
        <f t="shared" si="1"/>
        <v>32780459.32</v>
      </c>
      <c r="F17" s="304"/>
      <c r="G17" s="304"/>
      <c r="H17" s="305">
        <f t="shared" si="0"/>
        <v>0</v>
      </c>
    </row>
    <row r="18" spans="1:8" s="4" customFormat="1" ht="15.75">
      <c r="A18" s="243">
        <v>4.2</v>
      </c>
      <c r="B18" s="245" t="s">
        <v>336</v>
      </c>
      <c r="C18" s="304"/>
      <c r="D18" s="304"/>
      <c r="E18" s="327">
        <f t="shared" si="1"/>
        <v>0</v>
      </c>
      <c r="F18" s="304"/>
      <c r="G18" s="304"/>
      <c r="H18" s="305">
        <f t="shared" si="0"/>
        <v>0</v>
      </c>
    </row>
    <row r="19" spans="1:8" s="4" customFormat="1" ht="25.5">
      <c r="A19" s="243">
        <v>5</v>
      </c>
      <c r="B19" s="244" t="s">
        <v>337</v>
      </c>
      <c r="C19" s="475">
        <f>C20+C21+C22+SUM(C28:C31)</f>
        <v>345193536.94999999</v>
      </c>
      <c r="D19" s="304"/>
      <c r="E19" s="327">
        <f t="shared" si="1"/>
        <v>345193536.94999999</v>
      </c>
      <c r="F19" s="304"/>
      <c r="G19" s="304"/>
      <c r="H19" s="305">
        <f t="shared" si="0"/>
        <v>0</v>
      </c>
    </row>
    <row r="20" spans="1:8" s="4" customFormat="1" ht="15.75">
      <c r="A20" s="243">
        <v>5.0999999999999996</v>
      </c>
      <c r="B20" s="245" t="s">
        <v>338</v>
      </c>
      <c r="C20" s="304"/>
      <c r="D20" s="304"/>
      <c r="E20" s="327">
        <f t="shared" si="1"/>
        <v>0</v>
      </c>
      <c r="F20" s="304"/>
      <c r="G20" s="304"/>
      <c r="H20" s="305">
        <f t="shared" si="0"/>
        <v>0</v>
      </c>
    </row>
    <row r="21" spans="1:8" s="4" customFormat="1" ht="15.75">
      <c r="A21" s="243">
        <v>5.2</v>
      </c>
      <c r="B21" s="245" t="s">
        <v>339</v>
      </c>
      <c r="C21" s="304">
        <v>32073.05</v>
      </c>
      <c r="D21" s="304"/>
      <c r="E21" s="327">
        <f t="shared" si="1"/>
        <v>32073.05</v>
      </c>
      <c r="F21" s="304"/>
      <c r="G21" s="304"/>
      <c r="H21" s="305">
        <f t="shared" si="0"/>
        <v>0</v>
      </c>
    </row>
    <row r="22" spans="1:8" s="4" customFormat="1" ht="15.75">
      <c r="A22" s="243">
        <v>5.3</v>
      </c>
      <c r="B22" s="245" t="s">
        <v>340</v>
      </c>
      <c r="C22" s="475">
        <f>SUM(C23:C27)</f>
        <v>342034055.22999996</v>
      </c>
      <c r="D22" s="304"/>
      <c r="E22" s="327">
        <f t="shared" si="1"/>
        <v>342034055.22999996</v>
      </c>
      <c r="F22" s="304"/>
      <c r="G22" s="304"/>
      <c r="H22" s="305">
        <f t="shared" si="0"/>
        <v>0</v>
      </c>
    </row>
    <row r="23" spans="1:8" s="4" customFormat="1" ht="15.75">
      <c r="A23" s="243" t="s">
        <v>341</v>
      </c>
      <c r="B23" s="246" t="s">
        <v>342</v>
      </c>
      <c r="C23" s="304">
        <v>264768935.66</v>
      </c>
      <c r="D23" s="304"/>
      <c r="E23" s="327">
        <f t="shared" si="1"/>
        <v>264768935.66</v>
      </c>
      <c r="F23" s="304"/>
      <c r="G23" s="304"/>
      <c r="H23" s="305">
        <f t="shared" si="0"/>
        <v>0</v>
      </c>
    </row>
    <row r="24" spans="1:8" s="4" customFormat="1" ht="15.75">
      <c r="A24" s="243" t="s">
        <v>343</v>
      </c>
      <c r="B24" s="246" t="s">
        <v>344</v>
      </c>
      <c r="C24" s="304">
        <v>33332048.859999999</v>
      </c>
      <c r="D24" s="304"/>
      <c r="E24" s="327">
        <f t="shared" si="1"/>
        <v>33332048.859999999</v>
      </c>
      <c r="F24" s="304"/>
      <c r="G24" s="304"/>
      <c r="H24" s="305">
        <f t="shared" si="0"/>
        <v>0</v>
      </c>
    </row>
    <row r="25" spans="1:8" s="4" customFormat="1" ht="15.75">
      <c r="A25" s="243" t="s">
        <v>345</v>
      </c>
      <c r="B25" s="247" t="s">
        <v>346</v>
      </c>
      <c r="C25" s="304"/>
      <c r="D25" s="304"/>
      <c r="E25" s="327">
        <f t="shared" si="1"/>
        <v>0</v>
      </c>
      <c r="F25" s="304"/>
      <c r="G25" s="304"/>
      <c r="H25" s="305">
        <f t="shared" si="0"/>
        <v>0</v>
      </c>
    </row>
    <row r="26" spans="1:8" s="4" customFormat="1" ht="15.75">
      <c r="A26" s="243" t="s">
        <v>347</v>
      </c>
      <c r="B26" s="246" t="s">
        <v>348</v>
      </c>
      <c r="C26" s="304">
        <v>43933070.710000001</v>
      </c>
      <c r="D26" s="304"/>
      <c r="E26" s="327">
        <f t="shared" si="1"/>
        <v>43933070.710000001</v>
      </c>
      <c r="F26" s="304"/>
      <c r="G26" s="304"/>
      <c r="H26" s="305">
        <f t="shared" si="0"/>
        <v>0</v>
      </c>
    </row>
    <row r="27" spans="1:8" s="4" customFormat="1" ht="15.75">
      <c r="A27" s="243" t="s">
        <v>349</v>
      </c>
      <c r="B27" s="246" t="s">
        <v>350</v>
      </c>
      <c r="C27" s="304"/>
      <c r="D27" s="304"/>
      <c r="E27" s="327">
        <f t="shared" si="1"/>
        <v>0</v>
      </c>
      <c r="F27" s="304"/>
      <c r="G27" s="304"/>
      <c r="H27" s="305">
        <f t="shared" si="0"/>
        <v>0</v>
      </c>
    </row>
    <row r="28" spans="1:8" s="4" customFormat="1" ht="15.75">
      <c r="A28" s="243">
        <v>5.4</v>
      </c>
      <c r="B28" s="245" t="s">
        <v>351</v>
      </c>
      <c r="C28" s="304">
        <v>3127408.67</v>
      </c>
      <c r="D28" s="304"/>
      <c r="E28" s="327">
        <f t="shared" si="1"/>
        <v>3127408.67</v>
      </c>
      <c r="F28" s="304"/>
      <c r="G28" s="304"/>
      <c r="H28" s="305">
        <f t="shared" si="0"/>
        <v>0</v>
      </c>
    </row>
    <row r="29" spans="1:8" s="4" customFormat="1" ht="15.75">
      <c r="A29" s="243">
        <v>5.5</v>
      </c>
      <c r="B29" s="245" t="s">
        <v>352</v>
      </c>
      <c r="C29" s="304"/>
      <c r="D29" s="304"/>
      <c r="E29" s="327">
        <f t="shared" si="1"/>
        <v>0</v>
      </c>
      <c r="F29" s="304"/>
      <c r="G29" s="304"/>
      <c r="H29" s="305">
        <f t="shared" si="0"/>
        <v>0</v>
      </c>
    </row>
    <row r="30" spans="1:8" s="4" customFormat="1" ht="15.75">
      <c r="A30" s="243">
        <v>5.6</v>
      </c>
      <c r="B30" s="245" t="s">
        <v>353</v>
      </c>
      <c r="C30" s="304"/>
      <c r="D30" s="304"/>
      <c r="E30" s="327">
        <f t="shared" si="1"/>
        <v>0</v>
      </c>
      <c r="F30" s="304"/>
      <c r="G30" s="304"/>
      <c r="H30" s="305">
        <f t="shared" si="0"/>
        <v>0</v>
      </c>
    </row>
    <row r="31" spans="1:8" s="4" customFormat="1" ht="15.75">
      <c r="A31" s="243">
        <v>5.7</v>
      </c>
      <c r="B31" s="245" t="s">
        <v>354</v>
      </c>
      <c r="C31" s="304"/>
      <c r="D31" s="304"/>
      <c r="E31" s="327">
        <f t="shared" si="1"/>
        <v>0</v>
      </c>
      <c r="F31" s="304"/>
      <c r="G31" s="304"/>
      <c r="H31" s="305">
        <f t="shared" si="0"/>
        <v>0</v>
      </c>
    </row>
    <row r="32" spans="1:8" s="4" customFormat="1" ht="15.75">
      <c r="A32" s="243">
        <v>6</v>
      </c>
      <c r="B32" s="244" t="s">
        <v>355</v>
      </c>
      <c r="C32" s="304"/>
      <c r="D32" s="304"/>
      <c r="E32" s="327">
        <f t="shared" si="1"/>
        <v>0</v>
      </c>
      <c r="F32" s="304"/>
      <c r="G32" s="304"/>
      <c r="H32" s="305">
        <f t="shared" si="0"/>
        <v>0</v>
      </c>
    </row>
    <row r="33" spans="1:8" s="4" customFormat="1" ht="25.5">
      <c r="A33" s="243">
        <v>6.1</v>
      </c>
      <c r="B33" s="245" t="s">
        <v>803</v>
      </c>
      <c r="C33" s="304"/>
      <c r="D33" s="304">
        <v>12961000</v>
      </c>
      <c r="E33" s="327">
        <f t="shared" si="1"/>
        <v>12961000</v>
      </c>
      <c r="F33" s="304"/>
      <c r="G33" s="304"/>
      <c r="H33" s="305">
        <f t="shared" si="0"/>
        <v>0</v>
      </c>
    </row>
    <row r="34" spans="1:8" s="4" customFormat="1" ht="25.5">
      <c r="A34" s="243">
        <v>6.2</v>
      </c>
      <c r="B34" s="245" t="s">
        <v>356</v>
      </c>
      <c r="C34" s="304">
        <v>13527500</v>
      </c>
      <c r="D34" s="304"/>
      <c r="E34" s="327">
        <f t="shared" si="1"/>
        <v>13527500</v>
      </c>
      <c r="F34" s="304"/>
      <c r="G34" s="304"/>
      <c r="H34" s="305">
        <f t="shared" si="0"/>
        <v>0</v>
      </c>
    </row>
    <row r="35" spans="1:8" s="4" customFormat="1" ht="25.5">
      <c r="A35" s="243">
        <v>6.3</v>
      </c>
      <c r="B35" s="245" t="s">
        <v>357</v>
      </c>
      <c r="C35" s="304"/>
      <c r="D35" s="304"/>
      <c r="E35" s="327">
        <f t="shared" si="1"/>
        <v>0</v>
      </c>
      <c r="F35" s="304"/>
      <c r="G35" s="304"/>
      <c r="H35" s="305">
        <f t="shared" si="0"/>
        <v>0</v>
      </c>
    </row>
    <row r="36" spans="1:8" s="4" customFormat="1" ht="15.75">
      <c r="A36" s="243">
        <v>6.4</v>
      </c>
      <c r="B36" s="245" t="s">
        <v>358</v>
      </c>
      <c r="C36" s="304"/>
      <c r="D36" s="304"/>
      <c r="E36" s="327">
        <f t="shared" si="1"/>
        <v>0</v>
      </c>
      <c r="F36" s="304"/>
      <c r="G36" s="304"/>
      <c r="H36" s="305">
        <f t="shared" si="0"/>
        <v>0</v>
      </c>
    </row>
    <row r="37" spans="1:8" s="4" customFormat="1" ht="15.75">
      <c r="A37" s="243">
        <v>6.5</v>
      </c>
      <c r="B37" s="245" t="s">
        <v>359</v>
      </c>
      <c r="C37" s="304"/>
      <c r="D37" s="304"/>
      <c r="E37" s="327">
        <f t="shared" si="1"/>
        <v>0</v>
      </c>
      <c r="F37" s="304"/>
      <c r="G37" s="304"/>
      <c r="H37" s="305">
        <f t="shared" si="0"/>
        <v>0</v>
      </c>
    </row>
    <row r="38" spans="1:8" s="4" customFormat="1" ht="25.5">
      <c r="A38" s="243">
        <v>6.6</v>
      </c>
      <c r="B38" s="245" t="s">
        <v>360</v>
      </c>
      <c r="C38" s="304"/>
      <c r="D38" s="304"/>
      <c r="E38" s="327">
        <f t="shared" si="1"/>
        <v>0</v>
      </c>
      <c r="F38" s="304"/>
      <c r="G38" s="304"/>
      <c r="H38" s="305">
        <f t="shared" si="0"/>
        <v>0</v>
      </c>
    </row>
    <row r="39" spans="1:8" s="4" customFormat="1" ht="25.5">
      <c r="A39" s="243">
        <v>6.7</v>
      </c>
      <c r="B39" s="245" t="s">
        <v>361</v>
      </c>
      <c r="C39" s="304"/>
      <c r="D39" s="304"/>
      <c r="E39" s="327">
        <f t="shared" si="1"/>
        <v>0</v>
      </c>
      <c r="F39" s="304"/>
      <c r="G39" s="304"/>
      <c r="H39" s="305">
        <f t="shared" si="0"/>
        <v>0</v>
      </c>
    </row>
    <row r="40" spans="1:8" s="4" customFormat="1" ht="15.75">
      <c r="A40" s="243">
        <v>7</v>
      </c>
      <c r="B40" s="244" t="s">
        <v>362</v>
      </c>
      <c r="C40" s="304"/>
      <c r="D40" s="304"/>
      <c r="E40" s="327">
        <f t="shared" si="1"/>
        <v>0</v>
      </c>
      <c r="F40" s="304"/>
      <c r="G40" s="304"/>
      <c r="H40" s="305">
        <f t="shared" si="0"/>
        <v>0</v>
      </c>
    </row>
    <row r="41" spans="1:8" s="4" customFormat="1" ht="25.5">
      <c r="A41" s="243">
        <v>7.1</v>
      </c>
      <c r="B41" s="245" t="s">
        <v>363</v>
      </c>
      <c r="C41" s="304">
        <v>730870.96</v>
      </c>
      <c r="D41" s="304">
        <v>797216</v>
      </c>
      <c r="E41" s="327">
        <f t="shared" si="1"/>
        <v>1528086.96</v>
      </c>
      <c r="F41" s="304"/>
      <c r="G41" s="304"/>
      <c r="H41" s="305">
        <f t="shared" si="0"/>
        <v>0</v>
      </c>
    </row>
    <row r="42" spans="1:8" s="4" customFormat="1" ht="25.5">
      <c r="A42" s="243">
        <v>7.2</v>
      </c>
      <c r="B42" s="245" t="s">
        <v>364</v>
      </c>
      <c r="C42" s="304">
        <v>588885.29</v>
      </c>
      <c r="D42" s="304">
        <v>416943.11000000034</v>
      </c>
      <c r="E42" s="327">
        <f t="shared" si="1"/>
        <v>1005828.4000000004</v>
      </c>
      <c r="F42" s="304"/>
      <c r="G42" s="304"/>
      <c r="H42" s="305">
        <f t="shared" si="0"/>
        <v>0</v>
      </c>
    </row>
    <row r="43" spans="1:8" s="4" customFormat="1" ht="25.5">
      <c r="A43" s="243">
        <v>7.3</v>
      </c>
      <c r="B43" s="245" t="s">
        <v>365</v>
      </c>
      <c r="C43" s="304">
        <v>6232784.3200000003</v>
      </c>
      <c r="D43" s="304">
        <v>14817728.810000001</v>
      </c>
      <c r="E43" s="327">
        <f t="shared" si="1"/>
        <v>21050513.130000003</v>
      </c>
      <c r="F43" s="304"/>
      <c r="G43" s="304"/>
      <c r="H43" s="305">
        <f t="shared" si="0"/>
        <v>0</v>
      </c>
    </row>
    <row r="44" spans="1:8" s="4" customFormat="1" ht="25.5">
      <c r="A44" s="243">
        <v>7.4</v>
      </c>
      <c r="B44" s="245" t="s">
        <v>366</v>
      </c>
      <c r="C44" s="304">
        <v>3735229</v>
      </c>
      <c r="D44" s="304">
        <v>6733959</v>
      </c>
      <c r="E44" s="327">
        <f t="shared" si="1"/>
        <v>10469188</v>
      </c>
      <c r="F44" s="304"/>
      <c r="G44" s="304"/>
      <c r="H44" s="305">
        <f t="shared" si="0"/>
        <v>0</v>
      </c>
    </row>
    <row r="45" spans="1:8" s="4" customFormat="1" ht="15.75">
      <c r="A45" s="243">
        <v>8</v>
      </c>
      <c r="B45" s="244" t="s">
        <v>367</v>
      </c>
      <c r="C45" s="304"/>
      <c r="D45" s="304"/>
      <c r="E45" s="327">
        <f t="shared" si="1"/>
        <v>0</v>
      </c>
      <c r="F45" s="304"/>
      <c r="G45" s="304"/>
      <c r="H45" s="305">
        <f t="shared" si="0"/>
        <v>0</v>
      </c>
    </row>
    <row r="46" spans="1:8" s="4" customFormat="1" ht="15.75">
      <c r="A46" s="243">
        <v>8.1</v>
      </c>
      <c r="B46" s="245" t="s">
        <v>368</v>
      </c>
      <c r="C46" s="304"/>
      <c r="D46" s="304"/>
      <c r="E46" s="327">
        <f t="shared" si="1"/>
        <v>0</v>
      </c>
      <c r="F46" s="304"/>
      <c r="G46" s="304"/>
      <c r="H46" s="305">
        <f t="shared" si="0"/>
        <v>0</v>
      </c>
    </row>
    <row r="47" spans="1:8" s="4" customFormat="1" ht="15.75">
      <c r="A47" s="243">
        <v>8.1999999999999993</v>
      </c>
      <c r="B47" s="245" t="s">
        <v>369</v>
      </c>
      <c r="C47" s="304"/>
      <c r="D47" s="304"/>
      <c r="E47" s="327">
        <f t="shared" si="1"/>
        <v>0</v>
      </c>
      <c r="F47" s="304"/>
      <c r="G47" s="304"/>
      <c r="H47" s="305">
        <f t="shared" si="0"/>
        <v>0</v>
      </c>
    </row>
    <row r="48" spans="1:8" s="4" customFormat="1" ht="15.75">
      <c r="A48" s="243">
        <v>8.3000000000000007</v>
      </c>
      <c r="B48" s="245" t="s">
        <v>370</v>
      </c>
      <c r="C48" s="304"/>
      <c r="D48" s="304"/>
      <c r="E48" s="327">
        <f t="shared" si="1"/>
        <v>0</v>
      </c>
      <c r="F48" s="304"/>
      <c r="G48" s="304"/>
      <c r="H48" s="305">
        <f t="shared" si="0"/>
        <v>0</v>
      </c>
    </row>
    <row r="49" spans="1:8" s="4" customFormat="1" ht="15.75">
      <c r="A49" s="243">
        <v>8.4</v>
      </c>
      <c r="B49" s="245" t="s">
        <v>371</v>
      </c>
      <c r="C49" s="304"/>
      <c r="D49" s="304"/>
      <c r="E49" s="327">
        <f t="shared" si="1"/>
        <v>0</v>
      </c>
      <c r="F49" s="304"/>
      <c r="G49" s="304"/>
      <c r="H49" s="305">
        <f t="shared" si="0"/>
        <v>0</v>
      </c>
    </row>
    <row r="50" spans="1:8" s="4" customFormat="1" ht="15.75">
      <c r="A50" s="243">
        <v>8.5</v>
      </c>
      <c r="B50" s="245" t="s">
        <v>372</v>
      </c>
      <c r="C50" s="304"/>
      <c r="D50" s="304"/>
      <c r="E50" s="327">
        <f t="shared" si="1"/>
        <v>0</v>
      </c>
      <c r="F50" s="304"/>
      <c r="G50" s="304"/>
      <c r="H50" s="305">
        <f t="shared" si="0"/>
        <v>0</v>
      </c>
    </row>
    <row r="51" spans="1:8" s="4" customFormat="1" ht="15.75">
      <c r="A51" s="243">
        <v>8.6</v>
      </c>
      <c r="B51" s="245" t="s">
        <v>373</v>
      </c>
      <c r="C51" s="304"/>
      <c r="D51" s="304"/>
      <c r="E51" s="327">
        <f t="shared" si="1"/>
        <v>0</v>
      </c>
      <c r="F51" s="304"/>
      <c r="G51" s="304"/>
      <c r="H51" s="305">
        <f t="shared" si="0"/>
        <v>0</v>
      </c>
    </row>
    <row r="52" spans="1:8" s="4" customFormat="1" ht="15.75">
      <c r="A52" s="243">
        <v>8.6999999999999993</v>
      </c>
      <c r="B52" s="245" t="s">
        <v>374</v>
      </c>
      <c r="C52" s="304"/>
      <c r="D52" s="304"/>
      <c r="E52" s="327">
        <f t="shared" si="1"/>
        <v>0</v>
      </c>
      <c r="F52" s="304"/>
      <c r="G52" s="304"/>
      <c r="H52" s="305">
        <f t="shared" si="0"/>
        <v>0</v>
      </c>
    </row>
    <row r="53" spans="1:8" s="4" customFormat="1" ht="26.25" thickBot="1">
      <c r="A53" s="248">
        <v>9</v>
      </c>
      <c r="B53" s="249" t="s">
        <v>375</v>
      </c>
      <c r="C53" s="328"/>
      <c r="D53" s="328"/>
      <c r="E53" s="329">
        <f t="shared" si="1"/>
        <v>0</v>
      </c>
      <c r="F53" s="328"/>
      <c r="G53" s="328"/>
      <c r="H53" s="311">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1"/>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16" sqref="B16"/>
    </sheetView>
  </sheetViews>
  <sheetFormatPr defaultColWidth="9.140625" defaultRowHeight="12.75"/>
  <cols>
    <col min="1" max="1" width="9.5703125" style="3" bestFit="1" customWidth="1"/>
    <col min="2" max="2" width="93.5703125" style="3" customWidth="1"/>
    <col min="3" max="4" width="12.7109375" style="3" customWidth="1"/>
    <col min="5" max="11" width="9.7109375" style="14" customWidth="1"/>
    <col min="12" max="16384" width="9.140625" style="14"/>
  </cols>
  <sheetData>
    <row r="1" spans="1:8" ht="15">
      <c r="A1" s="18" t="s">
        <v>233</v>
      </c>
      <c r="B1" s="17" t="s">
        <v>849</v>
      </c>
      <c r="C1" s="17"/>
    </row>
    <row r="2" spans="1:8" ht="15">
      <c r="A2" s="18" t="s">
        <v>234</v>
      </c>
      <c r="B2" s="17" t="s">
        <v>850</v>
      </c>
      <c r="C2" s="29"/>
      <c r="D2" s="19"/>
      <c r="E2" s="13"/>
      <c r="F2" s="13"/>
      <c r="G2" s="13"/>
      <c r="H2" s="13"/>
    </row>
    <row r="3" spans="1:8" ht="15">
      <c r="A3" s="18"/>
      <c r="B3" s="17"/>
      <c r="C3" s="29"/>
      <c r="D3" s="19"/>
      <c r="E3" s="13"/>
      <c r="F3" s="13"/>
      <c r="G3" s="13"/>
      <c r="H3" s="13"/>
    </row>
    <row r="4" spans="1:8" ht="15" customHeight="1" thickBot="1">
      <c r="A4" s="237" t="s">
        <v>663</v>
      </c>
      <c r="B4" s="238" t="s">
        <v>230</v>
      </c>
      <c r="C4" s="237"/>
      <c r="D4" s="239" t="s">
        <v>135</v>
      </c>
    </row>
    <row r="5" spans="1:8" ht="15" customHeight="1">
      <c r="A5" s="233" t="s">
        <v>32</v>
      </c>
      <c r="B5" s="234"/>
      <c r="C5" s="235" t="s">
        <v>5</v>
      </c>
      <c r="D5" s="236" t="s">
        <v>6</v>
      </c>
    </row>
    <row r="6" spans="1:8" ht="15" customHeight="1">
      <c r="A6" s="146">
        <v>1</v>
      </c>
      <c r="B6" s="65" t="s">
        <v>238</v>
      </c>
      <c r="C6" s="330">
        <f>C7+C9+C11</f>
        <v>533354100.94688433</v>
      </c>
      <c r="D6" s="330">
        <f>D7+D9+D11</f>
        <v>495254065.98274451</v>
      </c>
    </row>
    <row r="7" spans="1:8" ht="15" customHeight="1">
      <c r="A7" s="146">
        <v>1.1000000000000001</v>
      </c>
      <c r="B7" s="66" t="s">
        <v>27</v>
      </c>
      <c r="C7" s="331">
        <v>526302747.50088435</v>
      </c>
      <c r="D7" s="332">
        <v>487789947.23224449</v>
      </c>
    </row>
    <row r="8" spans="1:8" ht="25.5">
      <c r="A8" s="146" t="s">
        <v>301</v>
      </c>
      <c r="B8" s="198" t="s">
        <v>657</v>
      </c>
      <c r="C8" s="331">
        <v>4186619.53</v>
      </c>
      <c r="D8" s="332">
        <v>4186619.53</v>
      </c>
    </row>
    <row r="9" spans="1:8" ht="15" customHeight="1">
      <c r="A9" s="146">
        <v>1.2</v>
      </c>
      <c r="B9" s="66" t="s">
        <v>28</v>
      </c>
      <c r="C9" s="331">
        <v>5236813.4460000005</v>
      </c>
      <c r="D9" s="332">
        <v>7464118.750500001</v>
      </c>
    </row>
    <row r="10" spans="1:8" s="486" customFormat="1" ht="15" customHeight="1">
      <c r="A10" s="490">
        <v>1.3</v>
      </c>
      <c r="B10" s="491" t="s">
        <v>877</v>
      </c>
      <c r="C10" s="493"/>
      <c r="D10" s="492"/>
    </row>
    <row r="11" spans="1:8" ht="15" customHeight="1">
      <c r="A11" s="398">
        <v>1.4</v>
      </c>
      <c r="B11" s="199" t="s">
        <v>83</v>
      </c>
      <c r="C11" s="333">
        <v>1814540.0000000002</v>
      </c>
      <c r="D11" s="332">
        <v>0</v>
      </c>
    </row>
    <row r="12" spans="1:8" ht="15" customHeight="1">
      <c r="A12" s="146">
        <v>2</v>
      </c>
      <c r="B12" s="65" t="s">
        <v>239</v>
      </c>
      <c r="C12" s="331">
        <v>11849806</v>
      </c>
      <c r="D12" s="332">
        <v>2172067.1364599559</v>
      </c>
    </row>
    <row r="13" spans="1:8" ht="15" customHeight="1">
      <c r="A13" s="146">
        <v>3</v>
      </c>
      <c r="B13" s="65" t="s">
        <v>237</v>
      </c>
      <c r="C13" s="333">
        <v>216352504.35000002</v>
      </c>
      <c r="D13" s="332">
        <v>164840003.31428573</v>
      </c>
    </row>
    <row r="14" spans="1:8" ht="15" customHeight="1" thickBot="1">
      <c r="A14" s="147">
        <v>4</v>
      </c>
      <c r="B14" s="148" t="s">
        <v>302</v>
      </c>
      <c r="C14" s="334">
        <f>C6+C12+C13</f>
        <v>761556411.29688442</v>
      </c>
      <c r="D14" s="335">
        <f>D6+D12+D13</f>
        <v>662266136.43349016</v>
      </c>
    </row>
    <row r="15" spans="1:8" ht="15" customHeight="1">
      <c r="A15" s="67"/>
      <c r="B15" s="68"/>
      <c r="C15" s="69"/>
      <c r="D15" s="69"/>
    </row>
    <row r="16" spans="1:8" ht="76.5">
      <c r="B16" s="488" t="s">
        <v>878</v>
      </c>
    </row>
    <row r="17" spans="2:2">
      <c r="B17" s="114"/>
    </row>
    <row r="18" spans="2:2">
      <c r="B18" s="114"/>
    </row>
    <row r="19" spans="2:2">
      <c r="B19" s="114"/>
    </row>
    <row r="20" spans="2:2">
      <c r="B20" s="114"/>
    </row>
    <row r="21" spans="2:2">
      <c r="B21" s="11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3"/>
  <sheetViews>
    <sheetView zoomScaleNormal="100" workbookViewId="0">
      <pane xSplit="1" ySplit="4" topLeftCell="B20" activePane="bottomRight" state="frozen"/>
      <selection pane="topRight" activeCell="B1" sqref="B1"/>
      <selection pane="bottomLeft" activeCell="A4" sqref="A4"/>
      <selection pane="bottomRight" activeCell="B35" sqref="B35"/>
    </sheetView>
  </sheetViews>
  <sheetFormatPr defaultRowHeight="15"/>
  <cols>
    <col min="1" max="1" width="9.5703125" style="3" bestFit="1" customWidth="1"/>
    <col min="2" max="2" width="90.42578125" style="3" bestFit="1" customWidth="1"/>
    <col min="3" max="3" width="9.140625" style="3"/>
  </cols>
  <sheetData>
    <row r="1" spans="1:3">
      <c r="A1" s="3" t="s">
        <v>233</v>
      </c>
      <c r="B1" s="17" t="s">
        <v>849</v>
      </c>
    </row>
    <row r="2" spans="1:3">
      <c r="A2" s="3" t="s">
        <v>234</v>
      </c>
      <c r="B2" s="17" t="s">
        <v>850</v>
      </c>
    </row>
    <row r="4" spans="1:3" ht="16.5" customHeight="1" thickBot="1">
      <c r="A4" s="273" t="s">
        <v>664</v>
      </c>
      <c r="B4" s="70" t="s">
        <v>191</v>
      </c>
      <c r="C4" s="15"/>
    </row>
    <row r="5" spans="1:3" ht="15.75">
      <c r="A5" s="12"/>
      <c r="B5" s="506" t="s">
        <v>192</v>
      </c>
      <c r="C5" s="507"/>
    </row>
    <row r="6" spans="1:3">
      <c r="A6" s="16">
        <v>1</v>
      </c>
      <c r="B6" s="72" t="s">
        <v>851</v>
      </c>
      <c r="C6" s="73"/>
    </row>
    <row r="7" spans="1:3">
      <c r="A7" s="16">
        <v>2</v>
      </c>
      <c r="B7" s="72" t="s">
        <v>852</v>
      </c>
      <c r="C7" s="73"/>
    </row>
    <row r="8" spans="1:3">
      <c r="A8" s="16">
        <v>3</v>
      </c>
      <c r="B8" s="72" t="s">
        <v>853</v>
      </c>
      <c r="C8" s="73"/>
    </row>
    <row r="9" spans="1:3">
      <c r="A9" s="16">
        <v>4</v>
      </c>
      <c r="B9" s="72" t="s">
        <v>854</v>
      </c>
      <c r="C9" s="73"/>
    </row>
    <row r="10" spans="1:3">
      <c r="A10" s="16">
        <v>5</v>
      </c>
      <c r="B10" s="72" t="s">
        <v>855</v>
      </c>
      <c r="C10" s="73"/>
    </row>
    <row r="11" spans="1:3">
      <c r="A11" s="16"/>
      <c r="B11" s="72"/>
      <c r="C11" s="73"/>
    </row>
    <row r="12" spans="1:3">
      <c r="A12" s="16"/>
      <c r="B12" s="508"/>
      <c r="C12" s="509"/>
    </row>
    <row r="13" spans="1:3" ht="15.75">
      <c r="A13" s="16"/>
      <c r="B13" s="510" t="s">
        <v>193</v>
      </c>
      <c r="C13" s="511"/>
    </row>
    <row r="14" spans="1:3" ht="15.75">
      <c r="A14" s="16">
        <v>1</v>
      </c>
      <c r="B14" s="27" t="s">
        <v>856</v>
      </c>
      <c r="C14" s="71"/>
    </row>
    <row r="15" spans="1:3" ht="15.75">
      <c r="A15" s="16">
        <v>2</v>
      </c>
      <c r="B15" s="27" t="s">
        <v>857</v>
      </c>
      <c r="C15" s="71"/>
    </row>
    <row r="16" spans="1:3" ht="15.75">
      <c r="A16" s="16">
        <v>3</v>
      </c>
      <c r="B16" s="27" t="s">
        <v>858</v>
      </c>
      <c r="C16" s="71"/>
    </row>
    <row r="17" spans="1:3" ht="15.75">
      <c r="A17" s="16"/>
      <c r="B17" s="27"/>
      <c r="C17" s="71"/>
    </row>
    <row r="18" spans="1:3" ht="15.75" customHeight="1">
      <c r="A18" s="16"/>
      <c r="B18" s="27"/>
      <c r="C18" s="28"/>
    </row>
    <row r="19" spans="1:3" ht="30" customHeight="1">
      <c r="A19" s="16"/>
      <c r="B19" s="512" t="s">
        <v>194</v>
      </c>
      <c r="C19" s="513"/>
    </row>
    <row r="20" spans="1:3">
      <c r="A20" s="16">
        <v>1</v>
      </c>
      <c r="B20" s="72" t="s">
        <v>859</v>
      </c>
      <c r="C20" s="478">
        <v>0.60199999999999998</v>
      </c>
    </row>
    <row r="21" spans="1:3">
      <c r="A21" s="476">
        <v>2</v>
      </c>
      <c r="B21" s="477" t="s">
        <v>860</v>
      </c>
      <c r="C21" s="478">
        <v>9.9000000000000005E-2</v>
      </c>
    </row>
    <row r="22" spans="1:3">
      <c r="A22" s="16">
        <v>3</v>
      </c>
      <c r="B22" s="477" t="s">
        <v>861</v>
      </c>
      <c r="C22" s="478">
        <v>9.9000000000000005E-2</v>
      </c>
    </row>
    <row r="23" spans="1:3">
      <c r="A23" s="476">
        <v>4</v>
      </c>
      <c r="B23" s="477" t="s">
        <v>862</v>
      </c>
      <c r="C23" s="478">
        <v>9.3399999999999997E-2</v>
      </c>
    </row>
    <row r="24" spans="1:3" ht="27">
      <c r="A24" s="16">
        <v>5</v>
      </c>
      <c r="B24" s="477" t="s">
        <v>863</v>
      </c>
      <c r="C24" s="478">
        <v>8.7900000000000006E-2</v>
      </c>
    </row>
    <row r="25" spans="1:3" ht="27">
      <c r="A25" s="476">
        <v>6</v>
      </c>
      <c r="B25" s="477" t="s">
        <v>864</v>
      </c>
      <c r="C25" s="478">
        <v>1.8700000000000001E-2</v>
      </c>
    </row>
    <row r="26" spans="1:3" ht="15.75" customHeight="1">
      <c r="A26" s="16"/>
      <c r="B26" s="72"/>
      <c r="C26" s="73"/>
    </row>
    <row r="27" spans="1:3" ht="29.25" customHeight="1">
      <c r="A27" s="16"/>
      <c r="B27" s="512" t="s">
        <v>323</v>
      </c>
      <c r="C27" s="513"/>
    </row>
    <row r="28" spans="1:3">
      <c r="A28" s="16">
        <v>1</v>
      </c>
      <c r="B28" s="72" t="s">
        <v>865</v>
      </c>
      <c r="C28" s="478">
        <v>8.3199999999999996E-2</v>
      </c>
    </row>
    <row r="29" spans="1:3">
      <c r="A29" s="479">
        <v>2</v>
      </c>
      <c r="B29" s="480" t="s">
        <v>866</v>
      </c>
      <c r="C29" s="478">
        <v>8.3199999999999996E-2</v>
      </c>
    </row>
    <row r="30" spans="1:3">
      <c r="A30" s="16">
        <v>3</v>
      </c>
      <c r="B30" s="480" t="s">
        <v>867</v>
      </c>
      <c r="C30" s="478">
        <v>8.3199999999999996E-2</v>
      </c>
    </row>
    <row r="31" spans="1:3">
      <c r="A31" s="479">
        <v>4</v>
      </c>
      <c r="B31" s="480" t="s">
        <v>868</v>
      </c>
      <c r="C31" s="478">
        <v>8.6300000000000002E-2</v>
      </c>
    </row>
    <row r="32" spans="1:3">
      <c r="A32" s="16">
        <v>5</v>
      </c>
      <c r="B32" s="480" t="s">
        <v>869</v>
      </c>
      <c r="C32" s="481">
        <v>8.1900000000000001E-2</v>
      </c>
    </row>
    <row r="33" spans="1:3" ht="15.75" thickBot="1">
      <c r="A33" s="479">
        <v>6</v>
      </c>
      <c r="B33" s="74" t="s">
        <v>870</v>
      </c>
      <c r="C33" s="478">
        <v>7.8899999999999998E-2</v>
      </c>
    </row>
  </sheetData>
  <mergeCells count="5">
    <mergeCell ref="B5:C5"/>
    <mergeCell ref="B12:C12"/>
    <mergeCell ref="B13:C13"/>
    <mergeCell ref="B27:C27"/>
    <mergeCell ref="B19:C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E15" sqref="E15"/>
    </sheetView>
  </sheetViews>
  <sheetFormatPr defaultRowHeight="15"/>
  <cols>
    <col min="1" max="1" width="9.5703125" style="3" bestFit="1" customWidth="1"/>
    <col min="2" max="2" width="47.5703125" style="3" customWidth="1"/>
    <col min="3" max="3" width="28" style="3" customWidth="1"/>
    <col min="4" max="4" width="22.42578125" style="3" customWidth="1"/>
    <col min="5" max="5" width="18.85546875" style="3" customWidth="1"/>
    <col min="6" max="6" width="12" bestFit="1" customWidth="1"/>
    <col min="7" max="7" width="12.5703125" bestFit="1" customWidth="1"/>
  </cols>
  <sheetData>
    <row r="1" spans="1:7" ht="15.75">
      <c r="A1" s="18" t="s">
        <v>233</v>
      </c>
      <c r="B1" s="17" t="s">
        <v>849</v>
      </c>
    </row>
    <row r="2" spans="1:7" s="22" customFormat="1" ht="15.75" customHeight="1">
      <c r="A2" s="22" t="s">
        <v>234</v>
      </c>
      <c r="B2" s="17" t="s">
        <v>850</v>
      </c>
    </row>
    <row r="3" spans="1:7" s="22" customFormat="1" ht="15.75" customHeight="1"/>
    <row r="4" spans="1:7" s="22" customFormat="1" ht="15.75" customHeight="1" thickBot="1">
      <c r="A4" s="274" t="s">
        <v>665</v>
      </c>
      <c r="B4" s="275" t="s">
        <v>312</v>
      </c>
      <c r="C4" s="212"/>
      <c r="D4" s="212"/>
      <c r="E4" s="213" t="s">
        <v>135</v>
      </c>
    </row>
    <row r="5" spans="1:7" s="129" customFormat="1" ht="17.45" customHeight="1">
      <c r="A5" s="438"/>
      <c r="B5" s="439"/>
      <c r="C5" s="211" t="s">
        <v>0</v>
      </c>
      <c r="D5" s="211" t="s">
        <v>1</v>
      </c>
      <c r="E5" s="440" t="s">
        <v>2</v>
      </c>
    </row>
    <row r="6" spans="1:7" s="172" customFormat="1" ht="14.45" customHeight="1">
      <c r="A6" s="441"/>
      <c r="B6" s="514" t="s">
        <v>277</v>
      </c>
      <c r="C6" s="514" t="s">
        <v>276</v>
      </c>
      <c r="D6" s="515" t="s">
        <v>275</v>
      </c>
      <c r="E6" s="516"/>
      <c r="G6"/>
    </row>
    <row r="7" spans="1:7" s="172" customFormat="1" ht="99.6" customHeight="1">
      <c r="A7" s="441"/>
      <c r="B7" s="514"/>
      <c r="C7" s="514"/>
      <c r="D7" s="433" t="s">
        <v>274</v>
      </c>
      <c r="E7" s="434" t="s">
        <v>844</v>
      </c>
      <c r="G7"/>
    </row>
    <row r="8" spans="1:7">
      <c r="A8" s="442">
        <v>1</v>
      </c>
      <c r="B8" s="443" t="s">
        <v>196</v>
      </c>
      <c r="C8" s="444">
        <v>19395251.189999998</v>
      </c>
      <c r="D8" s="444"/>
      <c r="E8" s="444">
        <f>C8-D8</f>
        <v>19395251.189999998</v>
      </c>
    </row>
    <row r="9" spans="1:7">
      <c r="A9" s="442">
        <v>2</v>
      </c>
      <c r="B9" s="443" t="s">
        <v>197</v>
      </c>
      <c r="C9" s="444">
        <v>23906035.030000001</v>
      </c>
      <c r="D9" s="444"/>
      <c r="E9" s="444">
        <f t="shared" ref="E9:E20" si="0">C9-D9</f>
        <v>23906035.030000001</v>
      </c>
    </row>
    <row r="10" spans="1:7">
      <c r="A10" s="442">
        <v>3</v>
      </c>
      <c r="B10" s="443" t="s">
        <v>273</v>
      </c>
      <c r="C10" s="444">
        <v>72631011.700000003</v>
      </c>
      <c r="D10" s="444"/>
      <c r="E10" s="444">
        <f t="shared" si="0"/>
        <v>72631011.700000003</v>
      </c>
    </row>
    <row r="11" spans="1:7" ht="25.5">
      <c r="A11" s="442">
        <v>4</v>
      </c>
      <c r="B11" s="443" t="s">
        <v>227</v>
      </c>
      <c r="C11" s="444">
        <v>0</v>
      </c>
      <c r="D11" s="444"/>
      <c r="E11" s="444">
        <f t="shared" si="0"/>
        <v>0</v>
      </c>
    </row>
    <row r="12" spans="1:7">
      <c r="A12" s="442">
        <v>5</v>
      </c>
      <c r="B12" s="443" t="s">
        <v>199</v>
      </c>
      <c r="C12" s="444">
        <v>0</v>
      </c>
      <c r="D12" s="444"/>
      <c r="E12" s="444">
        <f t="shared" si="0"/>
        <v>0</v>
      </c>
    </row>
    <row r="13" spans="1:7">
      <c r="A13" s="442">
        <v>6.1</v>
      </c>
      <c r="B13" s="443" t="s">
        <v>200</v>
      </c>
      <c r="C13" s="445">
        <v>533012305.17899996</v>
      </c>
      <c r="D13" s="444"/>
      <c r="E13" s="444">
        <f t="shared" si="0"/>
        <v>533012305.17899996</v>
      </c>
    </row>
    <row r="14" spans="1:7">
      <c r="A14" s="442">
        <v>6.2</v>
      </c>
      <c r="B14" s="446" t="s">
        <v>201</v>
      </c>
      <c r="C14" s="482">
        <v>-12586491.478500001</v>
      </c>
      <c r="D14" s="444"/>
      <c r="E14" s="482">
        <f t="shared" si="0"/>
        <v>-12586491.478500001</v>
      </c>
    </row>
    <row r="15" spans="1:7">
      <c r="A15" s="442">
        <v>6</v>
      </c>
      <c r="B15" s="443" t="s">
        <v>272</v>
      </c>
      <c r="C15" s="444">
        <f>C13+C14</f>
        <v>520425813.70049995</v>
      </c>
      <c r="D15" s="444"/>
      <c r="E15" s="444">
        <f>E13+E14</f>
        <v>520425813.70049995</v>
      </c>
    </row>
    <row r="16" spans="1:7" ht="25.5">
      <c r="A16" s="442">
        <v>7</v>
      </c>
      <c r="B16" s="443" t="s">
        <v>203</v>
      </c>
      <c r="C16" s="444">
        <v>8724669.3072602749</v>
      </c>
      <c r="D16" s="444"/>
      <c r="E16" s="444">
        <f t="shared" si="0"/>
        <v>8724669.3072602749</v>
      </c>
    </row>
    <row r="17" spans="1:7">
      <c r="A17" s="442">
        <v>8</v>
      </c>
      <c r="B17" s="443" t="s">
        <v>204</v>
      </c>
      <c r="C17" s="444">
        <v>357866</v>
      </c>
      <c r="D17" s="444"/>
      <c r="E17" s="444">
        <f t="shared" si="0"/>
        <v>357866</v>
      </c>
      <c r="F17" s="7"/>
      <c r="G17" s="7"/>
    </row>
    <row r="18" spans="1:7">
      <c r="A18" s="442">
        <v>9</v>
      </c>
      <c r="B18" s="443" t="s">
        <v>205</v>
      </c>
      <c r="C18" s="444">
        <v>0</v>
      </c>
      <c r="D18" s="444"/>
      <c r="E18" s="444">
        <f t="shared" si="0"/>
        <v>0</v>
      </c>
      <c r="G18" s="7"/>
    </row>
    <row r="19" spans="1:7" ht="25.5">
      <c r="A19" s="442">
        <v>10</v>
      </c>
      <c r="B19" s="443" t="s">
        <v>206</v>
      </c>
      <c r="C19" s="444">
        <v>11169781.729999997</v>
      </c>
      <c r="D19" s="444">
        <v>3741010</v>
      </c>
      <c r="E19" s="444">
        <f t="shared" si="0"/>
        <v>7428771.7299999967</v>
      </c>
      <c r="G19" s="7"/>
    </row>
    <row r="20" spans="1:7">
      <c r="A20" s="442">
        <v>11</v>
      </c>
      <c r="B20" s="443" t="s">
        <v>207</v>
      </c>
      <c r="C20" s="444">
        <v>30354555.59</v>
      </c>
      <c r="D20" s="444"/>
      <c r="E20" s="444">
        <f t="shared" si="0"/>
        <v>30354555.59</v>
      </c>
    </row>
    <row r="21" spans="1:7" ht="51.75" thickBot="1">
      <c r="A21" s="447"/>
      <c r="B21" s="448" t="s">
        <v>804</v>
      </c>
      <c r="C21" s="386">
        <f>SUM(C8:C12, C15:C20)</f>
        <v>686964984.2477603</v>
      </c>
      <c r="D21" s="386">
        <f>SUM(D8:D12, D15:D20)</f>
        <v>3741010</v>
      </c>
      <c r="E21" s="449">
        <f>SUM(E8:E12, E15:E20)</f>
        <v>683223974.2477603</v>
      </c>
    </row>
    <row r="22" spans="1:7">
      <c r="A22"/>
      <c r="B22"/>
      <c r="C22"/>
      <c r="D22"/>
      <c r="E22"/>
    </row>
    <row r="23" spans="1:7">
      <c r="A23"/>
      <c r="B23"/>
      <c r="C23"/>
      <c r="D23"/>
      <c r="E23"/>
    </row>
    <row r="25" spans="1:7" s="3" customFormat="1">
      <c r="B25" s="76"/>
      <c r="F25"/>
      <c r="G25"/>
    </row>
    <row r="26" spans="1:7" s="3" customFormat="1">
      <c r="B26" s="77"/>
      <c r="F26"/>
      <c r="G26"/>
    </row>
    <row r="27" spans="1:7" s="3" customFormat="1">
      <c r="B27" s="76"/>
      <c r="F27"/>
      <c r="G27"/>
    </row>
    <row r="28" spans="1:7" s="3" customFormat="1">
      <c r="B28" s="76"/>
      <c r="F28"/>
      <c r="G28"/>
    </row>
    <row r="29" spans="1:7" s="3" customFormat="1">
      <c r="B29" s="76"/>
      <c r="F29"/>
      <c r="G29"/>
    </row>
    <row r="30" spans="1:7" s="3" customFormat="1">
      <c r="B30" s="76"/>
      <c r="F30"/>
      <c r="G30"/>
    </row>
    <row r="31" spans="1:7" s="3" customFormat="1">
      <c r="B31" s="76"/>
      <c r="F31"/>
      <c r="G31"/>
    </row>
    <row r="32" spans="1:7" s="3" customFormat="1">
      <c r="B32" s="77"/>
      <c r="F32"/>
      <c r="G32"/>
    </row>
    <row r="33" spans="2:7" s="3" customFormat="1">
      <c r="B33" s="77"/>
      <c r="F33"/>
      <c r="G33"/>
    </row>
    <row r="34" spans="2:7" s="3" customFormat="1">
      <c r="B34" s="77"/>
      <c r="F34"/>
      <c r="G34"/>
    </row>
    <row r="35" spans="2:7" s="3" customFormat="1">
      <c r="B35" s="77"/>
      <c r="F35"/>
      <c r="G35"/>
    </row>
    <row r="36" spans="2:7" s="3" customFormat="1">
      <c r="B36" s="77"/>
      <c r="F36"/>
      <c r="G36"/>
    </row>
    <row r="37" spans="2:7" s="3" customFormat="1">
      <c r="B37" s="77"/>
      <c r="F37"/>
      <c r="G37"/>
    </row>
  </sheetData>
  <mergeCells count="3">
    <mergeCell ref="B6:B7"/>
    <mergeCell ref="C6:C7"/>
    <mergeCell ref="D6:E6"/>
  </mergeCells>
  <pageMargins left="0.7" right="0.7" top="0.75" bottom="0.75" header="0.3" footer="0.3"/>
  <pageSetup paperSize="9" orientation="portrait" horizontalDpi="4294967295" verticalDpi="4294967295" r:id="rId1"/>
  <ignoredErrors>
    <ignoredError sqref="C21" formulaRange="1"/>
    <ignoredError sqref="E1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activeCellId="1" sqref="C5 C9"/>
    </sheetView>
  </sheetViews>
  <sheetFormatPr defaultRowHeight="15" outlineLevelRow="1"/>
  <cols>
    <col min="1" max="1" width="9.5703125" style="3" bestFit="1" customWidth="1"/>
    <col min="2" max="2" width="114.28515625" style="3"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233</v>
      </c>
      <c r="B1" s="17" t="s">
        <v>849</v>
      </c>
    </row>
    <row r="2" spans="1:6" s="22" customFormat="1" ht="15.75" customHeight="1">
      <c r="A2" s="22" t="s">
        <v>234</v>
      </c>
      <c r="B2" s="17" t="s">
        <v>850</v>
      </c>
      <c r="C2"/>
      <c r="D2"/>
      <c r="E2"/>
      <c r="F2"/>
    </row>
    <row r="3" spans="1:6" s="22" customFormat="1" ht="15.75" customHeight="1">
      <c r="C3"/>
      <c r="D3"/>
      <c r="E3"/>
      <c r="F3"/>
    </row>
    <row r="4" spans="1:6" s="22" customFormat="1" ht="26.25" thickBot="1">
      <c r="A4" s="22" t="s">
        <v>666</v>
      </c>
      <c r="B4" s="219" t="s">
        <v>316</v>
      </c>
      <c r="C4" s="213" t="s">
        <v>135</v>
      </c>
      <c r="D4"/>
      <c r="E4"/>
      <c r="F4"/>
    </row>
    <row r="5" spans="1:6" ht="26.25">
      <c r="A5" s="214">
        <v>1</v>
      </c>
      <c r="B5" s="215" t="s">
        <v>703</v>
      </c>
      <c r="C5" s="336">
        <f>'7. LI1'!E21</f>
        <v>683223974.2477603</v>
      </c>
    </row>
    <row r="6" spans="1:6" s="201" customFormat="1">
      <c r="A6" s="128">
        <v>2.1</v>
      </c>
      <c r="B6" s="221" t="s">
        <v>317</v>
      </c>
      <c r="C6" s="337">
        <v>34912089.640000001</v>
      </c>
    </row>
    <row r="7" spans="1:6" s="5" customFormat="1" ht="25.5" outlineLevel="1">
      <c r="A7" s="220">
        <v>2.2000000000000002</v>
      </c>
      <c r="B7" s="216" t="s">
        <v>318</v>
      </c>
      <c r="C7" s="338">
        <v>12961000</v>
      </c>
    </row>
    <row r="8" spans="1:6" s="5" customFormat="1" ht="26.25">
      <c r="A8" s="220">
        <v>3</v>
      </c>
      <c r="B8" s="217" t="s">
        <v>704</v>
      </c>
      <c r="C8" s="339">
        <f>SUM(C5:C7)</f>
        <v>731097063.88776028</v>
      </c>
    </row>
    <row r="9" spans="1:6" s="201" customFormat="1">
      <c r="A9" s="128">
        <v>4</v>
      </c>
      <c r="B9" s="224" t="s">
        <v>313</v>
      </c>
      <c r="C9" s="337">
        <v>10490130.5112</v>
      </c>
    </row>
    <row r="10" spans="1:6" s="5" customFormat="1" ht="25.5" outlineLevel="1">
      <c r="A10" s="220">
        <v>5.0999999999999996</v>
      </c>
      <c r="B10" s="216" t="s">
        <v>324</v>
      </c>
      <c r="C10" s="338">
        <v>-27929671.712000001</v>
      </c>
    </row>
    <row r="11" spans="1:6" s="5" customFormat="1" ht="25.5" outlineLevel="1">
      <c r="A11" s="220">
        <v>5.2</v>
      </c>
      <c r="B11" s="216" t="s">
        <v>325</v>
      </c>
      <c r="C11" s="338">
        <v>-11146460</v>
      </c>
    </row>
    <row r="12" spans="1:6" s="5" customFormat="1">
      <c r="A12" s="220">
        <v>6</v>
      </c>
      <c r="B12" s="222" t="s">
        <v>314</v>
      </c>
      <c r="C12" s="450"/>
    </row>
    <row r="13" spans="1:6" s="5" customFormat="1" ht="15.75" thickBot="1">
      <c r="A13" s="223">
        <v>7</v>
      </c>
      <c r="B13" s="218" t="s">
        <v>315</v>
      </c>
      <c r="C13" s="340">
        <f>SUM(C8:C12)</f>
        <v>702511062.68696022</v>
      </c>
    </row>
    <row r="17" spans="2:9" s="3" customFormat="1">
      <c r="B17" s="78"/>
      <c r="C17"/>
      <c r="D17"/>
      <c r="E17"/>
      <c r="F17"/>
      <c r="G17"/>
      <c r="H17"/>
      <c r="I17"/>
    </row>
    <row r="18" spans="2:9" s="3" customFormat="1">
      <c r="B18" s="75"/>
      <c r="C18"/>
      <c r="D18"/>
      <c r="E18"/>
      <c r="F18"/>
      <c r="G18"/>
      <c r="H18"/>
      <c r="I18"/>
    </row>
    <row r="19" spans="2:9" s="3" customFormat="1">
      <c r="B19" s="75"/>
      <c r="C19"/>
      <c r="D19"/>
      <c r="E19"/>
      <c r="F19"/>
      <c r="G19"/>
      <c r="H19"/>
      <c r="I19"/>
    </row>
    <row r="20" spans="2:9" s="3" customFormat="1">
      <c r="B20" s="77"/>
      <c r="C20"/>
      <c r="D20"/>
      <c r="E20"/>
      <c r="F20"/>
      <c r="G20"/>
      <c r="H20"/>
      <c r="I20"/>
    </row>
    <row r="21" spans="2:9" s="3" customFormat="1">
      <c r="B21" s="76"/>
      <c r="C21"/>
      <c r="D21"/>
      <c r="E21"/>
      <c r="F21"/>
      <c r="G21"/>
      <c r="H21"/>
      <c r="I21"/>
    </row>
    <row r="22" spans="2:9" s="3" customFormat="1">
      <c r="B22" s="77"/>
      <c r="C22"/>
      <c r="D22"/>
      <c r="E22"/>
      <c r="F22"/>
      <c r="G22"/>
      <c r="H22"/>
      <c r="I22"/>
    </row>
    <row r="23" spans="2:9" s="3" customFormat="1">
      <c r="B23" s="76"/>
      <c r="C23"/>
      <c r="D23"/>
      <c r="E23"/>
      <c r="F23"/>
      <c r="G23"/>
      <c r="H23"/>
      <c r="I23"/>
    </row>
    <row r="24" spans="2:9" s="3" customFormat="1">
      <c r="B24" s="76"/>
      <c r="C24"/>
      <c r="D24"/>
      <c r="E24"/>
      <c r="F24"/>
      <c r="G24"/>
      <c r="H24"/>
      <c r="I24"/>
    </row>
    <row r="25" spans="2:9" s="3" customFormat="1">
      <c r="B25" s="76"/>
      <c r="C25"/>
      <c r="D25"/>
      <c r="E25"/>
      <c r="F25"/>
      <c r="G25"/>
      <c r="H25"/>
      <c r="I25"/>
    </row>
    <row r="26" spans="2:9" s="3" customFormat="1">
      <c r="B26" s="76"/>
      <c r="C26"/>
      <c r="D26"/>
      <c r="E26"/>
      <c r="F26"/>
      <c r="G26"/>
      <c r="H26"/>
      <c r="I26"/>
    </row>
    <row r="27" spans="2:9" s="3" customFormat="1">
      <c r="B27" s="76"/>
      <c r="C27"/>
      <c r="D27"/>
      <c r="E27"/>
      <c r="F27"/>
      <c r="G27"/>
      <c r="H27"/>
      <c r="I27"/>
    </row>
    <row r="28" spans="2:9" s="3" customFormat="1">
      <c r="B28" s="77"/>
      <c r="C28"/>
      <c r="D28"/>
      <c r="E28"/>
      <c r="F28"/>
      <c r="G28"/>
      <c r="H28"/>
      <c r="I28"/>
    </row>
    <row r="29" spans="2:9" s="3" customFormat="1">
      <c r="B29" s="77"/>
      <c r="C29"/>
      <c r="D29"/>
      <c r="E29"/>
      <c r="F29"/>
      <c r="G29"/>
      <c r="H29"/>
      <c r="I29"/>
    </row>
    <row r="30" spans="2:9" s="3" customFormat="1">
      <c r="B30" s="77"/>
      <c r="C30"/>
      <c r="D30"/>
      <c r="E30"/>
      <c r="F30"/>
      <c r="G30"/>
      <c r="H30"/>
      <c r="I30"/>
    </row>
    <row r="31" spans="2:9" s="3" customFormat="1">
      <c r="B31" s="77"/>
      <c r="C31"/>
      <c r="D31"/>
      <c r="E31"/>
      <c r="F31"/>
      <c r="G31"/>
      <c r="H31"/>
      <c r="I31"/>
    </row>
    <row r="32" spans="2:9" s="3" customFormat="1">
      <c r="B32" s="77"/>
      <c r="C32"/>
      <c r="D32"/>
      <c r="E32"/>
      <c r="F32"/>
      <c r="G32"/>
      <c r="H32"/>
      <c r="I32"/>
    </row>
    <row r="33" spans="2:9" s="3" customFormat="1">
      <c r="B33" s="77"/>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XRqwGWu/vKxy8nFdPNNZq6/EsF3ytz2SRP8emGiNCxY=</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gyHJrMf24noqxQ169jo2DJ+kA57fzpjxIpRmv53kmZo=</DigestValue>
    </Reference>
  </SignedInfo>
  <SignatureValue>3FHiqIvxLgSBPku86rCvb+cxWcpRkp28UqAysSmFOhw9HXy1yB9vALRxMegqqQtXCjeSvTeBcpt6
dQoc2SUTtEqvStE9euJmBMvtY3WJD/8DkKVkWhVzU+UnNYvNhoikOqA5CpdqN5p5NSBzoUI8Zzmo
MypTCne/AJlC2S0ArWI5sul8APWVWF+E2YKStsJp6utXcsSAFQjamfC3k+IMv7nTV93Afqem25mB
Gup1B2ESbplm/0XtZSeqAPHzI4mC+2C6fpRpS5mNcDU6CVGgrlvKn1cr71wc0Am2d/sF8b84vs27
3x2CygthefYHqClVSXAGYmTsGOYUzd+C3dF+0w==</SignatureValue>
  <KeyInfo>
    <X509Data>
      <X509Certificate>MIIGRDCCBSygAwIBAgIKJM6XmAACAAAgZTANBgkqhkiG9w0BAQsFADBKMRIwEAYKCZImiZPyLGQBGRYCZ2UxEzARBgoJkiaJk/IsZAEZFgNuYmcxHzAdBgNVBAMTFk5CRyBDbGFzcyAyIElOVCBTdWIgQ0EwHhcNMTcwNDEwMTExNzQxWhcNMTkwNDEwMTExNzQxWjBCMRcwFQYDVQQKEw5KU0MgQ3JlZG8gQmFuazEnMCUGA1UEAxMeQkNEIC0gS29uc3RhbnRpbmUgR2hhbWJhc2hpZHplMIIBIjANBgkqhkiG9w0BAQEFAAOCAQ8AMIIBCgKCAQEA3MD2pLPW/aC7YD4SeksZw0ThEfO5ivBP/AWRLg6s3YAxOoVmTLYh+KZjkZ3gZYpvZFGnVNtu/GrFTjbU36moCLArmZWy/p3yK6mSZFBTL4HWYh4GkI+BEOzAQ1SkTjwdQkZOXkK8HtOptUhLTcxK++rY5ZrwV56He+fmyEe2wvqEVIJJbXOlIEY79drgnFrwbISzR0/p2jBAidvKG9UYJP+yXDqru1uxls8Hm1VwcdazCMRKWoiBFPdDmwHwtTP07QmY6Pg0obxKMMGuNvHWrpnRdHWle+TnSfs3zMvGrap0kL5foNbscyhMK916oKWAon6SSkgoRQruzf1lBBdpPQIDAQABo4IDMjCCAy4wPAYJKwYBBAGCNxUHBC8wLQYlKwYBBAGCNxUI5rJgg431RIaBmQmDuKFKg76EcQSDxJEzhIOIXQIBZAIBHTAdBgNVHSUEFjAUBggrBgEFBQcDAgYIKwYBBQUHAwQwCwYDVR0PBAQDAgeAMCcGCSsGAQQBgjcVCgQaMBgwCgYIKwYBBQUHAwIwCgYIKwYBBQUHAwQwHQYDVR0OBBYEFNpZtXkKIEVVl/AtIrkbEIlw8ZsZ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5bKhkmQx5vD7v9s9lAGlhgz0Igvti2gzGeU/jlBRZ8LZgFfcU8F2vc4b9qxld9UaYliitvv2fRCm6AjR0GI67bs/0QxiHRFcAl5xjh2VTXZKylcEJPhiW3JZTVcNBOAvpH/Ei21fvZ6lqF7dZhMheOacR776SwuCWlxGOwMhMLYCBjkcf5MKA49RsfrbTdInuyLKd80evx4QNFjfuRPHmjuOBYwiuxNVx+dIiMDcyIlbAFiFOBxFJzLZoQlIHjmFb0bOPA93XZ9HrwEx1s3dEYkg9rsOa6giOslw+F6qiiCIVNjwWZdRtj0WuOjGnl9eyjJjehHSSlPB6iZNhy4vd</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REuK1BNEm1pNDwk2PCTP4np7rrp0jVQafg5lo8dkgfA=</DigestValue>
      </Reference>
      <Reference URI="/xl/calcChain.xml?ContentType=application/vnd.openxmlformats-officedocument.spreadsheetml.calcChain+xml">
        <DigestMethod Algorithm="http://www.w3.org/2001/04/xmlenc#sha256"/>
        <DigestValue>1inJ4EpaLSLK+RzcAod6EpgY+wISLDhgEn2MWw3DUwE=</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HH02/j1uN3vGvwXSwwCmcuuUHa89SvIHgcB1LNiujKU=</DigestValue>
      </Reference>
      <Reference URI="/xl/printerSettings/printerSettings13.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sGozrwr+T30QQ7tdruzi3+bpty0zmO2etlk+PYCoROo=</DigestValue>
      </Reference>
      <Reference URI="/xl/styles.xml?ContentType=application/vnd.openxmlformats-officedocument.spreadsheetml.styles+xml">
        <DigestMethod Algorithm="http://www.w3.org/2001/04/xmlenc#sha256"/>
        <DigestValue>Np6x4iNXP+KOH+L7LScPfJCjHN6oGueSj10ANM/q9n8=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kBaex4eWtmsY6S5KgBX1WIt4/Q/WWVB+1sl7bjl9Fw0=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XTErRTySUEvnIzGitUsNelLxXr7RS56dhqWgesdN6IA=</DigestValue>
      </Reference>
      <Reference URI="/xl/worksheets/sheet10.xml?ContentType=application/vnd.openxmlformats-officedocument.spreadsheetml.worksheet+xml">
        <DigestMethod Algorithm="http://www.w3.org/2001/04/xmlenc#sha256"/>
        <DigestValue>F2Rv/mlwo7Ou8Cn8VqNq6FdRGUV7Vd6HR9swbnXxyJ4=</DigestValue>
      </Reference>
      <Reference URI="/xl/worksheets/sheet11.xml?ContentType=application/vnd.openxmlformats-officedocument.spreadsheetml.worksheet+xml">
        <DigestMethod Algorithm="http://www.w3.org/2001/04/xmlenc#sha256"/>
        <DigestValue>rnFByKgXEptQhUp+szkAYcYOSfM/N6A1l7WlE2ZQpV4=</DigestValue>
      </Reference>
      <Reference URI="/xl/worksheets/sheet12.xml?ContentType=application/vnd.openxmlformats-officedocument.spreadsheetml.worksheet+xml">
        <DigestMethod Algorithm="http://www.w3.org/2001/04/xmlenc#sha256"/>
        <DigestValue>oP3djGWGsQJY7SOeHcBzosiXLoRSqxLB4r/yAla5Rf0=</DigestValue>
      </Reference>
      <Reference URI="/xl/worksheets/sheet13.xml?ContentType=application/vnd.openxmlformats-officedocument.spreadsheetml.worksheet+xml">
        <DigestMethod Algorithm="http://www.w3.org/2001/04/xmlenc#sha256"/>
        <DigestValue>xgfaq/B2KLlSL5V3/0JxQ/tJrkUIfqHjOmA3V/esLbQ=</DigestValue>
      </Reference>
      <Reference URI="/xl/worksheets/sheet14.xml?ContentType=application/vnd.openxmlformats-officedocument.spreadsheetml.worksheet+xml">
        <DigestMethod Algorithm="http://www.w3.org/2001/04/xmlenc#sha256"/>
        <DigestValue>GUBA8QLgL0X2g+HmJ3gsnqJ9boAueg5Uic22DRHk13s=</DigestValue>
      </Reference>
      <Reference URI="/xl/worksheets/sheet15.xml?ContentType=application/vnd.openxmlformats-officedocument.spreadsheetml.worksheet+xml">
        <DigestMethod Algorithm="http://www.w3.org/2001/04/xmlenc#sha256"/>
        <DigestValue>R2byTnKMQGaca0AA4IUHR7XquK8TKKq83CtMRqKFUVY=</DigestValue>
      </Reference>
      <Reference URI="/xl/worksheets/sheet16.xml?ContentType=application/vnd.openxmlformats-officedocument.spreadsheetml.worksheet+xml">
        <DigestMethod Algorithm="http://www.w3.org/2001/04/xmlenc#sha256"/>
        <DigestValue>wBqbrvSs56GltDdY1JAyvdZf0v5YqadTQ076uXY/JK4=</DigestValue>
      </Reference>
      <Reference URI="/xl/worksheets/sheet17.xml?ContentType=application/vnd.openxmlformats-officedocument.spreadsheetml.worksheet+xml">
        <DigestMethod Algorithm="http://www.w3.org/2001/04/xmlenc#sha256"/>
        <DigestValue>YJ1PD2Nv7QLx+ulUPTbeiXGtd5XvCt4gLK27wXCDJLw=</DigestValue>
      </Reference>
      <Reference URI="/xl/worksheets/sheet2.xml?ContentType=application/vnd.openxmlformats-officedocument.spreadsheetml.worksheet+xml">
        <DigestMethod Algorithm="http://www.w3.org/2001/04/xmlenc#sha256"/>
        <DigestValue>Hzwvr0v71AdCH/OSR6tKl62zWJ+++ca7RBfvIbKO9p0=</DigestValue>
      </Reference>
      <Reference URI="/xl/worksheets/sheet3.xml?ContentType=application/vnd.openxmlformats-officedocument.spreadsheetml.worksheet+xml">
        <DigestMethod Algorithm="http://www.w3.org/2001/04/xmlenc#sha256"/>
        <DigestValue>VFycvxpESFbZy7YHXrDEQorHWVLxcgHiRJVmiRPnK1U=</DigestValue>
      </Reference>
      <Reference URI="/xl/worksheets/sheet4.xml?ContentType=application/vnd.openxmlformats-officedocument.spreadsheetml.worksheet+xml">
        <DigestMethod Algorithm="http://www.w3.org/2001/04/xmlenc#sha256"/>
        <DigestValue>+odrawXm07mfSweaSWo7AJWgAAUMTZkOGltHmhS4ZLI=</DigestValue>
      </Reference>
      <Reference URI="/xl/worksheets/sheet5.xml?ContentType=application/vnd.openxmlformats-officedocument.spreadsheetml.worksheet+xml">
        <DigestMethod Algorithm="http://www.w3.org/2001/04/xmlenc#sha256"/>
        <DigestValue>p8L3Yuxmf6UZ7D0gJDCXDGQxftmHRJdIaFoFPgCSKMI=</DigestValue>
      </Reference>
      <Reference URI="/xl/worksheets/sheet6.xml?ContentType=application/vnd.openxmlformats-officedocument.spreadsheetml.worksheet+xml">
        <DigestMethod Algorithm="http://www.w3.org/2001/04/xmlenc#sha256"/>
        <DigestValue>8d2QHutmMlPa68lAtKRaHqDU7ilFnb94BOoVuT1ZAyw=</DigestValue>
      </Reference>
      <Reference URI="/xl/worksheets/sheet7.xml?ContentType=application/vnd.openxmlformats-officedocument.spreadsheetml.worksheet+xml">
        <DigestMethod Algorithm="http://www.w3.org/2001/04/xmlenc#sha256"/>
        <DigestValue>E1k+YXA23MTG39m1F01g+CqlUHHLztqAa8P04/ntjxk=</DigestValue>
      </Reference>
      <Reference URI="/xl/worksheets/sheet8.xml?ContentType=application/vnd.openxmlformats-officedocument.spreadsheetml.worksheet+xml">
        <DigestMethod Algorithm="http://www.w3.org/2001/04/xmlenc#sha256"/>
        <DigestValue>r1s0XGAYgs2IMc431ersTrHDVKwaFdMVMtV8KZtwwuM=</DigestValue>
      </Reference>
      <Reference URI="/xl/worksheets/sheet9.xml?ContentType=application/vnd.openxmlformats-officedocument.spreadsheetml.worksheet+xml">
        <DigestMethod Algorithm="http://www.w3.org/2001/04/xmlenc#sha256"/>
        <DigestValue>FsowJUfyA4O7WwRwtPW6L5yQhf+0c5a1ISabRGYjBSM=</DigestValue>
      </Reference>
    </Manifest>
    <SignatureProperties>
      <SignatureProperty Id="idSignatureTime" Target="#idPackageSignature">
        <mdssi:SignatureTime xmlns:mdssi="http://schemas.openxmlformats.org/package/2006/digital-signature">
          <mdssi:Format>YYYY-MM-DDThh:mm:ssTZD</mdssi:Format>
          <mdssi:Value>2018-01-25T13:26:38Z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2018-01-25T13:26:38Z</xd:SigningTime>
          <xd:SigningCertificate>
            <xd:Cert>
              <xd:CertDigest>
                <DigestMethod Algorithm="http://www.w3.org/2001/04/xmlenc#sha256"/>
                <DigestValue>bHS+dxkcutcev0yKFy84F5Lu+9nPJXtzo4YRscVRF4E=</DigestValue>
              </xd:CertDigest>
              <xd:IssuerSerial>
                <X509IssuerName>CN=NBG Class 2 INT Sub CA, DC=nbg, DC=ge</X509IssuerName>
                <X509SerialNumber>173816146143396172406885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0wXDvsM+5G96oTLLN4wNGd1Zy1833OFOhWAI47htFb4=</DigestValue>
    </Reference>
    <Reference Type="http://www.w3.org/2000/09/xmldsig#Object" URI="#idOfficeObject">
      <DigestMethod Algorithm="http://www.w3.org/2001/04/xmlenc#sha256"/>
      <DigestValue>OmovgH2KyhpaDexoJ5JkQtWjJxh9oNfrU3+NZLpaLuk=</DigestValue>
    </Reference>
    <Reference Type="http://uri.etsi.org/01903#SignedProperties" URI="#idSignedProperties">
      <Transforms>
        <Transform Algorithm="http://www.w3.org/TR/2001/REC-xml-c14n-20010315"/>
      </Transforms>
      <DigestMethod Algorithm="http://www.w3.org/2001/04/xmlenc#sha256"/>
      <DigestValue>Oqc8SGaMUN2YCignig7yV7o54YSXEvs8LAkKdgjLxaI=</DigestValue>
    </Reference>
  </SignedInfo>
  <SignatureValue>WMCohQZHXS36yJd65SUx62YJ3A/qLiq1SNO8au+ZC8VrlKI2pv00vBQ8SmsgyV6iaq9aVox3B04Z
T90QlaQBNCgxRibmGUucTWcIel7qgeo8ejC+Je5kzn8sTLh9BJ+rslYkPDluqk9UAKTMBqpOuwkh
BGPRWKzUk3m2ACIGJDafbUpf+ontkWCUMTI1XZrldKLyKxuDBazcEuMQzYZMQ6HBx4JpDc7SgO6c
zxy+brSvXsAMGqT3UJw48Odwx1+rA+ChC074dNGHq0Wlpbjj3YOnnhQt0pr0m8iWpaxI8lesx0cz
01Id9CQoLFWnTdLekWYSxqzAMiE6KT1wT7nblQ==</SignatureValue>
  <KeyInfo>
    <X509Data>
      <X509Certificate>MIIGPjCCBSagAwIBAgIKSlkfjgACAAAg+zANBgkqhkiG9w0BAQsFADBKMRIwEAYKCZImiZPyLGQBGRYCZ2UxEzARBgoJkiaJk/IsZAEZFgNuYmcxHzAdBgNVBAMTFk5CRyBDbGFzcyAyIElOVCBTdWIgQ0EwHhcNMTcwNjA2MTExODI1WhcNMTkwNjA2MTExODI1WjA8MRcwFQYDVQQKEw5KU0MgQ3JlZG8gQmFuazEhMB8GA1UEAxMYQkNEIC0gRXJla2xlIFphdGlhc2h2aWxpMIIBIjANBgkqhkiG9w0BAQEFAAOCAQ8AMIIBCgKCAQEA2NHWT7y/GeGPa7dD4tYNsKsojpMYOE8NZ5Out3bky/4gTh+WpGJ+BEUdtbxbfnzc4swzChJ0OKnDdUWhb4vYl6wzphwpPOBzT9FWArKkiPdJjV5trPy+ZeqzuQ8hg/JqwudTKRdcv4jnROrCaFx5cg2TMFDv0k32IBIbaJxN9Dl9nseyilC4aGwKPd308hgqH2vXCWhs1yDhQmxabw3pXulhSNrJtzXVCfZ8KLDbEF7QNoGDQUxWCVDVNo/KbxcTv9rVNLKT+RN76DqCVYEch5xe+R+6wbgBzmGVAxZKbiqNsc7NkDN7eaR5R3p9dVGk4DeRjas/JinI3h+qmS1ImQIDAQABo4IDMjCCAy4wPAYJKwYBBAGCNxUHBC8wLQYlKwYBBAGCNxUI5rJgg431RIaBmQmDuKFKg76EcQSDxJEzhIOIXQIBZAIBHTAdBgNVHSUEFjAUBggrBgEFBQcDAgYIKwYBBQUHAwQwCwYDVR0PBAQDAgeAMCcGCSsGAQQBgjcVCgQaMBgwCgYIKwYBBQUHAwIwCgYIKwYBBQUHAwQwHQYDVR0OBBYEFMmukUHj0GNGPEQ1poWl0hScXBC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ZY7ULXDGhS5UljRomMUQNpPUnSXeZkbOpkk+CjJuPmtA5QZ7n1ap6VFdLCDGbHVRYXdkhen8odaa/TuRz2NcpBN19ct+J6Cdpho6qfHgsqpzMbW3aIctUNUtUnn0lVrX2240NyePReep4/zaqRM7JOjm3yaXWkZzt++5QrKKGAU0BZxIug7KX38BxZ52bQ2AU7bFtDM0Ut8d/8CMs8c07m6fnPpa/Lu6faM9tHUTCkqO3R5YuYkqX0gi3+Y7nmUSL0L2YarBd/SXS8YsXaxe6Far0WasQVCD9f+nouZ3cugktgmfjobR8rxjNtjOprrXk+ExeZaPxTbJOoY2f0TU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REuK1BNEm1pNDwk2PCTP4np7rrp0jVQafg5lo8dkgfA=</DigestValue>
      </Reference>
      <Reference URI="/xl/calcChain.xml?ContentType=application/vnd.openxmlformats-officedocument.spreadsheetml.calcChain+xml">
        <DigestMethod Algorithm="http://www.w3.org/2001/04/xmlenc#sha256"/>
        <DigestValue>1inJ4EpaLSLK+RzcAod6EpgY+wISLDhgEn2MWw3DUwE=</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HH02/j1uN3vGvwXSwwCmcuuUHa89SvIHgcB1LNiujKU=</DigestValue>
      </Reference>
      <Reference URI="/xl/printerSettings/printerSettings13.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sGozrwr+T30QQ7tdruzi3+bpty0zmO2etlk+PYCoROo=</DigestValue>
      </Reference>
      <Reference URI="/xl/styles.xml?ContentType=application/vnd.openxmlformats-officedocument.spreadsheetml.styles+xml">
        <DigestMethod Algorithm="http://www.w3.org/2001/04/xmlenc#sha256"/>
        <DigestValue>Np6x4iNXP+KOH+L7LScPfJCjHN6oGueSj10ANM/q9n8=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kBaex4eWtmsY6S5KgBX1WIt4/Q/WWVB+1sl7bjl9Fw0=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XTErRTySUEvnIzGitUsNelLxXr7RS56dhqWgesdN6IA=</DigestValue>
      </Reference>
      <Reference URI="/xl/worksheets/sheet10.xml?ContentType=application/vnd.openxmlformats-officedocument.spreadsheetml.worksheet+xml">
        <DigestMethod Algorithm="http://www.w3.org/2001/04/xmlenc#sha256"/>
        <DigestValue>F2Rv/mlwo7Ou8Cn8VqNq6FdRGUV7Vd6HR9swbnXxyJ4=</DigestValue>
      </Reference>
      <Reference URI="/xl/worksheets/sheet11.xml?ContentType=application/vnd.openxmlformats-officedocument.spreadsheetml.worksheet+xml">
        <DigestMethod Algorithm="http://www.w3.org/2001/04/xmlenc#sha256"/>
        <DigestValue>rnFByKgXEptQhUp+szkAYcYOSfM/N6A1l7WlE2ZQpV4=</DigestValue>
      </Reference>
      <Reference URI="/xl/worksheets/sheet12.xml?ContentType=application/vnd.openxmlformats-officedocument.spreadsheetml.worksheet+xml">
        <DigestMethod Algorithm="http://www.w3.org/2001/04/xmlenc#sha256"/>
        <DigestValue>oP3djGWGsQJY7SOeHcBzosiXLoRSqxLB4r/yAla5Rf0=</DigestValue>
      </Reference>
      <Reference URI="/xl/worksheets/sheet13.xml?ContentType=application/vnd.openxmlformats-officedocument.spreadsheetml.worksheet+xml">
        <DigestMethod Algorithm="http://www.w3.org/2001/04/xmlenc#sha256"/>
        <DigestValue>xgfaq/B2KLlSL5V3/0JxQ/tJrkUIfqHjOmA3V/esLbQ=</DigestValue>
      </Reference>
      <Reference URI="/xl/worksheets/sheet14.xml?ContentType=application/vnd.openxmlformats-officedocument.spreadsheetml.worksheet+xml">
        <DigestMethod Algorithm="http://www.w3.org/2001/04/xmlenc#sha256"/>
        <DigestValue>GUBA8QLgL0X2g+HmJ3gsnqJ9boAueg5Uic22DRHk13s=</DigestValue>
      </Reference>
      <Reference URI="/xl/worksheets/sheet15.xml?ContentType=application/vnd.openxmlformats-officedocument.spreadsheetml.worksheet+xml">
        <DigestMethod Algorithm="http://www.w3.org/2001/04/xmlenc#sha256"/>
        <DigestValue>R2byTnKMQGaca0AA4IUHR7XquK8TKKq83CtMRqKFUVY=</DigestValue>
      </Reference>
      <Reference URI="/xl/worksheets/sheet16.xml?ContentType=application/vnd.openxmlformats-officedocument.spreadsheetml.worksheet+xml">
        <DigestMethod Algorithm="http://www.w3.org/2001/04/xmlenc#sha256"/>
        <DigestValue>wBqbrvSs56GltDdY1JAyvdZf0v5YqadTQ076uXY/JK4=</DigestValue>
      </Reference>
      <Reference URI="/xl/worksheets/sheet17.xml?ContentType=application/vnd.openxmlformats-officedocument.spreadsheetml.worksheet+xml">
        <DigestMethod Algorithm="http://www.w3.org/2001/04/xmlenc#sha256"/>
        <DigestValue>YJ1PD2Nv7QLx+ulUPTbeiXGtd5XvCt4gLK27wXCDJLw=</DigestValue>
      </Reference>
      <Reference URI="/xl/worksheets/sheet2.xml?ContentType=application/vnd.openxmlformats-officedocument.spreadsheetml.worksheet+xml">
        <DigestMethod Algorithm="http://www.w3.org/2001/04/xmlenc#sha256"/>
        <DigestValue>Hzwvr0v71AdCH/OSR6tKl62zWJ+++ca7RBfvIbKO9p0=</DigestValue>
      </Reference>
      <Reference URI="/xl/worksheets/sheet3.xml?ContentType=application/vnd.openxmlformats-officedocument.spreadsheetml.worksheet+xml">
        <DigestMethod Algorithm="http://www.w3.org/2001/04/xmlenc#sha256"/>
        <DigestValue>VFycvxpESFbZy7YHXrDEQorHWVLxcgHiRJVmiRPnK1U=</DigestValue>
      </Reference>
      <Reference URI="/xl/worksheets/sheet4.xml?ContentType=application/vnd.openxmlformats-officedocument.spreadsheetml.worksheet+xml">
        <DigestMethod Algorithm="http://www.w3.org/2001/04/xmlenc#sha256"/>
        <DigestValue>+odrawXm07mfSweaSWo7AJWgAAUMTZkOGltHmhS4ZLI=</DigestValue>
      </Reference>
      <Reference URI="/xl/worksheets/sheet5.xml?ContentType=application/vnd.openxmlformats-officedocument.spreadsheetml.worksheet+xml">
        <DigestMethod Algorithm="http://www.w3.org/2001/04/xmlenc#sha256"/>
        <DigestValue>p8L3Yuxmf6UZ7D0gJDCXDGQxftmHRJdIaFoFPgCSKMI=</DigestValue>
      </Reference>
      <Reference URI="/xl/worksheets/sheet6.xml?ContentType=application/vnd.openxmlformats-officedocument.spreadsheetml.worksheet+xml">
        <DigestMethod Algorithm="http://www.w3.org/2001/04/xmlenc#sha256"/>
        <DigestValue>8d2QHutmMlPa68lAtKRaHqDU7ilFnb94BOoVuT1ZAyw=</DigestValue>
      </Reference>
      <Reference URI="/xl/worksheets/sheet7.xml?ContentType=application/vnd.openxmlformats-officedocument.spreadsheetml.worksheet+xml">
        <DigestMethod Algorithm="http://www.w3.org/2001/04/xmlenc#sha256"/>
        <DigestValue>E1k+YXA23MTG39m1F01g+CqlUHHLztqAa8P04/ntjxk=</DigestValue>
      </Reference>
      <Reference URI="/xl/worksheets/sheet8.xml?ContentType=application/vnd.openxmlformats-officedocument.spreadsheetml.worksheet+xml">
        <DigestMethod Algorithm="http://www.w3.org/2001/04/xmlenc#sha256"/>
        <DigestValue>r1s0XGAYgs2IMc431ersTrHDVKwaFdMVMtV8KZtwwuM=</DigestValue>
      </Reference>
      <Reference URI="/xl/worksheets/sheet9.xml?ContentType=application/vnd.openxmlformats-officedocument.spreadsheetml.worksheet+xml">
        <DigestMethod Algorithm="http://www.w3.org/2001/04/xmlenc#sha256"/>
        <DigestValue>FsowJUfyA4O7WwRwtPW6L5yQhf+0c5a1ISabRGYjBSM=</DigestValue>
      </Reference>
    </Manifest>
    <SignatureProperties>
      <SignatureProperty Id="idSignatureTime" Target="#idPackageSignature">
        <mdssi:SignatureTime xmlns:mdssi="http://schemas.openxmlformats.org/package/2006/digital-signature">
          <mdssi:Format>YYYY-MM-DDThh:mm:ssTZD</mdssi:Format>
          <mdssi:Value>2018-01-26T07:20:38Z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2018-01-26T07:20:38Z</xd:SigningTime>
          <xd:SigningCertificate>
            <xd:Cert>
              <xd:CertDigest>
                <DigestMethod Algorithm="http://www.w3.org/2001/04/xmlenc#sha256"/>
                <DigestValue>a3+rmecBE94VZNjLAPx/mk4G2GkFMzFCThVIF71rv7g=</DigestValue>
              </xd:CertDigest>
              <xd:IssuerSerial>
                <X509IssuerName>CN=NBG Class 2 INT Sub CA, DC=nbg, DC=ge</X509IssuerName>
                <X509SerialNumber>351099153709784354529531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nbgreporting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2018-01-25T13:26:19Z</dcterms:modified>
</cp:coreProperties>
</file>