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85" windowWidth="14805" windowHeight="7530" tabRatio="952" activeTab="1"/>
  </bookViews>
  <sheets>
    <sheet name="Info" sheetId="70" r:id="rId1"/>
    <sheet name="1. key ratios" sheetId="6" r:id="rId2"/>
    <sheet name="2. RC" sheetId="62" r:id="rId3"/>
    <sheet name="3. RI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F15" i="72" l="1"/>
  <c r="E15" i="72"/>
  <c r="C15" i="72"/>
  <c r="F21" i="72" l="1"/>
  <c r="C22" i="75" l="1"/>
  <c r="C19" i="75" s="1"/>
  <c r="E59" i="53" l="1"/>
  <c r="E60" i="53"/>
  <c r="E58" i="53"/>
  <c r="C40" i="62" l="1"/>
  <c r="E40" i="62" s="1"/>
  <c r="E34" i="62"/>
  <c r="E35" i="62"/>
  <c r="E36" i="62"/>
  <c r="E37" i="62"/>
  <c r="E38" i="62"/>
  <c r="E39" i="62"/>
  <c r="E33" i="62"/>
  <c r="E18" i="62" l="1"/>
  <c r="E16" i="62"/>
  <c r="C7" i="37" l="1"/>
  <c r="N21" i="37"/>
  <c r="F22" i="74" l="1"/>
  <c r="H8" i="74" l="1"/>
  <c r="H13" i="74"/>
  <c r="H15" i="74"/>
  <c r="H17" i="74"/>
  <c r="H18" i="74"/>
  <c r="H21" i="74"/>
  <c r="G22" i="74"/>
  <c r="E22" i="74"/>
  <c r="D22" i="74"/>
  <c r="C22" i="74"/>
  <c r="C14" i="69"/>
  <c r="H22" i="74" l="1"/>
  <c r="G8" i="72"/>
  <c r="C21" i="72"/>
  <c r="C14" i="62"/>
  <c r="D14" i="62"/>
  <c r="S21" i="35" l="1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22" i="35" l="1"/>
  <c r="D21" i="72" l="1"/>
  <c r="E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D15" i="36" l="1"/>
  <c r="V7" i="64"/>
  <c r="T21" i="64" l="1"/>
  <c r="U21" i="64"/>
  <c r="V9" i="64"/>
  <c r="C6" i="71" l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21" i="37" l="1"/>
  <c r="D6" i="71"/>
  <c r="C14" i="71"/>
  <c r="G61" i="53"/>
  <c r="F61" i="53"/>
  <c r="C61" i="53"/>
  <c r="G53" i="53"/>
  <c r="F53" i="53"/>
  <c r="D53" i="53"/>
  <c r="C53" i="53"/>
  <c r="G34" i="53"/>
  <c r="G45" i="53" s="1"/>
  <c r="F34" i="53"/>
  <c r="F45" i="53" s="1"/>
  <c r="F54" i="53" s="1"/>
  <c r="D34" i="53"/>
  <c r="D45" i="53" s="1"/>
  <c r="D54" i="53" s="1"/>
  <c r="C34" i="53"/>
  <c r="C45" i="53" l="1"/>
  <c r="C54" i="53" s="1"/>
  <c r="G54" i="53"/>
  <c r="G30" i="53"/>
  <c r="F30" i="53"/>
  <c r="D30" i="53"/>
  <c r="C30" i="53"/>
  <c r="G9" i="53"/>
  <c r="G22" i="53" s="1"/>
  <c r="G31" i="53" s="1"/>
  <c r="G56" i="53" s="1"/>
  <c r="G63" i="53" s="1"/>
  <c r="G65" i="53" s="1"/>
  <c r="G67" i="53" s="1"/>
  <c r="F9" i="53"/>
  <c r="F22" i="53" s="1"/>
  <c r="D9" i="53"/>
  <c r="D22" i="53" s="1"/>
  <c r="D31" i="53" s="1"/>
  <c r="D56" i="53" s="1"/>
  <c r="D63" i="53" s="1"/>
  <c r="D65" i="53" s="1"/>
  <c r="D67" i="53" s="1"/>
  <c r="C9" i="53"/>
  <c r="C22" i="53" s="1"/>
  <c r="D31" i="62"/>
  <c r="D41" i="62" s="1"/>
  <c r="C31" i="62"/>
  <c r="C41" i="62" s="1"/>
  <c r="C20" i="62"/>
  <c r="C31" i="53" l="1"/>
  <c r="C56" i="53" s="1"/>
  <c r="C63" i="53" s="1"/>
  <c r="C65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41" i="62" s="1"/>
  <c r="F14" i="62"/>
  <c r="F20" i="62" s="1"/>
  <c r="G14" i="62"/>
  <c r="G20" i="62" s="1"/>
  <c r="D20" i="62"/>
  <c r="E41" i="62" l="1"/>
  <c r="E31" i="62"/>
  <c r="G20" i="72"/>
  <c r="G19" i="72"/>
  <c r="G18" i="72"/>
  <c r="G17" i="72"/>
  <c r="G16" i="72"/>
  <c r="G15" i="72"/>
  <c r="G14" i="72"/>
  <c r="G13" i="72"/>
  <c r="G12" i="72"/>
  <c r="G11" i="72"/>
  <c r="G10" i="72"/>
  <c r="G9" i="72"/>
  <c r="D14" i="71"/>
  <c r="G21" i="72" l="1"/>
  <c r="C5" i="73" s="1"/>
  <c r="C8" i="73" s="1"/>
  <c r="C13" i="73" s="1"/>
  <c r="C43" i="28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8" i="64"/>
  <c r="V10" i="64"/>
  <c r="V11" i="64"/>
  <c r="V12" i="64"/>
  <c r="V13" i="64"/>
  <c r="V14" i="64"/>
  <c r="V15" i="64"/>
  <c r="V16" i="64"/>
  <c r="V17" i="64"/>
  <c r="V18" i="64"/>
  <c r="V19" i="64"/>
  <c r="V20" i="64"/>
  <c r="E7" i="37" l="1"/>
  <c r="V21" i="64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4" i="62"/>
  <c r="E15" i="62"/>
  <c r="E17" i="62"/>
  <c r="E19" i="62"/>
  <c r="E20" i="62"/>
  <c r="E7" i="62"/>
  <c r="C44" i="69" l="1"/>
  <c r="C36" i="69"/>
  <c r="C24" i="69"/>
</calcChain>
</file>

<file path=xl/sharedStrings.xml><?xml version="1.0" encoding="utf-8"?>
<sst xmlns="http://schemas.openxmlformats.org/spreadsheetml/2006/main" count="676" uniqueCount="432">
  <si>
    <t>a</t>
  </si>
  <si>
    <t>b</t>
  </si>
  <si>
    <t>c</t>
  </si>
  <si>
    <t>d</t>
  </si>
  <si>
    <t>e</t>
  </si>
  <si>
    <t>T</t>
  </si>
  <si>
    <t>T-1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</si>
  <si>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</si>
  <si>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</si>
  <si>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</si>
  <si>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</si>
  <si>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</si>
  <si>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</si>
  <si>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</si>
  <si>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</si>
  <si>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</si>
  <si>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</si>
  <si>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</si>
  <si>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</si>
  <si>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</si>
  <si>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</si>
  <si>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</si>
  <si>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</si>
  <si>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</si>
  <si>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</si>
  <si>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</si>
  <si>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</si>
  <si>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</si>
  <si>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</si>
  <si>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</si>
  <si>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</si>
  <si>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</si>
  <si>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</si>
  <si>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</si>
  <si>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</si>
  <si>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</si>
  <si>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</si>
  <si>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</si>
  <si>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</si>
  <si>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</si>
  <si>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</si>
  <si>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</si>
  <si>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</si>
  <si>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</si>
  <si>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</si>
  <si>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</si>
  <si>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</si>
  <si>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</si>
  <si>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</si>
  <si>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</si>
  <si>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</si>
  <si>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</si>
  <si>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</si>
  <si>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</si>
  <si>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</si>
  <si>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</si>
  <si>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</si>
  <si>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</si>
  <si>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</si>
  <si>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</si>
  <si>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</si>
  <si>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</si>
  <si>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</si>
  <si>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</si>
  <si>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</si>
  <si>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</si>
  <si>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</si>
  <si>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</si>
  <si>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</si>
  <si>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</si>
  <si>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</si>
  <si>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</si>
  <si>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</si>
  <si>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</si>
  <si>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</si>
  <si>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</si>
  <si>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</si>
  <si>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</si>
  <si>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</si>
  <si>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</si>
  <si>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</si>
  <si>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</si>
  <si>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</si>
  <si>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</si>
  <si>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</si>
  <si>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</si>
  <si>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</si>
  <si>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</si>
  <si>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</si>
  <si>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</si>
  <si>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</si>
  <si>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</si>
  <si>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</si>
  <si>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</si>
  <si>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</si>
  <si>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</si>
  <si>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</si>
  <si>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</si>
  <si>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</si>
  <si>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</si>
  <si>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</si>
  <si>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</si>
  <si>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</si>
  <si>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</si>
  <si>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</si>
  <si>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</si>
  <si>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</si>
  <si>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</si>
  <si>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</si>
  <si>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</si>
  <si>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</si>
  <si>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</si>
  <si>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</si>
  <si>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</si>
  <si>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</si>
  <si>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</si>
  <si>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</si>
  <si>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</si>
  <si>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</si>
  <si>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</si>
  <si>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</si>
  <si>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</si>
  <si>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</si>
  <si>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</si>
  <si>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</si>
  <si>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</si>
  <si>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</si>
  <si>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</si>
  <si>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</si>
  <si>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</si>
  <si>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</si>
  <si>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</si>
  <si>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</si>
  <si>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</si>
  <si>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</si>
  <si>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</si>
  <si>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</si>
  <si>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</si>
  <si>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</si>
  <si>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</si>
  <si>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</si>
  <si>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</si>
  <si>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</si>
  <si>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</si>
  <si>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</si>
  <si>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</si>
  <si>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</si>
  <si>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</si>
  <si>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</si>
  <si>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</si>
  <si>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</si>
  <si>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</si>
  <si>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</si>
  <si>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</si>
  <si>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</si>
  <si>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</si>
  <si>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</si>
  <si>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</si>
  <si>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</si>
  <si>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</si>
  <si>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</si>
  <si>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</si>
  <si>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</si>
  <si>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</si>
  <si>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</si>
  <si>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</si>
  <si>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</si>
  <si>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</si>
  <si>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</si>
  <si>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</si>
  <si>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</si>
  <si>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</si>
  <si>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</si>
  <si>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</si>
  <si>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</si>
  <si>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</si>
  <si>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</si>
  <si>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</si>
  <si>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</si>
  <si>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</si>
  <si>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</si>
  <si>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</si>
  <si>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</si>
  <si>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</si>
  <si>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</si>
  <si>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</si>
  <si>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</si>
  <si>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</si>
  <si>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</si>
  <si>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</si>
  <si>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</si>
  <si>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</si>
  <si>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</si>
  <si>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</si>
  <si>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</si>
  <si>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</si>
  <si>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</si>
  <si>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</si>
  <si>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</si>
  <si>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</si>
  <si>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</si>
  <si>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</si>
  <si>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</si>
  <si>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</si>
  <si>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</si>
  <si>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</si>
  <si>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</si>
  <si>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</si>
  <si>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</si>
  <si>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</si>
  <si>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</si>
  <si>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</si>
  <si>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</si>
  <si>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</si>
  <si>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</si>
  <si>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</si>
  <si>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</si>
  <si>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</si>
  <si>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</si>
  <si>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</si>
  <si>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</si>
  <si>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</si>
  <si>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</si>
  <si>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</si>
  <si>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</si>
  <si>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</si>
  <si>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</si>
  <si>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</si>
  <si>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</si>
  <si>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</si>
  <si>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</si>
  <si>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</si>
  <si>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</si>
  <si>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</si>
  <si>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</si>
  <si>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</si>
  <si>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</si>
  <si>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</si>
  <si>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</si>
  <si>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</si>
  <si>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</si>
  <si>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</si>
  <si>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</si>
  <si>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</si>
  <si>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</si>
  <si>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</si>
  <si>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</si>
  <si>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</si>
  <si>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</si>
  <si>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</si>
  <si>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</si>
  <si>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</si>
  <si>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</si>
  <si>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</si>
  <si>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</si>
  <si>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</si>
  <si>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</si>
  <si>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</si>
  <si>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</si>
  <si>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</si>
  <si>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</si>
  <si>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</si>
  <si>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</si>
  <si>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</si>
  <si>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</si>
  <si>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</si>
  <si>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</si>
  <si>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</si>
  <si>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</si>
  <si>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</si>
  <si>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</si>
  <si>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</si>
  <si>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</si>
  <si>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</si>
  <si>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</si>
  <si>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</si>
  <si>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</si>
  <si>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</si>
  <si>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</si>
  <si>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</si>
  <si>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</si>
  <si>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</si>
  <si>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</si>
  <si>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</si>
  <si>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</si>
  <si>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</si>
  <si>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</si>
  <si>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</si>
  <si>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</si>
  <si>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</si>
  <si>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</si>
  <si>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</si>
  <si>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</si>
  <si>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</si>
  <si>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</si>
  <si>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</si>
  <si>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</si>
  <si>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</si>
  <si>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</si>
  <si>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</si>
  <si>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</si>
  <si>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</si>
  <si>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</si>
  <si>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</si>
  <si>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</si>
  <si>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</si>
  <si>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</si>
  <si>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</si>
  <si>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</si>
  <si>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</si>
  <si>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</si>
  <si>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</si>
  <si>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</si>
  <si>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</si>
  <si>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</si>
  <si>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</si>
  <si>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</si>
  <si>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</si>
  <si>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</si>
  <si>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</si>
  <si>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</si>
  <si>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</si>
  <si>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</si>
  <si>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</si>
  <si>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</si>
  <si>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</si>
  <si>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</si>
  <si>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</si>
  <si>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</si>
  <si>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</si>
  <si>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</si>
  <si>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</si>
  <si>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</si>
  <si>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</si>
  <si>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</si>
  <si>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</si>
  <si>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</si>
  <si>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</si>
  <si>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</si>
  <si>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</si>
  <si>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</si>
  <si>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</si>
  <si>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</si>
  <si>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</si>
  <si>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</si>
  <si>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</si>
  <si>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</si>
  <si>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</si>
  <si>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</si>
  <si>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</si>
  <si>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</si>
  <si>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</si>
  <si>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</si>
  <si>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</si>
  <si>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</si>
  <si>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</si>
  <si>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</si>
  <si>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</si>
  <si>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</si>
  <si>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</si>
  <si>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</si>
  <si>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</si>
  <si>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</si>
  <si>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</si>
  <si>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</si>
  <si>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</si>
  <si>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</si>
  <si>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</si>
  <si>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</si>
  <si>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</si>
  <si>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</si>
  <si>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</si>
  <si>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</si>
  <si>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</si>
  <si>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</si>
  <si>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</si>
  <si>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</si>
  <si>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</si>
  <si>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</si>
  <si>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</si>
  <si>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</si>
  <si>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</si>
  <si>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</si>
  <si>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</si>
  <si>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</si>
  <si>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</si>
  <si>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</si>
  <si>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</si>
  <si>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</si>
  <si>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</si>
  <si>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</si>
  <si>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</si>
  <si>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</si>
  <si>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</si>
  <si>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</si>
  <si>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</si>
  <si>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</si>
  <si>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"კრედო"</t>
  </si>
  <si>
    <t>Dan Balke (Germany)</t>
  </si>
  <si>
    <t>Thomas Engelhardt (Germany)</t>
  </si>
  <si>
    <t>Franciscus Bernardus Martinus Streppel (Netherlands)</t>
  </si>
  <si>
    <t>Paul-Catalin Panciu (Romania)</t>
  </si>
  <si>
    <t>ზაალ ფირცხელავა</t>
  </si>
  <si>
    <t>ერეკლე ზათიაშვილი</t>
  </si>
  <si>
    <t>ზაზა ტყეშელაშვილი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</si>
  <si>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</si>
  <si>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</si>
  <si>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</si>
  <si>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</si>
  <si>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 xml:space="preserve">ResponsAbility Management Company S.A., responsAbility Global Microfinance Fund (Luxembourg) </t>
  </si>
  <si>
    <t xml:space="preserve">ResponsAbility SICAV (Lux) -  responsAbility SICAV (Lux) Microfinance Leaders Fund  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</si>
  <si>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</si>
  <si>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</si>
  <si>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</si>
  <si>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</si>
  <si>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Financial Systems GmbH (Germany) </t>
  </si>
  <si>
    <t xml:space="preserve">Omidyar Tufts Microfinance Fund (USA) </t>
  </si>
  <si>
    <t>ცხრილი 9 (Capital), C46</t>
  </si>
  <si>
    <t>ცხრილი 9 (Capital), C15</t>
  </si>
  <si>
    <t>ცხრილი 9 (Capital), C13</t>
  </si>
  <si>
    <t>ცხრილი 9 (Capital), C7</t>
  </si>
  <si>
    <t>1Q2017</t>
  </si>
  <si>
    <t>2Q2017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</si>
  <si>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</si>
  <si>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>სს "კრედო ბანკი"</t>
  </si>
  <si>
    <t>დან ბალკე</t>
  </si>
  <si>
    <t>www.credo.ge</t>
  </si>
  <si>
    <t>30.09.2017</t>
  </si>
  <si>
    <t>3Q2017</t>
  </si>
  <si>
    <t>Johannes Mainhardt (Germany)</t>
  </si>
  <si>
    <t>X</t>
  </si>
  <si>
    <t>ცხრილი 9 (Capital), C11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</si>
</sst>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12"/>
      <color indexed="8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168" fontId="29" fillId="37" borderId="0"/>
    <xf numFmtId="169" fontId="29" fillId="37" borderId="0"/>
    <xf numFmtId="168" fontId="29" fillId="37" borderId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5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170" fontId="38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168" fontId="43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168" fontId="43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169" fontId="43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2" fillId="9" borderId="36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0" fontId="41" fillId="64" borderId="42" applyNumberFormat="0" applyAlignment="0" applyProtection="0"/>
    <xf numFmtId="168" fontId="43" fillId="64" borderId="42" applyNumberFormat="0" applyAlignment="0" applyProtection="0"/>
    <xf numFmtId="169" fontId="43" fillId="64" borderId="42" applyNumberFormat="0" applyAlignment="0" applyProtection="0"/>
    <xf numFmtId="168" fontId="43" fillId="64" borderId="42" applyNumberFormat="0" applyAlignment="0" applyProtection="0"/>
    <xf numFmtId="168" fontId="43" fillId="64" borderId="42" applyNumberFormat="0" applyAlignment="0" applyProtection="0"/>
    <xf numFmtId="169" fontId="43" fillId="64" borderId="42" applyNumberFormat="0" applyAlignment="0" applyProtection="0"/>
    <xf numFmtId="168" fontId="43" fillId="64" borderId="42" applyNumberFormat="0" applyAlignment="0" applyProtection="0"/>
    <xf numFmtId="168" fontId="43" fillId="64" borderId="42" applyNumberFormat="0" applyAlignment="0" applyProtection="0"/>
    <xf numFmtId="169" fontId="43" fillId="64" borderId="42" applyNumberFormat="0" applyAlignment="0" applyProtection="0"/>
    <xf numFmtId="168" fontId="43" fillId="64" borderId="42" applyNumberFormat="0" applyAlignment="0" applyProtection="0"/>
    <xf numFmtId="168" fontId="43" fillId="64" borderId="42" applyNumberFormat="0" applyAlignment="0" applyProtection="0"/>
    <xf numFmtId="169" fontId="43" fillId="64" borderId="42" applyNumberFormat="0" applyAlignment="0" applyProtection="0"/>
    <xf numFmtId="168" fontId="43" fillId="64" borderId="42" applyNumberFormat="0" applyAlignment="0" applyProtection="0"/>
    <xf numFmtId="0" fontId="41" fillId="64" borderId="42" applyNumberFormat="0" applyAlignment="0" applyProtection="0"/>
    <xf numFmtId="0" fontId="44" fillId="65" borderId="43" applyNumberFormat="0" applyAlignment="0" applyProtection="0"/>
    <xf numFmtId="0" fontId="45" fillId="10" borderId="39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0" fontId="44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0" fontId="45" fillId="10" borderId="39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169" fontId="46" fillId="65" borderId="43" applyNumberFormat="0" applyAlignment="0" applyProtection="0"/>
    <xf numFmtId="168" fontId="46" fillId="65" borderId="43" applyNumberFormat="0" applyAlignment="0" applyProtection="0"/>
    <xf numFmtId="0" fontId="4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2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14" fontId="49" fillId="0" borderId="0" applyFill="0" applyBorder="0" applyAlignment="0"/>
    <xf numFmtId="38" fontId="29" fillId="0" borderId="44">
      <alignment vertical="center"/>
    </xf>
    <xf numFmtId="38" fontId="29" fillId="0" borderId="44">
      <alignment vertical="center"/>
    </xf>
    <xf numFmtId="38" fontId="29" fillId="0" borderId="44">
      <alignment vertical="center"/>
    </xf>
    <xf numFmtId="38" fontId="29" fillId="0" borderId="44">
      <alignment vertical="center"/>
    </xf>
    <xf numFmtId="38" fontId="29" fillId="0" borderId="44">
      <alignment vertical="center"/>
    </xf>
    <xf numFmtId="38" fontId="29" fillId="0" borderId="44">
      <alignment vertical="center"/>
    </xf>
    <xf numFmtId="38" fontId="29" fillId="0" borderId="44">
      <alignment vertical="center"/>
    </xf>
    <xf numFmtId="3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7" fillId="0" borderId="33" applyNumberFormat="0" applyAlignment="0" applyProtection="0">
      <alignment horizontal="left" vertical="center"/>
    </xf>
    <xf numFmtId="0" fontId="57" fillId="0" borderId="33" applyNumberFormat="0" applyAlignment="0" applyProtection="0">
      <alignment horizontal="left" vertical="center"/>
    </xf>
    <xf numFmtId="168" fontId="57" fillId="0" borderId="33" applyNumberFormat="0" applyAlignment="0" applyProtection="0">
      <alignment horizontal="left" vertical="center"/>
    </xf>
    <xf numFmtId="0" fontId="57" fillId="0" borderId="9">
      <alignment horizontal="left" vertical="center"/>
    </xf>
    <xf numFmtId="0" fontId="57" fillId="0" borderId="9">
      <alignment horizontal="left" vertical="center"/>
    </xf>
    <xf numFmtId="168" fontId="57" fillId="0" borderId="9">
      <alignment horizontal="left" vertical="center"/>
    </xf>
    <xf numFmtId="0" fontId="58" fillId="0" borderId="45" applyNumberFormat="0" applyFill="0" applyAlignment="0" applyProtection="0"/>
    <xf numFmtId="169" fontId="58" fillId="0" borderId="45" applyNumberFormat="0" applyFill="0" applyAlignment="0" applyProtection="0"/>
    <xf numFmtId="0" fontId="58" fillId="0" borderId="45" applyNumberFormat="0" applyFill="0" applyAlignment="0" applyProtection="0"/>
    <xf numFmtId="168" fontId="58" fillId="0" borderId="45" applyNumberFormat="0" applyFill="0" applyAlignment="0" applyProtection="0"/>
    <xf numFmtId="168" fontId="58" fillId="0" borderId="45" applyNumberFormat="0" applyFill="0" applyAlignment="0" applyProtection="0"/>
    <xf numFmtId="168" fontId="58" fillId="0" borderId="45" applyNumberFormat="0" applyFill="0" applyAlignment="0" applyProtection="0"/>
    <xf numFmtId="169" fontId="58" fillId="0" borderId="45" applyNumberFormat="0" applyFill="0" applyAlignment="0" applyProtection="0"/>
    <xf numFmtId="168" fontId="58" fillId="0" borderId="45" applyNumberFormat="0" applyFill="0" applyAlignment="0" applyProtection="0"/>
    <xf numFmtId="168" fontId="58" fillId="0" borderId="45" applyNumberFormat="0" applyFill="0" applyAlignment="0" applyProtection="0"/>
    <xf numFmtId="169" fontId="58" fillId="0" borderId="45" applyNumberFormat="0" applyFill="0" applyAlignment="0" applyProtection="0"/>
    <xf numFmtId="168" fontId="58" fillId="0" borderId="45" applyNumberFormat="0" applyFill="0" applyAlignment="0" applyProtection="0"/>
    <xf numFmtId="168" fontId="58" fillId="0" borderId="45" applyNumberFormat="0" applyFill="0" applyAlignment="0" applyProtection="0"/>
    <xf numFmtId="169" fontId="58" fillId="0" borderId="45" applyNumberFormat="0" applyFill="0" applyAlignment="0" applyProtection="0"/>
    <xf numFmtId="168" fontId="58" fillId="0" borderId="45" applyNumberFormat="0" applyFill="0" applyAlignment="0" applyProtection="0"/>
    <xf numFmtId="168" fontId="58" fillId="0" borderId="45" applyNumberFormat="0" applyFill="0" applyAlignment="0" applyProtection="0"/>
    <xf numFmtId="169" fontId="58" fillId="0" borderId="45" applyNumberFormat="0" applyFill="0" applyAlignment="0" applyProtection="0"/>
    <xf numFmtId="168" fontId="58" fillId="0" borderId="45" applyNumberFormat="0" applyFill="0" applyAlignment="0" applyProtection="0"/>
    <xf numFmtId="0" fontId="58" fillId="0" borderId="45" applyNumberFormat="0" applyFill="0" applyAlignment="0" applyProtection="0"/>
    <xf numFmtId="0" fontId="59" fillId="0" borderId="46" applyNumberFormat="0" applyFill="0" applyAlignment="0" applyProtection="0"/>
    <xf numFmtId="169" fontId="59" fillId="0" borderId="46" applyNumberFormat="0" applyFill="0" applyAlignment="0" applyProtection="0"/>
    <xf numFmtId="0" fontId="59" fillId="0" borderId="46" applyNumberFormat="0" applyFill="0" applyAlignment="0" applyProtection="0"/>
    <xf numFmtId="168" fontId="59" fillId="0" borderId="46" applyNumberFormat="0" applyFill="0" applyAlignment="0" applyProtection="0"/>
    <xf numFmtId="168" fontId="59" fillId="0" borderId="46" applyNumberFormat="0" applyFill="0" applyAlignment="0" applyProtection="0"/>
    <xf numFmtId="168" fontId="59" fillId="0" borderId="46" applyNumberFormat="0" applyFill="0" applyAlignment="0" applyProtection="0"/>
    <xf numFmtId="169" fontId="59" fillId="0" borderId="46" applyNumberFormat="0" applyFill="0" applyAlignment="0" applyProtection="0"/>
    <xf numFmtId="168" fontId="59" fillId="0" borderId="46" applyNumberFormat="0" applyFill="0" applyAlignment="0" applyProtection="0"/>
    <xf numFmtId="168" fontId="59" fillId="0" borderId="46" applyNumberFormat="0" applyFill="0" applyAlignment="0" applyProtection="0"/>
    <xf numFmtId="169" fontId="59" fillId="0" borderId="46" applyNumberFormat="0" applyFill="0" applyAlignment="0" applyProtection="0"/>
    <xf numFmtId="168" fontId="59" fillId="0" borderId="46" applyNumberFormat="0" applyFill="0" applyAlignment="0" applyProtection="0"/>
    <xf numFmtId="168" fontId="59" fillId="0" borderId="46" applyNumberFormat="0" applyFill="0" applyAlignment="0" applyProtection="0"/>
    <xf numFmtId="169" fontId="59" fillId="0" borderId="46" applyNumberFormat="0" applyFill="0" applyAlignment="0" applyProtection="0"/>
    <xf numFmtId="168" fontId="59" fillId="0" borderId="46" applyNumberFormat="0" applyFill="0" applyAlignment="0" applyProtection="0"/>
    <xf numFmtId="168" fontId="59" fillId="0" borderId="46" applyNumberFormat="0" applyFill="0" applyAlignment="0" applyProtection="0"/>
    <xf numFmtId="169" fontId="59" fillId="0" borderId="46" applyNumberFormat="0" applyFill="0" applyAlignment="0" applyProtection="0"/>
    <xf numFmtId="168" fontId="59" fillId="0" borderId="46" applyNumberFormat="0" applyFill="0" applyAlignment="0" applyProtection="0"/>
    <xf numFmtId="0" fontId="59" fillId="0" borderId="46" applyNumberFormat="0" applyFill="0" applyAlignment="0" applyProtection="0"/>
    <xf numFmtId="0" fontId="60" fillId="0" borderId="47" applyNumberFormat="0" applyFill="0" applyAlignment="0" applyProtection="0"/>
    <xf numFmtId="169" fontId="60" fillId="0" borderId="47" applyNumberFormat="0" applyFill="0" applyAlignment="0" applyProtection="0"/>
    <xf numFmtId="0" fontId="60" fillId="0" borderId="47" applyNumberFormat="0" applyFill="0" applyAlignment="0" applyProtection="0"/>
    <xf numFmtId="168" fontId="60" fillId="0" borderId="47" applyNumberFormat="0" applyFill="0" applyAlignment="0" applyProtection="0"/>
    <xf numFmtId="0" fontId="60" fillId="0" borderId="47" applyNumberFormat="0" applyFill="0" applyAlignment="0" applyProtection="0"/>
    <xf numFmtId="168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168" fontId="60" fillId="0" borderId="47" applyNumberFormat="0" applyFill="0" applyAlignment="0" applyProtection="0"/>
    <xf numFmtId="169" fontId="60" fillId="0" borderId="47" applyNumberFormat="0" applyFill="0" applyAlignment="0" applyProtection="0"/>
    <xf numFmtId="168" fontId="60" fillId="0" borderId="47" applyNumberFormat="0" applyFill="0" applyAlignment="0" applyProtection="0"/>
    <xf numFmtId="168" fontId="60" fillId="0" borderId="47" applyNumberFormat="0" applyFill="0" applyAlignment="0" applyProtection="0"/>
    <xf numFmtId="169" fontId="60" fillId="0" borderId="47" applyNumberFormat="0" applyFill="0" applyAlignment="0" applyProtection="0"/>
    <xf numFmtId="168" fontId="60" fillId="0" borderId="47" applyNumberFormat="0" applyFill="0" applyAlignment="0" applyProtection="0"/>
    <xf numFmtId="168" fontId="60" fillId="0" borderId="47" applyNumberFormat="0" applyFill="0" applyAlignment="0" applyProtection="0"/>
    <xf numFmtId="169" fontId="60" fillId="0" borderId="47" applyNumberFormat="0" applyFill="0" applyAlignment="0" applyProtection="0"/>
    <xf numFmtId="168" fontId="60" fillId="0" borderId="47" applyNumberFormat="0" applyFill="0" applyAlignment="0" applyProtection="0"/>
    <xf numFmtId="168" fontId="60" fillId="0" borderId="47" applyNumberFormat="0" applyFill="0" applyAlignment="0" applyProtection="0"/>
    <xf numFmtId="169" fontId="60" fillId="0" borderId="47" applyNumberFormat="0" applyFill="0" applyAlignment="0" applyProtection="0"/>
    <xf numFmtId="168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61" fillId="0" borderId="0"/>
    <xf numFmtId="168" fontId="62" fillId="0" borderId="0"/>
    <xf numFmtId="0" fontId="62" fillId="0" borderId="0"/>
    <xf numFmtId="168" fontId="62" fillId="0" borderId="0"/>
    <xf numFmtId="168" fontId="57" fillId="0" borderId="0"/>
    <xf numFmtId="0" fontId="57" fillId="0" borderId="0"/>
    <xf numFmtId="168" fontId="57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168" fontId="66" fillId="0" borderId="0"/>
    <xf numFmtId="0" fontId="66" fillId="0" borderId="0"/>
    <xf numFmtId="168" fontId="66" fillId="0" borderId="0"/>
    <xf numFmtId="0" fontId="6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7" fillId="0" borderId="0" applyNumberFormat="0" applyFill="0" applyBorder="0" applyAlignment="0" applyProtection="0">
      <alignment vertical="top"/>
      <protection locked="0"/>
    </xf>
    <xf numFmtId="169" fontId="67" fillId="0" borderId="0" applyNumberFormat="0" applyFill="0" applyBorder="0" applyAlignment="0" applyProtection="0">
      <alignment vertical="top"/>
      <protection locked="0"/>
    </xf>
    <xf numFmtId="168" fontId="67" fillId="0" borderId="0" applyNumberFormat="0" applyFill="0" applyBorder="0" applyAlignment="0" applyProtection="0">
      <alignment vertical="top"/>
      <protection locked="0"/>
    </xf>
    <xf numFmtId="168" fontId="68" fillId="0" borderId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168" fontId="71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168" fontId="71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169" fontId="71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70" fillId="8" borderId="36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0" fontId="69" fillId="43" borderId="42" applyNumberFormat="0" applyAlignment="0" applyProtection="0"/>
    <xf numFmtId="168" fontId="71" fillId="43" borderId="42" applyNumberFormat="0" applyAlignment="0" applyProtection="0"/>
    <xf numFmtId="169" fontId="71" fillId="43" borderId="42" applyNumberFormat="0" applyAlignment="0" applyProtection="0"/>
    <xf numFmtId="168" fontId="71" fillId="43" borderId="42" applyNumberFormat="0" applyAlignment="0" applyProtection="0"/>
    <xf numFmtId="168" fontId="71" fillId="43" borderId="42" applyNumberFormat="0" applyAlignment="0" applyProtection="0"/>
    <xf numFmtId="169" fontId="71" fillId="43" borderId="42" applyNumberFormat="0" applyAlignment="0" applyProtection="0"/>
    <xf numFmtId="168" fontId="71" fillId="43" borderId="42" applyNumberFormat="0" applyAlignment="0" applyProtection="0"/>
    <xf numFmtId="168" fontId="71" fillId="43" borderId="42" applyNumberFormat="0" applyAlignment="0" applyProtection="0"/>
    <xf numFmtId="169" fontId="71" fillId="43" borderId="42" applyNumberFormat="0" applyAlignment="0" applyProtection="0"/>
    <xf numFmtId="168" fontId="71" fillId="43" borderId="42" applyNumberFormat="0" applyAlignment="0" applyProtection="0"/>
    <xf numFmtId="168" fontId="71" fillId="43" borderId="42" applyNumberFormat="0" applyAlignment="0" applyProtection="0"/>
    <xf numFmtId="169" fontId="71" fillId="43" borderId="42" applyNumberFormat="0" applyAlignment="0" applyProtection="0"/>
    <xf numFmtId="168" fontId="71" fillId="43" borderId="42" applyNumberFormat="0" applyAlignment="0" applyProtection="0"/>
    <xf numFmtId="0" fontId="6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72" fillId="0" borderId="48" applyNumberFormat="0" applyFill="0" applyAlignment="0" applyProtection="0"/>
    <xf numFmtId="0" fontId="73" fillId="0" borderId="38" applyNumberFormat="0" applyFill="0" applyAlignment="0" applyProtection="0"/>
    <xf numFmtId="168" fontId="74" fillId="0" borderId="48" applyNumberFormat="0" applyFill="0" applyAlignment="0" applyProtection="0"/>
    <xf numFmtId="168" fontId="74" fillId="0" borderId="48" applyNumberFormat="0" applyFill="0" applyAlignment="0" applyProtection="0"/>
    <xf numFmtId="169" fontId="74" fillId="0" borderId="48" applyNumberFormat="0" applyFill="0" applyAlignment="0" applyProtection="0"/>
    <xf numFmtId="0" fontId="72" fillId="0" borderId="4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68" fontId="74" fillId="0" borderId="48" applyNumberFormat="0" applyFill="0" applyAlignment="0" applyProtection="0"/>
    <xf numFmtId="169" fontId="74" fillId="0" borderId="48" applyNumberFormat="0" applyFill="0" applyAlignment="0" applyProtection="0"/>
    <xf numFmtId="168" fontId="74" fillId="0" borderId="48" applyNumberFormat="0" applyFill="0" applyAlignment="0" applyProtection="0"/>
    <xf numFmtId="168" fontId="74" fillId="0" borderId="48" applyNumberFormat="0" applyFill="0" applyAlignment="0" applyProtection="0"/>
    <xf numFmtId="169" fontId="74" fillId="0" borderId="48" applyNumberFormat="0" applyFill="0" applyAlignment="0" applyProtection="0"/>
    <xf numFmtId="168" fontId="74" fillId="0" borderId="48" applyNumberFormat="0" applyFill="0" applyAlignment="0" applyProtection="0"/>
    <xf numFmtId="168" fontId="74" fillId="0" borderId="48" applyNumberFormat="0" applyFill="0" applyAlignment="0" applyProtection="0"/>
    <xf numFmtId="169" fontId="74" fillId="0" borderId="48" applyNumberFormat="0" applyFill="0" applyAlignment="0" applyProtection="0"/>
    <xf numFmtId="168" fontId="74" fillId="0" borderId="48" applyNumberFormat="0" applyFill="0" applyAlignment="0" applyProtection="0"/>
    <xf numFmtId="168" fontId="74" fillId="0" borderId="48" applyNumberFormat="0" applyFill="0" applyAlignment="0" applyProtection="0"/>
    <xf numFmtId="169" fontId="74" fillId="0" borderId="48" applyNumberFormat="0" applyFill="0" applyAlignment="0" applyProtection="0"/>
    <xf numFmtId="168" fontId="74" fillId="0" borderId="48" applyNumberFormat="0" applyFill="0" applyAlignment="0" applyProtection="0"/>
    <xf numFmtId="0" fontId="7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0" fontId="75" fillId="73" borderId="0" applyNumberFormat="0" applyBorder="0" applyAlignment="0" applyProtection="0"/>
    <xf numFmtId="1" fontId="78" fillId="0" borderId="0" applyProtection="0"/>
    <xf numFmtId="168" fontId="29" fillId="0" borderId="49"/>
    <xf numFmtId="169" fontId="29" fillId="0" borderId="49"/>
    <xf numFmtId="168" fontId="2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81" fontId="2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0" fillId="0" borderId="0"/>
    <xf numFmtId="0" fontId="80" fillId="0" borderId="0"/>
    <xf numFmtId="0" fontId="79" fillId="0" borderId="0"/>
    <xf numFmtId="179" fontId="3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31" fillId="0" borderId="0"/>
    <xf numFmtId="168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68" fontId="31" fillId="0" borderId="0"/>
    <xf numFmtId="0" fontId="31" fillId="0" borderId="0"/>
    <xf numFmtId="0" fontId="3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179" fontId="3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7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31" fillId="0" borderId="0"/>
    <xf numFmtId="0" fontId="2" fillId="0" borderId="0"/>
    <xf numFmtId="0" fontId="30" fillId="0" borderId="0"/>
    <xf numFmtId="168" fontId="28" fillId="0" borderId="0"/>
    <xf numFmtId="0" fontId="2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1" fillId="0" borderId="0"/>
    <xf numFmtId="0" fontId="31" fillId="0" borderId="0"/>
    <xf numFmtId="168" fontId="28" fillId="0" borderId="0"/>
    <xf numFmtId="0" fontId="68" fillId="0" borderId="0"/>
    <xf numFmtId="0" fontId="2" fillId="0" borderId="0"/>
    <xf numFmtId="168" fontId="28" fillId="0" borderId="0"/>
    <xf numFmtId="0" fontId="1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179" fontId="3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79" fontId="2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9" fillId="0" borderId="0"/>
    <xf numFmtId="0" fontId="8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8" fillId="0" borderId="0"/>
    <xf numFmtId="0" fontId="29" fillId="0" borderId="0"/>
    <xf numFmtId="17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9" fillId="0" borderId="0"/>
    <xf numFmtId="179" fontId="8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68" fontId="29" fillId="0" borderId="0"/>
    <xf numFmtId="0" fontId="7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8" fillId="0" borderId="0"/>
    <xf numFmtId="0" fontId="79" fillId="0" borderId="0"/>
    <xf numFmtId="168" fontId="8" fillId="0" borderId="0"/>
    <xf numFmtId="0" fontId="79" fillId="0" borderId="0"/>
    <xf numFmtId="168" fontId="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79" fontId="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179" fontId="2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9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7" fillId="0" borderId="0"/>
    <xf numFmtId="0" fontId="2" fillId="0" borderId="0"/>
    <xf numFmtId="0" fontId="79" fillId="0" borderId="0"/>
    <xf numFmtId="168" fontId="4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2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168" fontId="2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3" fillId="0" borderId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168" fontId="2" fillId="0" borderId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2" fillId="74" borderId="50" applyNumberFormat="0" applyFont="0" applyAlignment="0" applyProtection="0"/>
    <xf numFmtId="0" fontId="30" fillId="74" borderId="50" applyNumberFormat="0" applyFont="0" applyAlignment="0" applyProtection="0"/>
    <xf numFmtId="168" fontId="2" fillId="0" borderId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30" fillId="74" borderId="50" applyNumberFormat="0" applyFont="0" applyAlignment="0" applyProtection="0"/>
    <xf numFmtId="0" fontId="2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169" fontId="2" fillId="0" borderId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1" fillId="11" borderId="4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3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5" fillId="0" borderId="0"/>
    <xf numFmtId="0" fontId="85" fillId="0" borderId="0"/>
    <xf numFmtId="168" fontId="85" fillId="0" borderId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168" fontId="88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168" fontId="88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169" fontId="88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7" fillId="9" borderId="37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0" fontId="86" fillId="64" borderId="51" applyNumberFormat="0" applyAlignment="0" applyProtection="0"/>
    <xf numFmtId="168" fontId="88" fillId="64" borderId="51" applyNumberFormat="0" applyAlignment="0" applyProtection="0"/>
    <xf numFmtId="169" fontId="88" fillId="64" borderId="51" applyNumberFormat="0" applyAlignment="0" applyProtection="0"/>
    <xf numFmtId="168" fontId="88" fillId="64" borderId="51" applyNumberFormat="0" applyAlignment="0" applyProtection="0"/>
    <xf numFmtId="168" fontId="88" fillId="64" borderId="51" applyNumberFormat="0" applyAlignment="0" applyProtection="0"/>
    <xf numFmtId="169" fontId="88" fillId="64" borderId="51" applyNumberFormat="0" applyAlignment="0" applyProtection="0"/>
    <xf numFmtId="168" fontId="88" fillId="64" borderId="51" applyNumberFormat="0" applyAlignment="0" applyProtection="0"/>
    <xf numFmtId="168" fontId="88" fillId="64" borderId="51" applyNumberFormat="0" applyAlignment="0" applyProtection="0"/>
    <xf numFmtId="169" fontId="88" fillId="64" borderId="51" applyNumberFormat="0" applyAlignment="0" applyProtection="0"/>
    <xf numFmtId="168" fontId="88" fillId="64" borderId="51" applyNumberFormat="0" applyAlignment="0" applyProtection="0"/>
    <xf numFmtId="168" fontId="88" fillId="64" borderId="51" applyNumberFormat="0" applyAlignment="0" applyProtection="0"/>
    <xf numFmtId="169" fontId="88" fillId="64" borderId="51" applyNumberFormat="0" applyAlignment="0" applyProtection="0"/>
    <xf numFmtId="168" fontId="88" fillId="64" borderId="51" applyNumberFormat="0" applyAlignment="0" applyProtection="0"/>
    <xf numFmtId="0" fontId="86" fillId="64" borderId="51" applyNumberFormat="0" applyAlignment="0" applyProtection="0"/>
    <xf numFmtId="0" fontId="28" fillId="0" borderId="0"/>
    <xf numFmtId="17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8" fillId="0" borderId="3" applyNumberFormat="0">
      <alignment horizontal="center" vertical="top" wrapText="1"/>
    </xf>
    <xf numFmtId="0" fontId="9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1" fillId="0" borderId="0"/>
    <xf numFmtId="0" fontId="28" fillId="0" borderId="0"/>
    <xf numFmtId="0" fontId="92" fillId="0" borderId="0"/>
    <xf numFmtId="0" fontId="92" fillId="0" borderId="0"/>
    <xf numFmtId="168" fontId="28" fillId="0" borderId="0"/>
    <xf numFmtId="168" fontId="28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9" fontId="49" fillId="0" borderId="0" applyFill="0" applyBorder="0" applyAlignment="0"/>
    <xf numFmtId="189" fontId="40" fillId="0" borderId="0" applyFill="0" applyBorder="0" applyAlignment="0"/>
    <xf numFmtId="190" fontId="40" fillId="0" borderId="0" applyFill="0" applyBorder="0" applyAlignment="0"/>
    <xf numFmtId="0" fontId="95" fillId="0" borderId="0">
      <alignment horizontal="center" vertical="top"/>
    </xf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168" fontId="97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168" fontId="97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169" fontId="97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6" fillId="0" borderId="41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168" fontId="97" fillId="0" borderId="52" applyNumberFormat="0" applyFill="0" applyAlignment="0" applyProtection="0"/>
    <xf numFmtId="169" fontId="97" fillId="0" borderId="52" applyNumberFormat="0" applyFill="0" applyAlignment="0" applyProtection="0"/>
    <xf numFmtId="168" fontId="97" fillId="0" borderId="52" applyNumberFormat="0" applyFill="0" applyAlignment="0" applyProtection="0"/>
    <xf numFmtId="168" fontId="97" fillId="0" borderId="52" applyNumberFormat="0" applyFill="0" applyAlignment="0" applyProtection="0"/>
    <xf numFmtId="169" fontId="97" fillId="0" borderId="52" applyNumberFormat="0" applyFill="0" applyAlignment="0" applyProtection="0"/>
    <xf numFmtId="168" fontId="97" fillId="0" borderId="52" applyNumberFormat="0" applyFill="0" applyAlignment="0" applyProtection="0"/>
    <xf numFmtId="168" fontId="97" fillId="0" borderId="52" applyNumberFormat="0" applyFill="0" applyAlignment="0" applyProtection="0"/>
    <xf numFmtId="169" fontId="97" fillId="0" borderId="52" applyNumberFormat="0" applyFill="0" applyAlignment="0" applyProtection="0"/>
    <xf numFmtId="168" fontId="97" fillId="0" borderId="52" applyNumberFormat="0" applyFill="0" applyAlignment="0" applyProtection="0"/>
    <xf numFmtId="168" fontId="97" fillId="0" borderId="52" applyNumberFormat="0" applyFill="0" applyAlignment="0" applyProtection="0"/>
    <xf numFmtId="169" fontId="97" fillId="0" borderId="52" applyNumberFormat="0" applyFill="0" applyAlignment="0" applyProtection="0"/>
    <xf numFmtId="168" fontId="97" fillId="0" borderId="52" applyNumberFormat="0" applyFill="0" applyAlignment="0" applyProtection="0"/>
    <xf numFmtId="0" fontId="50" fillId="0" borderId="52" applyNumberFormat="0" applyFill="0" applyAlignment="0" applyProtection="0"/>
    <xf numFmtId="0" fontId="28" fillId="0" borderId="53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100" fillId="0" borderId="0" applyFill="0" applyProtection="0">
      <alignment horizontal="right"/>
    </xf>
    <xf numFmtId="42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/>
    <xf numFmtId="0" fontId="103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20" fillId="0" borderId="0" xfId="0" applyFont="1" applyAlignment="1">
      <alignment vertical="center"/>
    </xf>
    <xf numFmtId="0" fontId="9" fillId="0" borderId="0" xfId="0" applyFont="1" applyFill="1" applyBorder="1"/>
    <xf numFmtId="0" fontId="19" fillId="0" borderId="0" xfId="0" applyFont="1" applyFill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38" fontId="21" fillId="0" borderId="3" xfId="0" applyNumberFormat="1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left" wrapText="1" indent="1"/>
    </xf>
    <xf numFmtId="0" fontId="21" fillId="0" borderId="3" xfId="0" applyFont="1" applyFill="1" applyBorder="1" applyAlignment="1">
      <alignment horizontal="left" wrapText="1" indent="2"/>
    </xf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5" fillId="36" borderId="15" xfId="0" applyFont="1" applyFill="1" applyBorder="1" applyAlignment="1">
      <alignment wrapText="1"/>
    </xf>
    <xf numFmtId="0" fontId="4" fillId="0" borderId="21" xfId="0" applyFont="1" applyBorder="1"/>
    <xf numFmtId="0" fontId="26" fillId="0" borderId="3" xfId="0" applyFont="1" applyBorder="1"/>
    <xf numFmtId="0" fontId="25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indent="1"/>
    </xf>
    <xf numFmtId="38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/>
    <xf numFmtId="0" fontId="4" fillId="0" borderId="58" xfId="0" applyFont="1" applyBorder="1"/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59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6" fillId="0" borderId="21" xfId="0" applyFont="1" applyBorder="1" applyAlignment="1">
      <alignment horizontal="center"/>
    </xf>
    <xf numFmtId="167" fontId="26" fillId="0" borderId="67" xfId="0" applyNumberFormat="1" applyFont="1" applyBorder="1" applyAlignment="1">
      <alignment horizontal="center"/>
    </xf>
    <xf numFmtId="167" fontId="26" fillId="0" borderId="65" xfId="0" applyNumberFormat="1" applyFont="1" applyBorder="1" applyAlignment="1">
      <alignment horizontal="center"/>
    </xf>
    <xf numFmtId="167" fontId="20" fillId="0" borderId="65" xfId="0" applyNumberFormat="1" applyFont="1" applyBorder="1" applyAlignment="1">
      <alignment horizontal="center"/>
    </xf>
    <xf numFmtId="167" fontId="26" fillId="0" borderId="68" xfId="0" applyNumberFormat="1" applyFont="1" applyBorder="1" applyAlignment="1">
      <alignment horizontal="center"/>
    </xf>
    <xf numFmtId="167" fontId="25" fillId="36" borderId="60" xfId="0" applyNumberFormat="1" applyFont="1" applyFill="1" applyBorder="1" applyAlignment="1">
      <alignment horizontal="center"/>
    </xf>
    <xf numFmtId="167" fontId="26" fillId="0" borderId="64" xfId="0" applyNumberFormat="1" applyFont="1" applyBorder="1" applyAlignment="1">
      <alignment horizontal="center"/>
    </xf>
    <xf numFmtId="167" fontId="26" fillId="0" borderId="6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36" borderId="61" xfId="0" applyFont="1" applyFill="1" applyBorder="1" applyAlignment="1">
      <alignment wrapText="1"/>
    </xf>
    <xf numFmtId="167" fontId="25" fillId="36" borderId="6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0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8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3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5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6" fillId="0" borderId="3" xfId="20960" applyFont="1" applyFill="1" applyBorder="1" applyAlignment="1" applyProtection="1">
      <alignment horizontal="center" vertical="center"/>
    </xf>
    <xf numFmtId="0" fontId="107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9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5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9" fillId="76" borderId="65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22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Border="1" applyAlignment="1" applyProtection="1">
      <alignment vertical="center" wrapText="1"/>
      <protection locked="0"/>
    </xf>
    <xf numFmtId="193" fontId="4" fillId="0" borderId="22" xfId="0" applyNumberFormat="1" applyFont="1" applyBorder="1" applyAlignment="1" applyProtection="1">
      <alignment vertical="center" wrapText="1"/>
      <protection locked="0"/>
    </xf>
    <xf numFmtId="193" fontId="18" fillId="2" borderId="3" xfId="0" applyNumberFormat="1" applyFont="1" applyFill="1" applyBorder="1" applyAlignment="1" applyProtection="1">
      <alignment vertical="center"/>
      <protection locked="0"/>
    </xf>
    <xf numFmtId="193" fontId="18" fillId="2" borderId="22" xfId="0" applyNumberFormat="1" applyFont="1" applyFill="1" applyBorder="1" applyAlignment="1" applyProtection="1">
      <alignment vertical="center"/>
      <protection locked="0"/>
    </xf>
    <xf numFmtId="193" fontId="18" fillId="2" borderId="25" xfId="0" applyNumberFormat="1" applyFont="1" applyFill="1" applyBorder="1" applyAlignment="1" applyProtection="1">
      <alignment vertical="center"/>
      <protection locked="0"/>
    </xf>
    <xf numFmtId="193" fontId="18" fillId="2" borderId="26" xfId="0" applyNumberFormat="1" applyFont="1" applyFill="1" applyBorder="1" applyAlignment="1" applyProtection="1">
      <alignment vertical="center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1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2" fillId="0" borderId="3" xfId="0" applyNumberFormat="1" applyFont="1" applyFill="1" applyBorder="1" applyAlignment="1">
      <alignment horizontal="center"/>
    </xf>
    <xf numFmtId="193" fontId="22" fillId="0" borderId="22" xfId="0" applyNumberFormat="1" applyFont="1" applyFill="1" applyBorder="1" applyAlignment="1">
      <alignment horizontal="center"/>
    </xf>
    <xf numFmtId="193" fontId="21" fillId="36" borderId="3" xfId="0" applyNumberFormat="1" applyFont="1" applyFill="1" applyBorder="1" applyAlignment="1" applyProtection="1">
      <alignment horizontal="right"/>
    </xf>
    <xf numFmtId="193" fontId="21" fillId="0" borderId="22" xfId="0" applyNumberFormat="1" applyFont="1" applyFill="1" applyBorder="1" applyAlignment="1" applyProtection="1">
      <alignment horizontal="right"/>
      <protection locked="0"/>
    </xf>
    <xf numFmtId="193" fontId="21" fillId="0" borderId="3" xfId="0" applyNumberFormat="1" applyFont="1" applyFill="1" applyBorder="1" applyAlignment="1" applyProtection="1">
      <alignment horizontal="left" indent="1"/>
      <protection locked="0"/>
    </xf>
    <xf numFmtId="193" fontId="21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alignment horizontal="right" vertical="center"/>
      <protection locked="0"/>
    </xf>
    <xf numFmtId="193" fontId="21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0" borderId="25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4" fillId="36" borderId="3" xfId="0" applyNumberFormat="1" applyFont="1" applyFill="1" applyBorder="1" applyAlignment="1">
      <alignment vertical="center" wrapText="1"/>
    </xf>
    <xf numFmtId="3" fontId="24" fillId="36" borderId="22" xfId="0" applyNumberFormat="1" applyFont="1" applyFill="1" applyBorder="1" applyAlignment="1">
      <alignment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vertical="center" wrapText="1"/>
    </xf>
    <xf numFmtId="3" fontId="24" fillId="36" borderId="25" xfId="0" applyNumberFormat="1" applyFont="1" applyFill="1" applyBorder="1" applyAlignment="1">
      <alignment vertical="center" wrapText="1"/>
    </xf>
    <xf numFmtId="3" fontId="24" fillId="36" borderId="26" xfId="0" applyNumberFormat="1" applyFont="1" applyFill="1" applyBorder="1" applyAlignment="1">
      <alignment vertical="center" wrapText="1"/>
    </xf>
    <xf numFmtId="193" fontId="0" fillId="36" borderId="20" xfId="0" applyNumberFormat="1" applyFill="1" applyBorder="1" applyAlignment="1">
      <alignment horizontal="center" vertical="center"/>
    </xf>
    <xf numFmtId="193" fontId="0" fillId="0" borderId="22" xfId="0" applyNumberFormat="1" applyBorder="1" applyAlignment="1"/>
    <xf numFmtId="193" fontId="0" fillId="0" borderId="22" xfId="0" applyNumberFormat="1" applyBorder="1" applyAlignment="1">
      <alignment wrapText="1"/>
    </xf>
    <xf numFmtId="193" fontId="0" fillId="36" borderId="22" xfId="0" applyNumberFormat="1" applyFill="1" applyBorder="1" applyAlignment="1">
      <alignment horizontal="center" vertical="center" wrapText="1"/>
    </xf>
    <xf numFmtId="193" fontId="0" fillId="36" borderId="26" xfId="0" applyNumberFormat="1" applyFill="1" applyBorder="1" applyAlignment="1">
      <alignment horizontal="center"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6" fillId="0" borderId="34" xfId="0" applyNumberFormat="1" applyFont="1" applyBorder="1" applyAlignment="1">
      <alignment vertical="center"/>
    </xf>
    <xf numFmtId="193" fontId="26" fillId="0" borderId="13" xfId="0" applyNumberFormat="1" applyFont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6" fillId="0" borderId="14" xfId="0" applyNumberFormat="1" applyFont="1" applyBorder="1" applyAlignment="1">
      <alignment vertical="center"/>
    </xf>
    <xf numFmtId="193" fontId="25" fillId="36" borderId="16" xfId="0" applyNumberFormat="1" applyFont="1" applyFill="1" applyBorder="1" applyAlignment="1">
      <alignment vertical="center"/>
    </xf>
    <xf numFmtId="193" fontId="26" fillId="0" borderId="17" xfId="0" applyNumberFormat="1" applyFont="1" applyBorder="1" applyAlignment="1">
      <alignment vertical="center"/>
    </xf>
    <xf numFmtId="193" fontId="25" fillId="36" borderId="62" xfId="0" applyNumberFormat="1" applyFont="1" applyFill="1" applyBorder="1" applyAlignment="1">
      <alignment vertical="center"/>
    </xf>
    <xf numFmtId="193" fontId="26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36" borderId="55" xfId="0" applyNumberFormat="1" applyFont="1" applyFill="1" applyBorder="1" applyAlignment="1"/>
    <xf numFmtId="193" fontId="4" fillId="36" borderId="24" xfId="0" applyNumberFormat="1" applyFont="1" applyFill="1" applyBorder="1"/>
    <xf numFmtId="193" fontId="4" fillId="36" borderId="26" xfId="0" applyNumberFormat="1" applyFont="1" applyFill="1" applyBorder="1"/>
    <xf numFmtId="193" fontId="4" fillId="36" borderId="56" xfId="0" applyNumberFormat="1" applyFont="1" applyFill="1" applyBorder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4" fillId="0" borderId="3" xfId="8" applyNumberFormat="1" applyFont="1" applyFill="1" applyBorder="1" applyAlignment="1">
      <alignment horizontal="right" wrapText="1"/>
    </xf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7" fillId="36" borderId="22" xfId="1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6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167" fontId="4" fillId="0" borderId="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167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10" fontId="4" fillId="0" borderId="3" xfId="20626" applyNumberFormat="1" applyFont="1" applyFill="1" applyBorder="1" applyAlignment="1" applyProtection="1">
      <alignment vertical="center" wrapText="1"/>
      <protection locked="0"/>
    </xf>
    <xf numFmtId="10" fontId="18" fillId="2" borderId="3" xfId="20961" applyNumberFormat="1" applyFont="1" applyFill="1" applyBorder="1" applyAlignment="1" applyProtection="1">
      <alignment vertical="center"/>
      <protection locked="0"/>
    </xf>
    <xf numFmtId="10" fontId="18" fillId="2" borderId="25" xfId="20961" applyNumberFormat="1" applyFont="1" applyFill="1" applyBorder="1" applyAlignment="1" applyProtection="1">
      <alignment vertical="center"/>
      <protection locked="0"/>
    </xf>
    <xf numFmtId="0" fontId="13" fillId="0" borderId="73" xfId="0" applyFont="1" applyBorder="1" applyAlignment="1">
      <alignment wrapText="1"/>
    </xf>
    <xf numFmtId="10" fontId="4" fillId="0" borderId="23" xfId="0" applyNumberFormat="1" applyFont="1" applyBorder="1" applyAlignment="1"/>
    <xf numFmtId="10" fontId="4" fillId="0" borderId="79" xfId="0" applyNumberFormat="1" applyFont="1" applyBorder="1" applyAlignment="1"/>
    <xf numFmtId="193" fontId="14" fillId="0" borderId="3" xfId="0" applyNumberFormat="1" applyFont="1" applyBorder="1" applyAlignment="1">
      <alignment horizontal="center" vertical="center"/>
    </xf>
    <xf numFmtId="10" fontId="4" fillId="0" borderId="22" xfId="20961" applyNumberFormat="1" applyFont="1" applyBorder="1"/>
    <xf numFmtId="193" fontId="4" fillId="0" borderId="0" xfId="0" applyNumberFormat="1" applyFont="1"/>
    <xf numFmtId="10" fontId="0" fillId="0" borderId="0" xfId="20961" applyNumberFormat="1" applyFont="1"/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0" fontId="7" fillId="0" borderId="3" xfId="20626" applyNumberFormat="1" applyFont="1" applyFill="1" applyBorder="1" applyAlignment="1" applyProtection="1">
      <alignment vertical="center" wrapText="1"/>
      <protection locked="0"/>
    </xf>
    <xf numFmtId="10" fontId="9" fillId="0" borderId="3" xfId="20961" applyNumberFormat="1" applyFont="1" applyFill="1" applyBorder="1" applyAlignment="1" applyProtection="1">
      <alignment vertical="center"/>
      <protection locked="0"/>
    </xf>
    <xf numFmtId="10" fontId="9" fillId="0" borderId="25" xfId="20961" applyNumberFormat="1" applyFont="1" applyFill="1" applyBorder="1" applyAlignment="1" applyProtection="1">
      <alignment vertical="center"/>
      <protection locked="0"/>
    </xf>
    <xf numFmtId="10" fontId="4" fillId="0" borderId="8" xfId="20961" applyNumberFormat="1" applyFont="1" applyBorder="1"/>
    <xf numFmtId="0" fontId="12" fillId="0" borderId="70" xfId="0" applyFont="1" applyBorder="1" applyAlignment="1">
      <alignment wrapText="1"/>
    </xf>
    <xf numFmtId="0" fontId="12" fillId="0" borderId="70" xfId="0" applyFont="1" applyBorder="1"/>
    <xf numFmtId="193" fontId="4" fillId="0" borderId="22" xfId="0" applyNumberFormat="1" applyFont="1" applyBorder="1"/>
    <xf numFmtId="0" fontId="11" fillId="0" borderId="3" xfId="17" applyBorder="1" applyAlignment="1" applyProtection="1"/>
    <xf numFmtId="164" fontId="4" fillId="36" borderId="26" xfId="7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164" fontId="4" fillId="0" borderId="0" xfId="7" applyNumberFormat="1" applyFont="1"/>
    <xf numFmtId="164" fontId="0" fillId="0" borderId="0" xfId="7" applyNumberFormat="1" applyFont="1"/>
    <xf numFmtId="164" fontId="108" fillId="0" borderId="0" xfId="7" applyNumberFormat="1" applyFont="1"/>
    <xf numFmtId="193" fontId="10" fillId="0" borderId="3" xfId="0" applyNumberFormat="1" applyFont="1" applyFill="1" applyBorder="1" applyAlignment="1" applyProtection="1">
      <alignment horizontal="right"/>
    </xf>
    <xf numFmtId="193" fontId="9" fillId="36" borderId="3" xfId="1" applyNumberFormat="1" applyFont="1" applyFill="1" applyBorder="1" applyProtection="1"/>
    <xf numFmtId="193" fontId="9" fillId="36" borderId="3" xfId="5" applyNumberFormat="1" applyFont="1" applyFill="1" applyBorder="1" applyProtection="1"/>
    <xf numFmtId="193" fontId="10" fillId="36" borderId="25" xfId="16" applyNumberFormat="1" applyFont="1" applyFill="1" applyBorder="1" applyAlignment="1" applyProtection="1"/>
    <xf numFmtId="193" fontId="10" fillId="36" borderId="25" xfId="1" applyNumberFormat="1" applyFont="1" applyFill="1" applyBorder="1" applyAlignment="1" applyProtection="1"/>
    <xf numFmtId="164" fontId="10" fillId="36" borderId="26" xfId="1" applyNumberFormat="1" applyFont="1" applyFill="1" applyBorder="1" applyAlignment="1" applyProtection="1"/>
    <xf numFmtId="193" fontId="15" fillId="36" borderId="25" xfId="16" applyNumberFormat="1" applyFont="1" applyFill="1" applyBorder="1" applyAlignment="1" applyProtection="1"/>
    <xf numFmtId="193" fontId="7" fillId="36" borderId="26" xfId="1" applyNumberFormat="1" applyFont="1" applyFill="1" applyBorder="1" applyProtection="1"/>
    <xf numFmtId="0" fontId="107" fillId="0" borderId="73" xfId="0" applyFont="1" applyBorder="1" applyAlignment="1">
      <alignment horizontal="left" wrapText="1"/>
    </xf>
    <xf numFmtId="0" fontId="107" fillId="0" borderId="72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9" fillId="0" borderId="8" xfId="11" applyFont="1" applyBorder="1" applyAlignment="1">
      <alignment horizontal="left"/>
    </xf>
    <xf numFmtId="0" fontId="109" fillId="0" borderId="10" xfId="11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9" fillId="0" borderId="22" xfId="0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4" fillId="3" borderId="74" xfId="13" applyFont="1" applyFill="1" applyBorder="1" applyAlignment="1" applyProtection="1">
      <alignment horizontal="center" vertical="center" wrapText="1"/>
      <protection locked="0"/>
    </xf>
    <xf numFmtId="0" fontId="104" fillId="3" borderId="71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8" xfId="1" applyNumberFormat="1" applyFont="1" applyFill="1" applyBorder="1" applyAlignment="1" applyProtection="1">
      <alignment horizontal="center"/>
      <protection locked="0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164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164" fontId="15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:C6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 ht="15.75">
      <c r="A1" s="10"/>
      <c r="B1" s="216" t="s">
        <v>272</v>
      </c>
      <c r="C1" s="101"/>
    </row>
    <row r="2" spans="1:3" s="213" customFormat="1" ht="15.75">
      <c r="A2" s="272">
        <v>1</v>
      </c>
      <c r="B2" s="214" t="s">
        <v>273</v>
      </c>
      <c r="C2" s="211" t="s">
        <v>424</v>
      </c>
    </row>
    <row r="3" spans="1:3" s="213" customFormat="1" ht="15.75">
      <c r="A3" s="272">
        <v>2</v>
      </c>
      <c r="B3" s="215" t="s">
        <v>274</v>
      </c>
      <c r="C3" s="211" t="s">
        <v>425</v>
      </c>
    </row>
    <row r="4" spans="1:3" s="213" customFormat="1" ht="15.75">
      <c r="A4" s="272">
        <v>3</v>
      </c>
      <c r="B4" s="215" t="s">
        <v>275</v>
      </c>
      <c r="C4" s="211" t="s">
        <v>402</v>
      </c>
    </row>
    <row r="5" spans="1:3" s="213" customFormat="1" ht="15.75">
      <c r="A5" s="273">
        <v>4</v>
      </c>
      <c r="B5" s="221" t="s">
        <v>276</v>
      </c>
      <c r="C5" s="402" t="s">
        <v>426</v>
      </c>
    </row>
    <row r="6" spans="1:3" s="217" customFormat="1" ht="65.25" customHeight="1">
      <c r="A6" s="416" t="s">
        <v>423</v>
      </c>
      <c r="B6" s="417"/>
      <c r="C6" s="417"/>
    </row>
    <row r="7" spans="1:3">
      <c r="A7" s="271" t="s">
        <v>348</v>
      </c>
      <c r="B7" s="216" t="s">
        <v>277</v>
      </c>
    </row>
    <row r="8" spans="1:3">
      <c r="A8" s="10">
        <v>1</v>
      </c>
      <c r="B8" s="218" t="s">
        <v>237</v>
      </c>
    </row>
    <row r="9" spans="1:3">
      <c r="A9" s="10">
        <v>2</v>
      </c>
      <c r="B9" s="218" t="s">
        <v>278</v>
      </c>
    </row>
    <row r="10" spans="1:3">
      <c r="A10" s="10">
        <v>3</v>
      </c>
      <c r="B10" s="218" t="s">
        <v>279</v>
      </c>
    </row>
    <row r="11" spans="1:3">
      <c r="A11" s="10">
        <v>4</v>
      </c>
      <c r="B11" s="218" t="s">
        <v>280</v>
      </c>
      <c r="C11" s="212"/>
    </row>
    <row r="12" spans="1:3">
      <c r="A12" s="10">
        <v>5</v>
      </c>
      <c r="B12" s="218" t="s">
        <v>198</v>
      </c>
    </row>
    <row r="13" spans="1:3">
      <c r="A13" s="10">
        <v>6</v>
      </c>
      <c r="B13" s="219" t="s">
        <v>159</v>
      </c>
    </row>
    <row r="14" spans="1:3">
      <c r="A14" s="10">
        <v>7</v>
      </c>
      <c r="B14" s="218" t="s">
        <v>282</v>
      </c>
    </row>
    <row r="15" spans="1:3">
      <c r="A15" s="10">
        <v>8</v>
      </c>
      <c r="B15" s="218" t="s">
        <v>286</v>
      </c>
    </row>
    <row r="16" spans="1:3">
      <c r="A16" s="10">
        <v>9</v>
      </c>
      <c r="B16" s="218" t="s">
        <v>97</v>
      </c>
    </row>
    <row r="17" spans="1:2">
      <c r="A17" s="10">
        <v>10</v>
      </c>
      <c r="B17" s="218" t="s">
        <v>290</v>
      </c>
    </row>
    <row r="18" spans="1:2">
      <c r="A18" s="10">
        <v>11</v>
      </c>
      <c r="B18" s="219" t="s">
        <v>266</v>
      </c>
    </row>
    <row r="19" spans="1:2">
      <c r="A19" s="10">
        <v>12</v>
      </c>
      <c r="B19" s="219" t="s">
        <v>263</v>
      </c>
    </row>
    <row r="20" spans="1:2">
      <c r="A20" s="10">
        <v>13</v>
      </c>
      <c r="B20" s="220" t="s">
        <v>386</v>
      </c>
    </row>
    <row r="21" spans="1:2">
      <c r="A21" s="10">
        <v>14</v>
      </c>
      <c r="B21" s="219" t="s">
        <v>79</v>
      </c>
    </row>
    <row r="22" spans="1:2">
      <c r="A22" s="135">
        <v>15</v>
      </c>
      <c r="B22" s="219" t="s">
        <v>86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0.249977111117893"/>
  </sheetPr>
  <dimension ref="A1:F5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</cols>
  <sheetData>
    <row r="1" spans="1:6" ht="15.75">
      <c r="A1" s="17" t="s">
        <v>201</v>
      </c>
      <c r="B1" s="16" t="s">
        <v>397</v>
      </c>
      <c r="D1" s="2"/>
      <c r="E1" s="2"/>
      <c r="F1" s="2"/>
    </row>
    <row r="2" spans="1:6" s="21" customFormat="1" ht="15.75" customHeight="1">
      <c r="A2" s="21" t="s">
        <v>202</v>
      </c>
      <c r="B2" s="16" t="s">
        <v>427</v>
      </c>
    </row>
    <row r="3" spans="1:6" s="21" customFormat="1" ht="15.75" customHeight="1"/>
    <row r="4" spans="1:6" ht="15.75" thickBot="1">
      <c r="A4" s="5" t="s">
        <v>357</v>
      </c>
      <c r="B4" s="63" t="s">
        <v>97</v>
      </c>
    </row>
    <row r="5" spans="1:6">
      <c r="A5" s="155" t="s">
        <v>31</v>
      </c>
      <c r="B5" s="156"/>
      <c r="C5" s="157" t="s">
        <v>32</v>
      </c>
    </row>
    <row r="6" spans="1:6">
      <c r="A6" s="158">
        <v>1</v>
      </c>
      <c r="B6" s="90" t="s">
        <v>33</v>
      </c>
      <c r="C6" s="332">
        <f>SUM(C7:C11)</f>
        <v>111337205.02</v>
      </c>
    </row>
    <row r="7" spans="1:6">
      <c r="A7" s="158">
        <v>2</v>
      </c>
      <c r="B7" s="87" t="s">
        <v>34</v>
      </c>
      <c r="C7" s="333">
        <v>4400000</v>
      </c>
    </row>
    <row r="8" spans="1:6">
      <c r="A8" s="158">
        <v>3</v>
      </c>
      <c r="B8" s="81" t="s">
        <v>35</v>
      </c>
      <c r="C8" s="333"/>
    </row>
    <row r="9" spans="1:6">
      <c r="A9" s="158">
        <v>4</v>
      </c>
      <c r="B9" s="81" t="s">
        <v>36</v>
      </c>
      <c r="C9" s="333">
        <v>396459</v>
      </c>
    </row>
    <row r="10" spans="1:6">
      <c r="A10" s="158">
        <v>5</v>
      </c>
      <c r="B10" s="81" t="s">
        <v>37</v>
      </c>
      <c r="C10" s="333"/>
    </row>
    <row r="11" spans="1:6">
      <c r="A11" s="158">
        <v>6</v>
      </c>
      <c r="B11" s="88" t="s">
        <v>38</v>
      </c>
      <c r="C11" s="333">
        <v>106540746.02</v>
      </c>
    </row>
    <row r="12" spans="1:6" s="4" customFormat="1">
      <c r="A12" s="158">
        <v>7</v>
      </c>
      <c r="B12" s="90" t="s">
        <v>39</v>
      </c>
      <c r="C12" s="334">
        <f>SUM(C13:C27)</f>
        <v>4226118.7</v>
      </c>
    </row>
    <row r="13" spans="1:6" s="4" customFormat="1">
      <c r="A13" s="158">
        <v>8</v>
      </c>
      <c r="B13" s="89" t="s">
        <v>40</v>
      </c>
      <c r="C13" s="335">
        <v>396459</v>
      </c>
    </row>
    <row r="14" spans="1:6" s="4" customFormat="1" ht="25.5">
      <c r="A14" s="158">
        <v>9</v>
      </c>
      <c r="B14" s="82" t="s">
        <v>41</v>
      </c>
      <c r="C14" s="335"/>
    </row>
    <row r="15" spans="1:6" s="4" customFormat="1">
      <c r="A15" s="158">
        <v>10</v>
      </c>
      <c r="B15" s="83" t="s">
        <v>42</v>
      </c>
      <c r="C15" s="335">
        <v>3829659.7</v>
      </c>
    </row>
    <row r="16" spans="1:6" s="4" customFormat="1">
      <c r="A16" s="158">
        <v>11</v>
      </c>
      <c r="B16" s="84" t="s">
        <v>43</v>
      </c>
      <c r="C16" s="335"/>
    </row>
    <row r="17" spans="1:3" s="4" customFormat="1">
      <c r="A17" s="158">
        <v>12</v>
      </c>
      <c r="B17" s="83" t="s">
        <v>44</v>
      </c>
      <c r="C17" s="335"/>
    </row>
    <row r="18" spans="1:3" s="4" customFormat="1">
      <c r="A18" s="158">
        <v>13</v>
      </c>
      <c r="B18" s="83" t="s">
        <v>45</v>
      </c>
      <c r="C18" s="335"/>
    </row>
    <row r="19" spans="1:3" s="4" customFormat="1">
      <c r="A19" s="158">
        <v>14</v>
      </c>
      <c r="B19" s="83" t="s">
        <v>46</v>
      </c>
      <c r="C19" s="335"/>
    </row>
    <row r="20" spans="1:3" s="4" customFormat="1" ht="25.5">
      <c r="A20" s="158">
        <v>15</v>
      </c>
      <c r="B20" s="83" t="s">
        <v>47</v>
      </c>
      <c r="C20" s="335"/>
    </row>
    <row r="21" spans="1:3" s="4" customFormat="1" ht="25.5">
      <c r="A21" s="158">
        <v>16</v>
      </c>
      <c r="B21" s="82" t="s">
        <v>48</v>
      </c>
      <c r="C21" s="335"/>
    </row>
    <row r="22" spans="1:3" s="4" customFormat="1">
      <c r="A22" s="158">
        <v>17</v>
      </c>
      <c r="B22" s="159" t="s">
        <v>49</v>
      </c>
      <c r="C22" s="335"/>
    </row>
    <row r="23" spans="1:3" s="4" customFormat="1" ht="25.5">
      <c r="A23" s="158">
        <v>18</v>
      </c>
      <c r="B23" s="82" t="s">
        <v>50</v>
      </c>
      <c r="C23" s="335"/>
    </row>
    <row r="24" spans="1:3" s="4" customFormat="1" ht="25.5">
      <c r="A24" s="158">
        <v>19</v>
      </c>
      <c r="B24" s="82" t="s">
        <v>51</v>
      </c>
      <c r="C24" s="335"/>
    </row>
    <row r="25" spans="1:3" s="4" customFormat="1" ht="25.5">
      <c r="A25" s="158">
        <v>20</v>
      </c>
      <c r="B25" s="85" t="s">
        <v>52</v>
      </c>
      <c r="C25" s="335"/>
    </row>
    <row r="26" spans="1:3" s="4" customFormat="1">
      <c r="A26" s="158">
        <v>21</v>
      </c>
      <c r="B26" s="85" t="s">
        <v>53</v>
      </c>
      <c r="C26" s="335"/>
    </row>
    <row r="27" spans="1:3" s="4" customFormat="1" ht="25.5">
      <c r="A27" s="158">
        <v>22</v>
      </c>
      <c r="B27" s="85" t="s">
        <v>54</v>
      </c>
      <c r="C27" s="335"/>
    </row>
    <row r="28" spans="1:3" s="4" customFormat="1">
      <c r="A28" s="158">
        <v>23</v>
      </c>
      <c r="B28" s="91" t="s">
        <v>28</v>
      </c>
      <c r="C28" s="334">
        <f>C6-C12</f>
        <v>107111086.31999999</v>
      </c>
    </row>
    <row r="29" spans="1:3" s="4" customFormat="1">
      <c r="A29" s="160"/>
      <c r="B29" s="86"/>
      <c r="C29" s="335"/>
    </row>
    <row r="30" spans="1:3" s="4" customFormat="1">
      <c r="A30" s="160">
        <v>24</v>
      </c>
      <c r="B30" s="91" t="s">
        <v>55</v>
      </c>
      <c r="C30" s="334">
        <f>C31+C34</f>
        <v>0</v>
      </c>
    </row>
    <row r="31" spans="1:3" s="4" customFormat="1">
      <c r="A31" s="160">
        <v>25</v>
      </c>
      <c r="B31" s="81" t="s">
        <v>56</v>
      </c>
      <c r="C31" s="336">
        <f>C32+C33</f>
        <v>0</v>
      </c>
    </row>
    <row r="32" spans="1:3" s="4" customFormat="1">
      <c r="A32" s="160">
        <v>26</v>
      </c>
      <c r="B32" s="206" t="s">
        <v>57</v>
      </c>
      <c r="C32" s="335"/>
    </row>
    <row r="33" spans="1:3" s="4" customFormat="1">
      <c r="A33" s="160">
        <v>27</v>
      </c>
      <c r="B33" s="206" t="s">
        <v>58</v>
      </c>
      <c r="C33" s="335"/>
    </row>
    <row r="34" spans="1:3" s="4" customFormat="1">
      <c r="A34" s="160">
        <v>28</v>
      </c>
      <c r="B34" s="81" t="s">
        <v>59</v>
      </c>
      <c r="C34" s="335"/>
    </row>
    <row r="35" spans="1:3" s="4" customFormat="1">
      <c r="A35" s="160">
        <v>29</v>
      </c>
      <c r="B35" s="91" t="s">
        <v>60</v>
      </c>
      <c r="C35" s="334">
        <f>SUM(C36:C40)</f>
        <v>0</v>
      </c>
    </row>
    <row r="36" spans="1:3" s="4" customFormat="1">
      <c r="A36" s="160">
        <v>30</v>
      </c>
      <c r="B36" s="82" t="s">
        <v>61</v>
      </c>
      <c r="C36" s="335"/>
    </row>
    <row r="37" spans="1:3" s="4" customFormat="1">
      <c r="A37" s="160">
        <v>31</v>
      </c>
      <c r="B37" s="83" t="s">
        <v>62</v>
      </c>
      <c r="C37" s="335"/>
    </row>
    <row r="38" spans="1:3" s="4" customFormat="1" ht="25.5">
      <c r="A38" s="160">
        <v>32</v>
      </c>
      <c r="B38" s="82" t="s">
        <v>63</v>
      </c>
      <c r="C38" s="335"/>
    </row>
    <row r="39" spans="1:3" s="4" customFormat="1" ht="25.5">
      <c r="A39" s="160">
        <v>33</v>
      </c>
      <c r="B39" s="82" t="s">
        <v>51</v>
      </c>
      <c r="C39" s="335"/>
    </row>
    <row r="40" spans="1:3" s="4" customFormat="1" ht="25.5">
      <c r="A40" s="160">
        <v>34</v>
      </c>
      <c r="B40" s="85" t="s">
        <v>64</v>
      </c>
      <c r="C40" s="335"/>
    </row>
    <row r="41" spans="1:3" s="4" customFormat="1">
      <c r="A41" s="160">
        <v>35</v>
      </c>
      <c r="B41" s="91" t="s">
        <v>29</v>
      </c>
      <c r="C41" s="334">
        <f>C30-C35</f>
        <v>0</v>
      </c>
    </row>
    <row r="42" spans="1:3" s="4" customFormat="1">
      <c r="A42" s="160"/>
      <c r="B42" s="86"/>
      <c r="C42" s="335"/>
    </row>
    <row r="43" spans="1:3" s="4" customFormat="1">
      <c r="A43" s="160">
        <v>36</v>
      </c>
      <c r="B43" s="92" t="s">
        <v>65</v>
      </c>
      <c r="C43" s="334">
        <f>SUM(C44:C46)</f>
        <v>7075233.9286383502</v>
      </c>
    </row>
    <row r="44" spans="1:3" s="4" customFormat="1">
      <c r="A44" s="160">
        <v>37</v>
      </c>
      <c r="B44" s="81" t="s">
        <v>66</v>
      </c>
      <c r="C44" s="335"/>
    </row>
    <row r="45" spans="1:3" s="4" customFormat="1">
      <c r="A45" s="160">
        <v>38</v>
      </c>
      <c r="B45" s="81" t="s">
        <v>67</v>
      </c>
      <c r="C45" s="335"/>
    </row>
    <row r="46" spans="1:3" s="4" customFormat="1">
      <c r="A46" s="160">
        <v>39</v>
      </c>
      <c r="B46" s="81" t="s">
        <v>68</v>
      </c>
      <c r="C46" s="335">
        <v>7075233.9286383502</v>
      </c>
    </row>
    <row r="47" spans="1:3" s="4" customFormat="1">
      <c r="A47" s="160">
        <v>40</v>
      </c>
      <c r="B47" s="92" t="s">
        <v>69</v>
      </c>
      <c r="C47" s="334">
        <f>SUM(C48:C51)</f>
        <v>0</v>
      </c>
    </row>
    <row r="48" spans="1:3" s="4" customFormat="1">
      <c r="A48" s="160">
        <v>41</v>
      </c>
      <c r="B48" s="82" t="s">
        <v>70</v>
      </c>
      <c r="C48" s="335"/>
    </row>
    <row r="49" spans="1:3" s="4" customFormat="1">
      <c r="A49" s="160">
        <v>42</v>
      </c>
      <c r="B49" s="83" t="s">
        <v>71</v>
      </c>
      <c r="C49" s="335"/>
    </row>
    <row r="50" spans="1:3" s="4" customFormat="1" ht="25.5">
      <c r="A50" s="160">
        <v>43</v>
      </c>
      <c r="B50" s="82" t="s">
        <v>72</v>
      </c>
      <c r="C50" s="335"/>
    </row>
    <row r="51" spans="1:3" s="4" customFormat="1" ht="25.5">
      <c r="A51" s="160">
        <v>44</v>
      </c>
      <c r="B51" s="82" t="s">
        <v>51</v>
      </c>
      <c r="C51" s="335"/>
    </row>
    <row r="52" spans="1:3" s="4" customFormat="1" ht="15.75" thickBot="1">
      <c r="A52" s="161">
        <v>45</v>
      </c>
      <c r="B52" s="162" t="s">
        <v>30</v>
      </c>
      <c r="C52" s="337">
        <f>C43-C47</f>
        <v>7075233.9286383502</v>
      </c>
    </row>
    <row r="55" spans="1:3">
      <c r="B55" s="2" t="s">
        <v>239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</sheetPr>
  <dimension ref="A1:F4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.75"/>
  <cols>
    <col min="1" max="1" width="10.7109375" style="77" customWidth="1"/>
    <col min="2" max="2" width="91.85546875" style="77" customWidth="1"/>
    <col min="3" max="3" width="53.140625" style="77" customWidth="1"/>
    <col min="4" max="4" width="32.28515625" style="77" customWidth="1"/>
    <col min="5" max="5" width="9.42578125" customWidth="1"/>
  </cols>
  <sheetData>
    <row r="1" spans="1:6">
      <c r="A1" s="17" t="s">
        <v>201</v>
      </c>
      <c r="B1" s="16" t="s">
        <v>397</v>
      </c>
      <c r="E1" s="2"/>
      <c r="F1" s="2"/>
    </row>
    <row r="2" spans="1:6" s="21" customFormat="1" ht="15.75" customHeight="1">
      <c r="A2" s="21" t="s">
        <v>202</v>
      </c>
      <c r="B2" s="16" t="s">
        <v>427</v>
      </c>
    </row>
    <row r="3" spans="1:6" s="21" customFormat="1" ht="15.75" customHeight="1">
      <c r="A3" s="26"/>
    </row>
    <row r="4" spans="1:6" s="21" customFormat="1" ht="15.75" customHeight="1" thickBot="1">
      <c r="A4" s="21" t="s">
        <v>358</v>
      </c>
      <c r="B4" s="237" t="s">
        <v>290</v>
      </c>
      <c r="D4" s="239" t="s">
        <v>103</v>
      </c>
    </row>
    <row r="5" spans="1:6" ht="38.25">
      <c r="A5" s="174" t="s">
        <v>31</v>
      </c>
      <c r="B5" s="175" t="s">
        <v>246</v>
      </c>
      <c r="C5" s="176" t="s">
        <v>252</v>
      </c>
      <c r="D5" s="238" t="s">
        <v>291</v>
      </c>
    </row>
    <row r="6" spans="1:6">
      <c r="A6" s="163">
        <v>1</v>
      </c>
      <c r="B6" s="93" t="s">
        <v>164</v>
      </c>
      <c r="C6" s="338">
        <v>11262930.060000001</v>
      </c>
      <c r="D6" s="164"/>
      <c r="E6" s="8"/>
    </row>
    <row r="7" spans="1:6">
      <c r="A7" s="163">
        <v>2</v>
      </c>
      <c r="B7" s="94" t="s">
        <v>165</v>
      </c>
      <c r="C7" s="339">
        <v>28801651.950000003</v>
      </c>
      <c r="D7" s="165"/>
      <c r="E7" s="8"/>
    </row>
    <row r="8" spans="1:6">
      <c r="A8" s="163">
        <v>3</v>
      </c>
      <c r="B8" s="94" t="s">
        <v>166</v>
      </c>
      <c r="C8" s="339">
        <v>80650976.89199999</v>
      </c>
      <c r="D8" s="165"/>
      <c r="E8" s="8"/>
    </row>
    <row r="9" spans="1:6">
      <c r="A9" s="163">
        <v>4</v>
      </c>
      <c r="B9" s="94" t="s">
        <v>195</v>
      </c>
      <c r="C9" s="339">
        <v>0</v>
      </c>
      <c r="D9" s="165"/>
      <c r="E9" s="8"/>
    </row>
    <row r="10" spans="1:6">
      <c r="A10" s="163">
        <v>5</v>
      </c>
      <c r="B10" s="94" t="s">
        <v>167</v>
      </c>
      <c r="C10" s="339">
        <v>0</v>
      </c>
      <c r="D10" s="165"/>
      <c r="E10" s="8"/>
    </row>
    <row r="11" spans="1:6">
      <c r="A11" s="163">
        <v>6.1</v>
      </c>
      <c r="B11" s="94" t="s">
        <v>168</v>
      </c>
      <c r="C11" s="340">
        <v>482203279.74800003</v>
      </c>
      <c r="D11" s="166"/>
      <c r="E11" s="9"/>
    </row>
    <row r="12" spans="1:6">
      <c r="A12" s="163">
        <v>6.2</v>
      </c>
      <c r="B12" s="95" t="s">
        <v>169</v>
      </c>
      <c r="C12" s="340">
        <v>-11555352.627699999</v>
      </c>
      <c r="D12" s="166"/>
      <c r="E12" s="9"/>
    </row>
    <row r="13" spans="1:6">
      <c r="A13" s="163" t="s">
        <v>394</v>
      </c>
      <c r="B13" s="96" t="s">
        <v>395</v>
      </c>
      <c r="C13" s="340">
        <v>-7075233.9286383502</v>
      </c>
      <c r="D13" s="279" t="s">
        <v>417</v>
      </c>
      <c r="E13" s="9"/>
    </row>
    <row r="14" spans="1:6">
      <c r="A14" s="163">
        <v>6</v>
      </c>
      <c r="B14" s="94" t="s">
        <v>170</v>
      </c>
      <c r="C14" s="345">
        <f>C11+C12</f>
        <v>470647927.12030005</v>
      </c>
      <c r="D14" s="166"/>
      <c r="E14" s="8"/>
    </row>
    <row r="15" spans="1:6">
      <c r="A15" s="163">
        <v>7</v>
      </c>
      <c r="B15" s="94" t="s">
        <v>171</v>
      </c>
      <c r="C15" s="339">
        <v>9780529.3190039992</v>
      </c>
      <c r="D15" s="165"/>
      <c r="E15" s="8"/>
    </row>
    <row r="16" spans="1:6">
      <c r="A16" s="163">
        <v>8</v>
      </c>
      <c r="B16" s="94" t="s">
        <v>172</v>
      </c>
      <c r="C16" s="339">
        <v>335840.8</v>
      </c>
      <c r="D16" s="165"/>
      <c r="E16" s="8"/>
    </row>
    <row r="17" spans="1:5">
      <c r="A17" s="163">
        <v>9</v>
      </c>
      <c r="B17" s="94" t="s">
        <v>173</v>
      </c>
      <c r="C17" s="339">
        <v>0</v>
      </c>
      <c r="D17" s="165"/>
      <c r="E17" s="8"/>
    </row>
    <row r="18" spans="1:5">
      <c r="A18" s="163">
        <v>9.1</v>
      </c>
      <c r="B18" s="96" t="s">
        <v>262</v>
      </c>
      <c r="C18" s="340">
        <v>0</v>
      </c>
      <c r="D18" s="165"/>
      <c r="E18" s="8"/>
    </row>
    <row r="19" spans="1:5">
      <c r="A19" s="163">
        <v>9.1999999999999993</v>
      </c>
      <c r="B19" s="96" t="s">
        <v>251</v>
      </c>
      <c r="C19" s="340">
        <v>0</v>
      </c>
      <c r="D19" s="165"/>
      <c r="E19" s="8"/>
    </row>
    <row r="20" spans="1:5">
      <c r="A20" s="163">
        <v>9.3000000000000007</v>
      </c>
      <c r="B20" s="96" t="s">
        <v>250</v>
      </c>
      <c r="C20" s="340">
        <v>0</v>
      </c>
      <c r="D20" s="165"/>
      <c r="E20" s="8"/>
    </row>
    <row r="21" spans="1:5">
      <c r="A21" s="163">
        <v>10</v>
      </c>
      <c r="B21" s="94" t="s">
        <v>174</v>
      </c>
      <c r="C21" s="339">
        <v>11174532</v>
      </c>
      <c r="D21" s="165"/>
      <c r="E21" s="8"/>
    </row>
    <row r="22" spans="1:5">
      <c r="A22" s="163">
        <v>10.1</v>
      </c>
      <c r="B22" s="96" t="s">
        <v>249</v>
      </c>
      <c r="C22" s="339">
        <v>3829659.7</v>
      </c>
      <c r="D22" s="279" t="s">
        <v>418</v>
      </c>
      <c r="E22" s="8"/>
    </row>
    <row r="23" spans="1:5">
      <c r="A23" s="163">
        <v>11</v>
      </c>
      <c r="B23" s="97" t="s">
        <v>175</v>
      </c>
      <c r="C23" s="341">
        <v>25476940.309999999</v>
      </c>
      <c r="D23" s="167"/>
      <c r="E23" s="8"/>
    </row>
    <row r="24" spans="1:5">
      <c r="A24" s="163">
        <v>12</v>
      </c>
      <c r="B24" s="99" t="s">
        <v>176</v>
      </c>
      <c r="C24" s="342">
        <f>SUM(C6:C10,C14:C17,C21,C23)</f>
        <v>638131328.45130396</v>
      </c>
      <c r="D24" s="168"/>
      <c r="E24" s="7"/>
    </row>
    <row r="25" spans="1:5">
      <c r="A25" s="163">
        <v>13</v>
      </c>
      <c r="B25" s="94" t="s">
        <v>177</v>
      </c>
      <c r="C25" s="343">
        <v>1462600</v>
      </c>
      <c r="D25" s="169"/>
      <c r="E25" s="8"/>
    </row>
    <row r="26" spans="1:5">
      <c r="A26" s="163">
        <v>14</v>
      </c>
      <c r="B26" s="94" t="s">
        <v>178</v>
      </c>
      <c r="C26" s="339">
        <v>0</v>
      </c>
      <c r="D26" s="165"/>
      <c r="E26" s="8"/>
    </row>
    <row r="27" spans="1:5">
      <c r="A27" s="163">
        <v>15</v>
      </c>
      <c r="B27" s="94" t="s">
        <v>179</v>
      </c>
      <c r="C27" s="339">
        <v>0</v>
      </c>
      <c r="D27" s="165"/>
      <c r="E27" s="8"/>
    </row>
    <row r="28" spans="1:5">
      <c r="A28" s="163">
        <v>16</v>
      </c>
      <c r="B28" s="94" t="s">
        <v>180</v>
      </c>
      <c r="C28" s="339">
        <v>0</v>
      </c>
      <c r="D28" s="165"/>
      <c r="E28" s="8"/>
    </row>
    <row r="29" spans="1:5">
      <c r="A29" s="163">
        <v>17</v>
      </c>
      <c r="B29" s="94" t="s">
        <v>181</v>
      </c>
      <c r="C29" s="339">
        <v>0</v>
      </c>
      <c r="D29" s="165"/>
      <c r="E29" s="8"/>
    </row>
    <row r="30" spans="1:5">
      <c r="A30" s="163">
        <v>18</v>
      </c>
      <c r="B30" s="94" t="s">
        <v>182</v>
      </c>
      <c r="C30" s="339">
        <v>465136937.05662584</v>
      </c>
      <c r="D30" s="165"/>
      <c r="E30" s="8"/>
    </row>
    <row r="31" spans="1:5">
      <c r="A31" s="163">
        <v>19</v>
      </c>
      <c r="B31" s="94" t="s">
        <v>183</v>
      </c>
      <c r="C31" s="339">
        <v>25819172</v>
      </c>
      <c r="D31" s="165"/>
      <c r="E31" s="8"/>
    </row>
    <row r="32" spans="1:5">
      <c r="A32" s="163">
        <v>20</v>
      </c>
      <c r="B32" s="94" t="s">
        <v>105</v>
      </c>
      <c r="C32" s="339">
        <v>34375414.009999998</v>
      </c>
      <c r="D32" s="165"/>
      <c r="E32" s="8"/>
    </row>
    <row r="33" spans="1:5">
      <c r="A33" s="163">
        <v>20.100000000000001</v>
      </c>
      <c r="B33" s="98" t="s">
        <v>393</v>
      </c>
      <c r="C33" s="341">
        <v>0</v>
      </c>
      <c r="D33" s="167"/>
      <c r="E33" s="8"/>
    </row>
    <row r="34" spans="1:5">
      <c r="A34" s="163">
        <v>21</v>
      </c>
      <c r="B34" s="97" t="s">
        <v>184</v>
      </c>
      <c r="C34" s="341">
        <v>0</v>
      </c>
      <c r="D34" s="167"/>
      <c r="E34" s="8"/>
    </row>
    <row r="35" spans="1:5">
      <c r="A35" s="163">
        <v>21.1</v>
      </c>
      <c r="B35" s="98" t="s">
        <v>248</v>
      </c>
      <c r="C35" s="341">
        <v>0</v>
      </c>
      <c r="D35" s="170"/>
      <c r="E35" s="8"/>
    </row>
    <row r="36" spans="1:5">
      <c r="A36" s="163">
        <v>22</v>
      </c>
      <c r="B36" s="99" t="s">
        <v>185</v>
      </c>
      <c r="C36" s="342">
        <f>SUM(C25:C34)</f>
        <v>526794123.06662583</v>
      </c>
      <c r="D36" s="168"/>
      <c r="E36" s="7"/>
    </row>
    <row r="37" spans="1:5">
      <c r="A37" s="163">
        <v>23</v>
      </c>
      <c r="B37" s="97" t="s">
        <v>186</v>
      </c>
      <c r="C37" s="339">
        <v>4400000</v>
      </c>
      <c r="D37" s="279" t="s">
        <v>420</v>
      </c>
      <c r="E37" s="8"/>
    </row>
    <row r="38" spans="1:5">
      <c r="A38" s="163">
        <v>24</v>
      </c>
      <c r="B38" s="97" t="s">
        <v>187</v>
      </c>
      <c r="C38" s="339">
        <v>0</v>
      </c>
      <c r="D38" s="165"/>
      <c r="E38" s="8"/>
    </row>
    <row r="39" spans="1:5">
      <c r="A39" s="163">
        <v>25</v>
      </c>
      <c r="B39" s="97" t="s">
        <v>247</v>
      </c>
      <c r="C39" s="339">
        <v>0</v>
      </c>
      <c r="D39" s="165"/>
      <c r="E39" s="8"/>
    </row>
    <row r="40" spans="1:5">
      <c r="A40" s="163">
        <v>26</v>
      </c>
      <c r="B40" s="97" t="s">
        <v>189</v>
      </c>
      <c r="C40" s="339">
        <v>0</v>
      </c>
      <c r="D40" s="165"/>
      <c r="E40" s="8"/>
    </row>
    <row r="41" spans="1:5">
      <c r="A41" s="163">
        <v>27</v>
      </c>
      <c r="B41" s="97" t="s">
        <v>190</v>
      </c>
      <c r="C41" s="339">
        <v>0</v>
      </c>
      <c r="D41" s="165"/>
      <c r="E41" s="8"/>
    </row>
    <row r="42" spans="1:5">
      <c r="A42" s="163">
        <v>28</v>
      </c>
      <c r="B42" s="97" t="s">
        <v>191</v>
      </c>
      <c r="C42" s="339">
        <v>106540746.02</v>
      </c>
      <c r="D42" s="279" t="s">
        <v>431</v>
      </c>
      <c r="E42" s="8"/>
    </row>
    <row r="43" spans="1:5">
      <c r="A43" s="163">
        <v>29</v>
      </c>
      <c r="B43" s="97" t="s">
        <v>40</v>
      </c>
      <c r="C43" s="339">
        <v>396459</v>
      </c>
      <c r="D43" s="279" t="s">
        <v>419</v>
      </c>
      <c r="E43" s="8"/>
    </row>
    <row r="44" spans="1:5" ht="16.5" thickBot="1">
      <c r="A44" s="171">
        <v>30</v>
      </c>
      <c r="B44" s="172" t="s">
        <v>192</v>
      </c>
      <c r="C44" s="344">
        <f>SUM(C37:C43)</f>
        <v>111337205.02</v>
      </c>
      <c r="D44" s="173"/>
      <c r="E44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S22"/>
  <sheetViews>
    <sheetView zoomScale="85" zoomScaleNormal="85" workbookViewId="0">
      <pane xSplit="2" ySplit="7" topLeftCell="K8" activePane="bottomRight" state="frozen"/>
      <selection pane="topRight" activeCell="C1" sqref="C1"/>
      <selection pane="bottomLeft" activeCell="A8" sqref="A8"/>
      <selection pane="bottomRight" activeCell="S22" sqref="S22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10.5703125" style="2" bestFit="1" customWidth="1"/>
    <col min="4" max="4" width="8.85546875" style="2" customWidth="1"/>
    <col min="5" max="5" width="10.5703125" style="2" bestFit="1" customWidth="1"/>
    <col min="6" max="8" width="8.85546875" style="2" customWidth="1"/>
    <col min="9" max="9" width="10.5703125" style="2" bestFit="1" customWidth="1"/>
    <col min="10" max="10" width="8.85546875" style="2" customWidth="1"/>
    <col min="11" max="11" width="11.5703125" style="2" bestFit="1" customWidth="1"/>
    <col min="12" max="12" width="13.42578125" style="2" bestFit="1" customWidth="1"/>
    <col min="13" max="13" width="11.5703125" style="2" bestFit="1" customWidth="1"/>
    <col min="14" max="16" width="8.85546875" style="2" customWidth="1"/>
    <col min="17" max="17" width="9.42578125" style="2" bestFit="1" customWidth="1"/>
    <col min="18" max="18" width="8.85546875" style="2" customWidth="1"/>
    <col min="19" max="19" width="31.5703125" style="2" bestFit="1" customWidth="1"/>
    <col min="20" max="16384" width="9.140625" style="13"/>
  </cols>
  <sheetData>
    <row r="1" spans="1:19">
      <c r="A1" s="2" t="s">
        <v>201</v>
      </c>
      <c r="B1" s="16" t="s">
        <v>397</v>
      </c>
    </row>
    <row r="2" spans="1:19">
      <c r="A2" s="2" t="s">
        <v>202</v>
      </c>
      <c r="B2" s="16" t="s">
        <v>427</v>
      </c>
    </row>
    <row r="4" spans="1:19" ht="39" thickBot="1">
      <c r="A4" s="76" t="s">
        <v>359</v>
      </c>
      <c r="B4" s="373" t="s">
        <v>383</v>
      </c>
    </row>
    <row r="5" spans="1:19">
      <c r="A5" s="150"/>
      <c r="B5" s="154"/>
      <c r="C5" s="130" t="s">
        <v>0</v>
      </c>
      <c r="D5" s="130" t="s">
        <v>1</v>
      </c>
      <c r="E5" s="130" t="s">
        <v>2</v>
      </c>
      <c r="F5" s="130" t="s">
        <v>3</v>
      </c>
      <c r="G5" s="130" t="s">
        <v>4</v>
      </c>
      <c r="H5" s="130" t="s">
        <v>8</v>
      </c>
      <c r="I5" s="130" t="s">
        <v>253</v>
      </c>
      <c r="J5" s="130" t="s">
        <v>254</v>
      </c>
      <c r="K5" s="130" t="s">
        <v>255</v>
      </c>
      <c r="L5" s="130" t="s">
        <v>256</v>
      </c>
      <c r="M5" s="130" t="s">
        <v>257</v>
      </c>
      <c r="N5" s="130" t="s">
        <v>258</v>
      </c>
      <c r="O5" s="130" t="s">
        <v>370</v>
      </c>
      <c r="P5" s="130" t="s">
        <v>371</v>
      </c>
      <c r="Q5" s="130" t="s">
        <v>372</v>
      </c>
      <c r="R5" s="364" t="s">
        <v>373</v>
      </c>
      <c r="S5" s="131" t="s">
        <v>374</v>
      </c>
    </row>
    <row r="6" spans="1:19" ht="46.5" customHeight="1">
      <c r="A6" s="178"/>
      <c r="B6" s="449" t="s">
        <v>375</v>
      </c>
      <c r="C6" s="447">
        <v>0</v>
      </c>
      <c r="D6" s="448"/>
      <c r="E6" s="447">
        <v>0.2</v>
      </c>
      <c r="F6" s="448"/>
      <c r="G6" s="447">
        <v>0.35</v>
      </c>
      <c r="H6" s="448"/>
      <c r="I6" s="447">
        <v>0.5</v>
      </c>
      <c r="J6" s="448"/>
      <c r="K6" s="447">
        <v>0.75</v>
      </c>
      <c r="L6" s="448"/>
      <c r="M6" s="447">
        <v>1</v>
      </c>
      <c r="N6" s="448"/>
      <c r="O6" s="447">
        <v>1.5</v>
      </c>
      <c r="P6" s="448"/>
      <c r="Q6" s="447">
        <v>2.5</v>
      </c>
      <c r="R6" s="448"/>
      <c r="S6" s="445" t="s">
        <v>267</v>
      </c>
    </row>
    <row r="7" spans="1:19">
      <c r="A7" s="178"/>
      <c r="B7" s="450"/>
      <c r="C7" s="372" t="s">
        <v>368</v>
      </c>
      <c r="D7" s="372" t="s">
        <v>369</v>
      </c>
      <c r="E7" s="372" t="s">
        <v>368</v>
      </c>
      <c r="F7" s="372" t="s">
        <v>369</v>
      </c>
      <c r="G7" s="372" t="s">
        <v>368</v>
      </c>
      <c r="H7" s="372" t="s">
        <v>369</v>
      </c>
      <c r="I7" s="372" t="s">
        <v>368</v>
      </c>
      <c r="J7" s="372" t="s">
        <v>369</v>
      </c>
      <c r="K7" s="372" t="s">
        <v>368</v>
      </c>
      <c r="L7" s="372" t="s">
        <v>369</v>
      </c>
      <c r="M7" s="372" t="s">
        <v>368</v>
      </c>
      <c r="N7" s="372" t="s">
        <v>369</v>
      </c>
      <c r="O7" s="372" t="s">
        <v>368</v>
      </c>
      <c r="P7" s="372" t="s">
        <v>369</v>
      </c>
      <c r="Q7" s="372" t="s">
        <v>368</v>
      </c>
      <c r="R7" s="372" t="s">
        <v>369</v>
      </c>
      <c r="S7" s="446"/>
    </row>
    <row r="8" spans="1:19" s="182" customFormat="1">
      <c r="A8" s="134">
        <v>1</v>
      </c>
      <c r="B8" s="205" t="s">
        <v>230</v>
      </c>
      <c r="C8" s="346">
        <v>1059005.8700000001</v>
      </c>
      <c r="D8" s="346"/>
      <c r="E8" s="346"/>
      <c r="F8" s="365"/>
      <c r="G8" s="346"/>
      <c r="H8" s="346"/>
      <c r="I8" s="346"/>
      <c r="J8" s="346"/>
      <c r="K8" s="346"/>
      <c r="L8" s="346"/>
      <c r="M8" s="346">
        <v>27742646.080000002</v>
      </c>
      <c r="N8" s="346"/>
      <c r="O8" s="346"/>
      <c r="P8" s="346"/>
      <c r="Q8" s="346"/>
      <c r="R8" s="365"/>
      <c r="S8" s="377">
        <f>$C$6*SUM(C8:D8)+$E$6*SUM(E8:F8)+$G$6*SUM(G8:H8)+$I$6*SUM(I8:J8)+$K$6*SUM(K8:L8)+$M$6*SUM(M8:N8)+$O$6*SUM(O8:P8)+$Q$6*SUM(Q8:R8)</f>
        <v>27742646.080000002</v>
      </c>
    </row>
    <row r="9" spans="1:19" s="182" customFormat="1">
      <c r="A9" s="134">
        <v>2</v>
      </c>
      <c r="B9" s="205" t="s">
        <v>231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65"/>
      <c r="S9" s="377">
        <f t="shared" ref="S9:S21" si="0">$C$6*SUM(C9:D9)+$E$6*SUM(E9:F9)+$G$6*SUM(G9:H9)+$I$6*SUM(I9:J9)+$K$6*SUM(K9:L9)+$M$6*SUM(M9:N9)+$O$6*SUM(O9:P9)+$Q$6*SUM(Q9:R9)</f>
        <v>0</v>
      </c>
    </row>
    <row r="10" spans="1:19" s="182" customFormat="1">
      <c r="A10" s="134">
        <v>3</v>
      </c>
      <c r="B10" s="205" t="s">
        <v>232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65"/>
      <c r="S10" s="377">
        <f t="shared" si="0"/>
        <v>0</v>
      </c>
    </row>
    <row r="11" spans="1:19" s="182" customFormat="1">
      <c r="A11" s="134">
        <v>4</v>
      </c>
      <c r="B11" s="205" t="s">
        <v>233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65"/>
      <c r="S11" s="377">
        <f t="shared" si="0"/>
        <v>0</v>
      </c>
    </row>
    <row r="12" spans="1:19" s="182" customFormat="1">
      <c r="A12" s="134">
        <v>5</v>
      </c>
      <c r="B12" s="205" t="s">
        <v>234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65"/>
      <c r="S12" s="377">
        <f t="shared" si="0"/>
        <v>0</v>
      </c>
    </row>
    <row r="13" spans="1:19" s="182" customFormat="1">
      <c r="A13" s="134">
        <v>6</v>
      </c>
      <c r="B13" s="205" t="s">
        <v>235</v>
      </c>
      <c r="C13" s="346"/>
      <c r="D13" s="346"/>
      <c r="E13" s="346">
        <v>28226348.719999999</v>
      </c>
      <c r="F13" s="346"/>
      <c r="G13" s="346"/>
      <c r="H13" s="346"/>
      <c r="I13" s="346">
        <v>11290338</v>
      </c>
      <c r="J13" s="346"/>
      <c r="K13" s="346"/>
      <c r="L13" s="346"/>
      <c r="M13" s="346">
        <v>41475848</v>
      </c>
      <c r="N13" s="346"/>
      <c r="O13" s="346"/>
      <c r="P13" s="346"/>
      <c r="Q13" s="346"/>
      <c r="R13" s="365"/>
      <c r="S13" s="377">
        <f t="shared" si="0"/>
        <v>52766286.744000003</v>
      </c>
    </row>
    <row r="14" spans="1:19" s="182" customFormat="1">
      <c r="A14" s="134">
        <v>7</v>
      </c>
      <c r="B14" s="205" t="s">
        <v>80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65"/>
      <c r="S14" s="377">
        <f t="shared" si="0"/>
        <v>0</v>
      </c>
    </row>
    <row r="15" spans="1:19" s="182" customFormat="1">
      <c r="A15" s="134">
        <v>8</v>
      </c>
      <c r="B15" s="205" t="s">
        <v>81</v>
      </c>
      <c r="C15" s="346"/>
      <c r="D15" s="346"/>
      <c r="E15" s="346"/>
      <c r="F15" s="346"/>
      <c r="G15" s="346"/>
      <c r="H15" s="346"/>
      <c r="I15" s="346"/>
      <c r="J15" s="346"/>
      <c r="K15" s="346">
        <v>487380469.84197801</v>
      </c>
      <c r="L15" s="346">
        <v>9952158.3340000007</v>
      </c>
      <c r="M15" s="346"/>
      <c r="N15" s="346"/>
      <c r="O15" s="346"/>
      <c r="P15" s="346"/>
      <c r="Q15" s="346"/>
      <c r="R15" s="365"/>
      <c r="S15" s="377">
        <f t="shared" si="0"/>
        <v>372999471.13198352</v>
      </c>
    </row>
    <row r="16" spans="1:19" s="182" customFormat="1">
      <c r="A16" s="134">
        <v>9</v>
      </c>
      <c r="B16" s="205" t="s">
        <v>82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65"/>
      <c r="S16" s="377">
        <f t="shared" si="0"/>
        <v>0</v>
      </c>
    </row>
    <row r="17" spans="1:19" s="182" customFormat="1">
      <c r="A17" s="134">
        <v>10</v>
      </c>
      <c r="B17" s="205" t="s">
        <v>74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>
        <v>1900844.4499189998</v>
      </c>
      <c r="N17" s="346"/>
      <c r="O17" s="346">
        <v>242623.15722799997</v>
      </c>
      <c r="P17" s="346"/>
      <c r="Q17" s="346"/>
      <c r="R17" s="365"/>
      <c r="S17" s="377">
        <f t="shared" si="0"/>
        <v>2264779.1857609996</v>
      </c>
    </row>
    <row r="18" spans="1:19" s="182" customFormat="1">
      <c r="A18" s="134">
        <v>11</v>
      </c>
      <c r="B18" s="205" t="s">
        <v>75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>
        <v>28867.144000000008</v>
      </c>
      <c r="P18" s="346"/>
      <c r="Q18" s="346"/>
      <c r="R18" s="365"/>
      <c r="S18" s="377">
        <f t="shared" si="0"/>
        <v>43300.716000000015</v>
      </c>
    </row>
    <row r="19" spans="1:19" s="182" customFormat="1">
      <c r="A19" s="134">
        <v>12</v>
      </c>
      <c r="B19" s="205" t="s">
        <v>76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65"/>
      <c r="S19" s="377">
        <f t="shared" si="0"/>
        <v>0</v>
      </c>
    </row>
    <row r="20" spans="1:19" s="182" customFormat="1">
      <c r="A20" s="134">
        <v>13</v>
      </c>
      <c r="B20" s="205" t="s">
        <v>77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65"/>
      <c r="S20" s="377">
        <f t="shared" si="0"/>
        <v>0</v>
      </c>
    </row>
    <row r="21" spans="1:19" s="182" customFormat="1">
      <c r="A21" s="134">
        <v>14</v>
      </c>
      <c r="B21" s="205" t="s">
        <v>265</v>
      </c>
      <c r="C21" s="346">
        <v>11262930.060000001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>
        <v>28971033.300000001</v>
      </c>
      <c r="N21" s="346"/>
      <c r="O21" s="346"/>
      <c r="P21" s="346"/>
      <c r="Q21" s="346">
        <v>4186619.53</v>
      </c>
      <c r="R21" s="365"/>
      <c r="S21" s="377">
        <f t="shared" si="0"/>
        <v>39437582.125</v>
      </c>
    </row>
    <row r="22" spans="1:19" ht="13.5" thickBot="1">
      <c r="A22" s="111"/>
      <c r="B22" s="184" t="s">
        <v>73</v>
      </c>
      <c r="C22" s="347">
        <f>SUM(C8:C21)</f>
        <v>12321935.93</v>
      </c>
      <c r="D22" s="347">
        <f t="shared" ref="D22:S22" si="1">SUM(D8:D21)</f>
        <v>0</v>
      </c>
      <c r="E22" s="347">
        <f t="shared" si="1"/>
        <v>28226348.719999999</v>
      </c>
      <c r="F22" s="347">
        <f t="shared" si="1"/>
        <v>0</v>
      </c>
      <c r="G22" s="347">
        <f t="shared" si="1"/>
        <v>0</v>
      </c>
      <c r="H22" s="347">
        <f t="shared" si="1"/>
        <v>0</v>
      </c>
      <c r="I22" s="347">
        <f t="shared" si="1"/>
        <v>11290338</v>
      </c>
      <c r="J22" s="347">
        <f t="shared" si="1"/>
        <v>0</v>
      </c>
      <c r="K22" s="347">
        <f t="shared" si="1"/>
        <v>487380469.84197801</v>
      </c>
      <c r="L22" s="347">
        <f t="shared" si="1"/>
        <v>9952158.3340000007</v>
      </c>
      <c r="M22" s="347">
        <f t="shared" si="1"/>
        <v>100090371.829919</v>
      </c>
      <c r="N22" s="347">
        <f t="shared" si="1"/>
        <v>0</v>
      </c>
      <c r="O22" s="347">
        <f t="shared" si="1"/>
        <v>271490.30122799997</v>
      </c>
      <c r="P22" s="347">
        <f t="shared" si="1"/>
        <v>0</v>
      </c>
      <c r="Q22" s="347">
        <f t="shared" si="1"/>
        <v>4186619.53</v>
      </c>
      <c r="R22" s="347">
        <f t="shared" si="1"/>
        <v>0</v>
      </c>
      <c r="S22" s="403">
        <f t="shared" si="1"/>
        <v>495254065.98274451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28"/>
  <sheetViews>
    <sheetView workbookViewId="0">
      <pane xSplit="2" ySplit="6" topLeftCell="T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201</v>
      </c>
      <c r="B1" s="16" t="s">
        <v>397</v>
      </c>
    </row>
    <row r="2" spans="1:22">
      <c r="A2" s="2" t="s">
        <v>202</v>
      </c>
      <c r="B2" s="16" t="s">
        <v>427</v>
      </c>
    </row>
    <row r="4" spans="1:22" ht="27.75" thickBot="1">
      <c r="A4" s="2" t="s">
        <v>360</v>
      </c>
      <c r="B4" s="374" t="s">
        <v>384</v>
      </c>
      <c r="V4" s="239" t="s">
        <v>103</v>
      </c>
    </row>
    <row r="5" spans="1:22">
      <c r="A5" s="109"/>
      <c r="B5" s="110"/>
      <c r="C5" s="451" t="s">
        <v>212</v>
      </c>
      <c r="D5" s="452"/>
      <c r="E5" s="452"/>
      <c r="F5" s="452"/>
      <c r="G5" s="452"/>
      <c r="H5" s="452"/>
      <c r="I5" s="452"/>
      <c r="J5" s="452"/>
      <c r="K5" s="452"/>
      <c r="L5" s="453"/>
      <c r="M5" s="451" t="s">
        <v>213</v>
      </c>
      <c r="N5" s="452"/>
      <c r="O5" s="452"/>
      <c r="P5" s="452"/>
      <c r="Q5" s="452"/>
      <c r="R5" s="452"/>
      <c r="S5" s="453"/>
      <c r="T5" s="456" t="s">
        <v>382</v>
      </c>
      <c r="U5" s="456" t="s">
        <v>381</v>
      </c>
      <c r="V5" s="454" t="s">
        <v>214</v>
      </c>
    </row>
    <row r="6" spans="1:22" s="76" customFormat="1" ht="140.25">
      <c r="A6" s="132"/>
      <c r="B6" s="207"/>
      <c r="C6" s="107" t="s">
        <v>215</v>
      </c>
      <c r="D6" s="106" t="s">
        <v>216</v>
      </c>
      <c r="E6" s="103" t="s">
        <v>217</v>
      </c>
      <c r="F6" s="375" t="s">
        <v>376</v>
      </c>
      <c r="G6" s="106" t="s">
        <v>218</v>
      </c>
      <c r="H6" s="106" t="s">
        <v>219</v>
      </c>
      <c r="I6" s="106" t="s">
        <v>220</v>
      </c>
      <c r="J6" s="106" t="s">
        <v>264</v>
      </c>
      <c r="K6" s="106" t="s">
        <v>221</v>
      </c>
      <c r="L6" s="108" t="s">
        <v>222</v>
      </c>
      <c r="M6" s="107" t="s">
        <v>223</v>
      </c>
      <c r="N6" s="106" t="s">
        <v>224</v>
      </c>
      <c r="O6" s="106" t="s">
        <v>225</v>
      </c>
      <c r="P6" s="106" t="s">
        <v>226</v>
      </c>
      <c r="Q6" s="106" t="s">
        <v>227</v>
      </c>
      <c r="R6" s="106" t="s">
        <v>228</v>
      </c>
      <c r="S6" s="108" t="s">
        <v>229</v>
      </c>
      <c r="T6" s="457"/>
      <c r="U6" s="457"/>
      <c r="V6" s="455"/>
    </row>
    <row r="7" spans="1:22" s="182" customFormat="1">
      <c r="A7" s="183">
        <v>1</v>
      </c>
      <c r="B7" s="181" t="s">
        <v>230</v>
      </c>
      <c r="C7" s="348"/>
      <c r="D7" s="346"/>
      <c r="E7" s="346"/>
      <c r="F7" s="346"/>
      <c r="G7" s="346"/>
      <c r="H7" s="346"/>
      <c r="I7" s="346"/>
      <c r="J7" s="346"/>
      <c r="K7" s="346"/>
      <c r="L7" s="349"/>
      <c r="M7" s="348"/>
      <c r="N7" s="346"/>
      <c r="O7" s="346"/>
      <c r="P7" s="346"/>
      <c r="Q7" s="346"/>
      <c r="R7" s="346"/>
      <c r="S7" s="349"/>
      <c r="T7" s="369"/>
      <c r="U7" s="368"/>
      <c r="V7" s="350">
        <f>SUM(C7:S7)</f>
        <v>0</v>
      </c>
    </row>
    <row r="8" spans="1:22" s="182" customFormat="1">
      <c r="A8" s="183">
        <v>2</v>
      </c>
      <c r="B8" s="181" t="s">
        <v>231</v>
      </c>
      <c r="C8" s="348"/>
      <c r="D8" s="346"/>
      <c r="E8" s="346"/>
      <c r="F8" s="346"/>
      <c r="G8" s="346"/>
      <c r="H8" s="346"/>
      <c r="I8" s="346"/>
      <c r="J8" s="346"/>
      <c r="K8" s="346"/>
      <c r="L8" s="349"/>
      <c r="M8" s="348"/>
      <c r="N8" s="346"/>
      <c r="O8" s="346"/>
      <c r="P8" s="346"/>
      <c r="Q8" s="346"/>
      <c r="R8" s="346"/>
      <c r="S8" s="349"/>
      <c r="T8" s="368"/>
      <c r="U8" s="368"/>
      <c r="V8" s="350">
        <f t="shared" ref="V8:V20" si="0">SUM(C8:S8)</f>
        <v>0</v>
      </c>
    </row>
    <row r="9" spans="1:22" s="182" customFormat="1">
      <c r="A9" s="183">
        <v>3</v>
      </c>
      <c r="B9" s="181" t="s">
        <v>232</v>
      </c>
      <c r="C9" s="348"/>
      <c r="D9" s="346"/>
      <c r="E9" s="346"/>
      <c r="F9" s="346"/>
      <c r="G9" s="346"/>
      <c r="H9" s="346"/>
      <c r="I9" s="346"/>
      <c r="J9" s="346"/>
      <c r="K9" s="346"/>
      <c r="L9" s="349"/>
      <c r="M9" s="348"/>
      <c r="N9" s="346"/>
      <c r="O9" s="346"/>
      <c r="P9" s="346"/>
      <c r="Q9" s="346"/>
      <c r="R9" s="346"/>
      <c r="S9" s="349"/>
      <c r="T9" s="368"/>
      <c r="U9" s="368"/>
      <c r="V9" s="350">
        <f>SUM(C9:S9)</f>
        <v>0</v>
      </c>
    </row>
    <row r="10" spans="1:22" s="182" customFormat="1">
      <c r="A10" s="183">
        <v>4</v>
      </c>
      <c r="B10" s="181" t="s">
        <v>233</v>
      </c>
      <c r="C10" s="348"/>
      <c r="D10" s="346"/>
      <c r="E10" s="346"/>
      <c r="F10" s="346"/>
      <c r="G10" s="346"/>
      <c r="H10" s="346"/>
      <c r="I10" s="346"/>
      <c r="J10" s="346"/>
      <c r="K10" s="346"/>
      <c r="L10" s="349"/>
      <c r="M10" s="348"/>
      <c r="N10" s="346"/>
      <c r="O10" s="346"/>
      <c r="P10" s="346"/>
      <c r="Q10" s="346"/>
      <c r="R10" s="346"/>
      <c r="S10" s="349"/>
      <c r="T10" s="368"/>
      <c r="U10" s="368"/>
      <c r="V10" s="350">
        <f t="shared" si="0"/>
        <v>0</v>
      </c>
    </row>
    <row r="11" spans="1:22" s="182" customFormat="1">
      <c r="A11" s="183">
        <v>5</v>
      </c>
      <c r="B11" s="181" t="s">
        <v>234</v>
      </c>
      <c r="C11" s="348"/>
      <c r="D11" s="346"/>
      <c r="E11" s="346"/>
      <c r="F11" s="346"/>
      <c r="G11" s="346"/>
      <c r="H11" s="346"/>
      <c r="I11" s="346"/>
      <c r="J11" s="346"/>
      <c r="K11" s="346"/>
      <c r="L11" s="349"/>
      <c r="M11" s="348"/>
      <c r="N11" s="346"/>
      <c r="O11" s="346"/>
      <c r="P11" s="346"/>
      <c r="Q11" s="346"/>
      <c r="R11" s="346"/>
      <c r="S11" s="349"/>
      <c r="T11" s="368"/>
      <c r="U11" s="368"/>
      <c r="V11" s="350">
        <f t="shared" si="0"/>
        <v>0</v>
      </c>
    </row>
    <row r="12" spans="1:22" s="182" customFormat="1">
      <c r="A12" s="183">
        <v>6</v>
      </c>
      <c r="B12" s="181" t="s">
        <v>235</v>
      </c>
      <c r="C12" s="348"/>
      <c r="D12" s="346"/>
      <c r="E12" s="346"/>
      <c r="F12" s="346"/>
      <c r="G12" s="346"/>
      <c r="H12" s="346"/>
      <c r="I12" s="346"/>
      <c r="J12" s="346"/>
      <c r="K12" s="346"/>
      <c r="L12" s="349"/>
      <c r="M12" s="348"/>
      <c r="N12" s="346"/>
      <c r="O12" s="346"/>
      <c r="P12" s="346"/>
      <c r="Q12" s="346"/>
      <c r="R12" s="346"/>
      <c r="S12" s="349"/>
      <c r="T12" s="368"/>
      <c r="U12" s="368"/>
      <c r="V12" s="350">
        <f t="shared" si="0"/>
        <v>0</v>
      </c>
    </row>
    <row r="13" spans="1:22" s="182" customFormat="1">
      <c r="A13" s="183">
        <v>7</v>
      </c>
      <c r="B13" s="181" t="s">
        <v>80</v>
      </c>
      <c r="C13" s="348"/>
      <c r="D13" s="346"/>
      <c r="E13" s="346"/>
      <c r="F13" s="346"/>
      <c r="G13" s="346"/>
      <c r="H13" s="346"/>
      <c r="I13" s="346"/>
      <c r="J13" s="346"/>
      <c r="K13" s="346"/>
      <c r="L13" s="349"/>
      <c r="M13" s="348"/>
      <c r="N13" s="346"/>
      <c r="O13" s="346"/>
      <c r="P13" s="346"/>
      <c r="Q13" s="346"/>
      <c r="R13" s="346"/>
      <c r="S13" s="349"/>
      <c r="T13" s="368"/>
      <c r="U13" s="368"/>
      <c r="V13" s="350">
        <f t="shared" si="0"/>
        <v>0</v>
      </c>
    </row>
    <row r="14" spans="1:22" s="182" customFormat="1">
      <c r="A14" s="183">
        <v>8</v>
      </c>
      <c r="B14" s="181" t="s">
        <v>81</v>
      </c>
      <c r="C14" s="348"/>
      <c r="D14" s="346"/>
      <c r="E14" s="346"/>
      <c r="F14" s="346"/>
      <c r="G14" s="346"/>
      <c r="H14" s="346"/>
      <c r="I14" s="346"/>
      <c r="J14" s="346"/>
      <c r="K14" s="346"/>
      <c r="L14" s="349"/>
      <c r="M14" s="348"/>
      <c r="N14" s="346"/>
      <c r="O14" s="346"/>
      <c r="P14" s="346"/>
      <c r="Q14" s="346"/>
      <c r="R14" s="346"/>
      <c r="S14" s="349"/>
      <c r="T14" s="368"/>
      <c r="U14" s="368"/>
      <c r="V14" s="350">
        <f t="shared" si="0"/>
        <v>0</v>
      </c>
    </row>
    <row r="15" spans="1:22" s="182" customFormat="1">
      <c r="A15" s="183">
        <v>9</v>
      </c>
      <c r="B15" s="181" t="s">
        <v>82</v>
      </c>
      <c r="C15" s="348"/>
      <c r="D15" s="346"/>
      <c r="E15" s="346"/>
      <c r="F15" s="346"/>
      <c r="G15" s="346"/>
      <c r="H15" s="346"/>
      <c r="I15" s="346"/>
      <c r="J15" s="346"/>
      <c r="K15" s="346"/>
      <c r="L15" s="349"/>
      <c r="M15" s="348"/>
      <c r="N15" s="346"/>
      <c r="O15" s="346"/>
      <c r="P15" s="346"/>
      <c r="Q15" s="346"/>
      <c r="R15" s="346"/>
      <c r="S15" s="349"/>
      <c r="T15" s="368"/>
      <c r="U15" s="368"/>
      <c r="V15" s="350">
        <f t="shared" si="0"/>
        <v>0</v>
      </c>
    </row>
    <row r="16" spans="1:22" s="182" customFormat="1">
      <c r="A16" s="183">
        <v>10</v>
      </c>
      <c r="B16" s="181" t="s">
        <v>74</v>
      </c>
      <c r="C16" s="348"/>
      <c r="D16" s="346"/>
      <c r="E16" s="346"/>
      <c r="F16" s="346"/>
      <c r="G16" s="346"/>
      <c r="H16" s="346"/>
      <c r="I16" s="346"/>
      <c r="J16" s="346"/>
      <c r="K16" s="346"/>
      <c r="L16" s="349"/>
      <c r="M16" s="348"/>
      <c r="N16" s="346"/>
      <c r="O16" s="346"/>
      <c r="P16" s="346"/>
      <c r="Q16" s="346"/>
      <c r="R16" s="346"/>
      <c r="S16" s="349"/>
      <c r="T16" s="368"/>
      <c r="U16" s="368"/>
      <c r="V16" s="350">
        <f t="shared" si="0"/>
        <v>0</v>
      </c>
    </row>
    <row r="17" spans="1:22" s="182" customFormat="1">
      <c r="A17" s="183">
        <v>11</v>
      </c>
      <c r="B17" s="181" t="s">
        <v>75</v>
      </c>
      <c r="C17" s="348"/>
      <c r="D17" s="346"/>
      <c r="E17" s="346"/>
      <c r="F17" s="346"/>
      <c r="G17" s="346"/>
      <c r="H17" s="346"/>
      <c r="I17" s="346"/>
      <c r="J17" s="346"/>
      <c r="K17" s="346"/>
      <c r="L17" s="349"/>
      <c r="M17" s="348"/>
      <c r="N17" s="346"/>
      <c r="O17" s="346"/>
      <c r="P17" s="346"/>
      <c r="Q17" s="346"/>
      <c r="R17" s="346"/>
      <c r="S17" s="349"/>
      <c r="T17" s="368"/>
      <c r="U17" s="368"/>
      <c r="V17" s="350">
        <f t="shared" si="0"/>
        <v>0</v>
      </c>
    </row>
    <row r="18" spans="1:22" s="182" customFormat="1">
      <c r="A18" s="183">
        <v>12</v>
      </c>
      <c r="B18" s="181" t="s">
        <v>76</v>
      </c>
      <c r="C18" s="348"/>
      <c r="D18" s="346"/>
      <c r="E18" s="346"/>
      <c r="F18" s="346"/>
      <c r="G18" s="346"/>
      <c r="H18" s="346"/>
      <c r="I18" s="346"/>
      <c r="J18" s="346"/>
      <c r="K18" s="346"/>
      <c r="L18" s="349"/>
      <c r="M18" s="348"/>
      <c r="N18" s="346"/>
      <c r="O18" s="346"/>
      <c r="P18" s="346"/>
      <c r="Q18" s="346"/>
      <c r="R18" s="346"/>
      <c r="S18" s="349"/>
      <c r="T18" s="368"/>
      <c r="U18" s="368"/>
      <c r="V18" s="350">
        <f t="shared" si="0"/>
        <v>0</v>
      </c>
    </row>
    <row r="19" spans="1:22" s="182" customFormat="1">
      <c r="A19" s="183">
        <v>13</v>
      </c>
      <c r="B19" s="181" t="s">
        <v>77</v>
      </c>
      <c r="C19" s="348"/>
      <c r="D19" s="346"/>
      <c r="E19" s="346"/>
      <c r="F19" s="346"/>
      <c r="G19" s="346"/>
      <c r="H19" s="346"/>
      <c r="I19" s="346"/>
      <c r="J19" s="346"/>
      <c r="K19" s="346"/>
      <c r="L19" s="349"/>
      <c r="M19" s="348"/>
      <c r="N19" s="346"/>
      <c r="O19" s="346"/>
      <c r="P19" s="346"/>
      <c r="Q19" s="346"/>
      <c r="R19" s="346"/>
      <c r="S19" s="349"/>
      <c r="T19" s="368"/>
      <c r="U19" s="368"/>
      <c r="V19" s="350">
        <f t="shared" si="0"/>
        <v>0</v>
      </c>
    </row>
    <row r="20" spans="1:22" s="182" customFormat="1">
      <c r="A20" s="183">
        <v>14</v>
      </c>
      <c r="B20" s="181" t="s">
        <v>265</v>
      </c>
      <c r="C20" s="348"/>
      <c r="D20" s="346"/>
      <c r="E20" s="346"/>
      <c r="F20" s="346"/>
      <c r="G20" s="346"/>
      <c r="H20" s="346"/>
      <c r="I20" s="346"/>
      <c r="J20" s="346"/>
      <c r="K20" s="346"/>
      <c r="L20" s="349"/>
      <c r="M20" s="348"/>
      <c r="N20" s="346"/>
      <c r="O20" s="346"/>
      <c r="P20" s="346"/>
      <c r="Q20" s="346"/>
      <c r="R20" s="346"/>
      <c r="S20" s="349"/>
      <c r="T20" s="368"/>
      <c r="U20" s="368"/>
      <c r="V20" s="350">
        <f t="shared" si="0"/>
        <v>0</v>
      </c>
    </row>
    <row r="21" spans="1:22" ht="13.5" thickBot="1">
      <c r="A21" s="111"/>
      <c r="B21" s="112" t="s">
        <v>73</v>
      </c>
      <c r="C21" s="351">
        <f>SUM(C7:C20)</f>
        <v>0</v>
      </c>
      <c r="D21" s="347">
        <f t="shared" ref="D21:V21" si="1">SUM(D7:D20)</f>
        <v>0</v>
      </c>
      <c r="E21" s="347">
        <f t="shared" si="1"/>
        <v>0</v>
      </c>
      <c r="F21" s="347">
        <f t="shared" si="1"/>
        <v>0</v>
      </c>
      <c r="G21" s="347">
        <f t="shared" si="1"/>
        <v>0</v>
      </c>
      <c r="H21" s="347">
        <f t="shared" si="1"/>
        <v>0</v>
      </c>
      <c r="I21" s="347">
        <f t="shared" si="1"/>
        <v>0</v>
      </c>
      <c r="J21" s="347">
        <f t="shared" si="1"/>
        <v>0</v>
      </c>
      <c r="K21" s="347">
        <f t="shared" si="1"/>
        <v>0</v>
      </c>
      <c r="L21" s="352">
        <f t="shared" si="1"/>
        <v>0</v>
      </c>
      <c r="M21" s="351">
        <f t="shared" si="1"/>
        <v>0</v>
      </c>
      <c r="N21" s="347">
        <f t="shared" si="1"/>
        <v>0</v>
      </c>
      <c r="O21" s="347">
        <f t="shared" si="1"/>
        <v>0</v>
      </c>
      <c r="P21" s="347">
        <f t="shared" si="1"/>
        <v>0</v>
      </c>
      <c r="Q21" s="347">
        <f t="shared" si="1"/>
        <v>0</v>
      </c>
      <c r="R21" s="347">
        <f t="shared" si="1"/>
        <v>0</v>
      </c>
      <c r="S21" s="352">
        <f t="shared" si="1"/>
        <v>0</v>
      </c>
      <c r="T21" s="352">
        <f>SUM(T7:T20)</f>
        <v>0</v>
      </c>
      <c r="U21" s="352">
        <f t="shared" si="1"/>
        <v>0</v>
      </c>
      <c r="V21" s="353">
        <f t="shared" si="1"/>
        <v>0</v>
      </c>
    </row>
    <row r="24" spans="1:22">
      <c r="A24" s="18"/>
      <c r="B24" s="18"/>
      <c r="C24" s="80"/>
      <c r="D24" s="80"/>
      <c r="E24" s="80"/>
    </row>
    <row r="25" spans="1:22">
      <c r="A25" s="104"/>
      <c r="B25" s="104"/>
      <c r="C25" s="18"/>
      <c r="D25" s="80"/>
      <c r="E25" s="80"/>
    </row>
    <row r="26" spans="1:22">
      <c r="A26" s="104"/>
      <c r="B26" s="105"/>
      <c r="C26" s="18"/>
      <c r="D26" s="80"/>
      <c r="E26" s="80"/>
    </row>
    <row r="27" spans="1:22">
      <c r="A27" s="104"/>
      <c r="B27" s="104"/>
      <c r="C27" s="18"/>
      <c r="D27" s="80"/>
      <c r="E27" s="80"/>
    </row>
    <row r="28" spans="1:22">
      <c r="A28" s="104"/>
      <c r="B28" s="105"/>
      <c r="C28" s="18"/>
      <c r="D28" s="80"/>
      <c r="E28" s="8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I28"/>
  <sheetViews>
    <sheetView zoomScale="90" zoomScaleNormal="90" workbookViewId="0">
      <pane xSplit="1" ySplit="7" topLeftCell="B10" activePane="bottomRight" state="frozen"/>
      <selection activeCell="L18" sqref="L18"/>
      <selection pane="topRight" activeCell="L18" sqref="L18"/>
      <selection pane="bottomLeft" activeCell="L18" sqref="L18"/>
      <selection pane="bottomRight" activeCell="H23" sqref="H23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16384" width="9.140625" style="13"/>
  </cols>
  <sheetData>
    <row r="1" spans="1:9">
      <c r="A1" s="2" t="s">
        <v>201</v>
      </c>
      <c r="B1" s="16" t="s">
        <v>397</v>
      </c>
    </row>
    <row r="2" spans="1:9">
      <c r="A2" s="2" t="s">
        <v>202</v>
      </c>
      <c r="B2" s="16" t="s">
        <v>427</v>
      </c>
    </row>
    <row r="4" spans="1:9" ht="13.5" thickBot="1">
      <c r="A4" s="2" t="s">
        <v>361</v>
      </c>
      <c r="B4" s="371" t="s">
        <v>385</v>
      </c>
    </row>
    <row r="5" spans="1:9">
      <c r="A5" s="109"/>
      <c r="B5" s="179"/>
      <c r="C5" s="185" t="s">
        <v>0</v>
      </c>
      <c r="D5" s="185" t="s">
        <v>1</v>
      </c>
      <c r="E5" s="185" t="s">
        <v>2</v>
      </c>
      <c r="F5" s="185" t="s">
        <v>3</v>
      </c>
      <c r="G5" s="366" t="s">
        <v>4</v>
      </c>
      <c r="H5" s="186" t="s">
        <v>8</v>
      </c>
      <c r="I5" s="24"/>
    </row>
    <row r="6" spans="1:9" ht="15" customHeight="1">
      <c r="A6" s="178"/>
      <c r="B6" s="22"/>
      <c r="C6" s="458" t="s">
        <v>377</v>
      </c>
      <c r="D6" s="461" t="s">
        <v>387</v>
      </c>
      <c r="E6" s="462"/>
      <c r="F6" s="458" t="s">
        <v>388</v>
      </c>
      <c r="G6" s="458" t="s">
        <v>389</v>
      </c>
      <c r="H6" s="443" t="s">
        <v>379</v>
      </c>
      <c r="I6" s="24"/>
    </row>
    <row r="7" spans="1:9" ht="76.5">
      <c r="A7" s="178"/>
      <c r="B7" s="22"/>
      <c r="C7" s="459"/>
      <c r="D7" s="370" t="s">
        <v>380</v>
      </c>
      <c r="E7" s="370" t="s">
        <v>378</v>
      </c>
      <c r="F7" s="459"/>
      <c r="G7" s="459"/>
      <c r="H7" s="460"/>
      <c r="I7" s="399"/>
    </row>
    <row r="8" spans="1:9">
      <c r="A8" s="100">
        <v>1</v>
      </c>
      <c r="B8" s="82" t="s">
        <v>230</v>
      </c>
      <c r="C8" s="354">
        <v>28801651.950000003</v>
      </c>
      <c r="D8" s="355"/>
      <c r="E8" s="354"/>
      <c r="F8" s="355">
        <v>27742646.080000002</v>
      </c>
      <c r="G8" s="367">
        <v>27742646.080000002</v>
      </c>
      <c r="H8" s="398">
        <f>G8/(C8+E8)</f>
        <v>0.96323107188995805</v>
      </c>
      <c r="I8" s="400"/>
    </row>
    <row r="9" spans="1:9" ht="15" customHeight="1">
      <c r="A9" s="100">
        <v>2</v>
      </c>
      <c r="B9" s="82" t="s">
        <v>231</v>
      </c>
      <c r="C9" s="354">
        <v>0</v>
      </c>
      <c r="D9" s="355"/>
      <c r="E9" s="354"/>
      <c r="F9" s="354">
        <v>0</v>
      </c>
      <c r="G9" s="367">
        <v>0</v>
      </c>
      <c r="H9" s="401">
        <v>0</v>
      </c>
      <c r="I9" s="12"/>
    </row>
    <row r="10" spans="1:9">
      <c r="A10" s="100">
        <v>3</v>
      </c>
      <c r="B10" s="82" t="s">
        <v>232</v>
      </c>
      <c r="C10" s="354">
        <v>0</v>
      </c>
      <c r="D10" s="355"/>
      <c r="E10" s="354"/>
      <c r="F10" s="354">
        <v>0</v>
      </c>
      <c r="G10" s="367">
        <v>0</v>
      </c>
      <c r="H10" s="401">
        <v>0</v>
      </c>
      <c r="I10" s="12"/>
    </row>
    <row r="11" spans="1:9">
      <c r="A11" s="100">
        <v>4</v>
      </c>
      <c r="B11" s="82" t="s">
        <v>233</v>
      </c>
      <c r="C11" s="354">
        <v>0</v>
      </c>
      <c r="D11" s="355"/>
      <c r="E11" s="354"/>
      <c r="F11" s="354">
        <v>0</v>
      </c>
      <c r="G11" s="367">
        <v>0</v>
      </c>
      <c r="H11" s="401">
        <v>0</v>
      </c>
      <c r="I11" s="12"/>
    </row>
    <row r="12" spans="1:9">
      <c r="A12" s="100">
        <v>5</v>
      </c>
      <c r="B12" s="82" t="s">
        <v>234</v>
      </c>
      <c r="C12" s="354">
        <v>0</v>
      </c>
      <c r="D12" s="355"/>
      <c r="E12" s="354"/>
      <c r="F12" s="354">
        <v>0</v>
      </c>
      <c r="G12" s="367">
        <v>0</v>
      </c>
      <c r="H12" s="401">
        <v>0</v>
      </c>
      <c r="I12" s="12"/>
    </row>
    <row r="13" spans="1:9">
      <c r="A13" s="100">
        <v>6</v>
      </c>
      <c r="B13" s="82" t="s">
        <v>235</v>
      </c>
      <c r="C13" s="354">
        <v>80992534.719999999</v>
      </c>
      <c r="D13" s="355"/>
      <c r="E13" s="354"/>
      <c r="F13" s="355">
        <v>52766286.744000003</v>
      </c>
      <c r="G13" s="367">
        <v>52766286.744000003</v>
      </c>
      <c r="H13" s="391">
        <f t="shared" ref="H13:H22" si="0">G13/(C13+E13)</f>
        <v>0.65149568323079154</v>
      </c>
      <c r="I13" s="12"/>
    </row>
    <row r="14" spans="1:9">
      <c r="A14" s="100">
        <v>7</v>
      </c>
      <c r="B14" s="82" t="s">
        <v>80</v>
      </c>
      <c r="C14" s="354">
        <v>0</v>
      </c>
      <c r="D14" s="355"/>
      <c r="E14" s="354"/>
      <c r="F14" s="355">
        <v>0</v>
      </c>
      <c r="G14" s="367">
        <v>0</v>
      </c>
      <c r="H14" s="391">
        <v>0</v>
      </c>
      <c r="I14" s="12"/>
    </row>
    <row r="15" spans="1:9">
      <c r="A15" s="100">
        <v>8</v>
      </c>
      <c r="B15" s="82" t="s">
        <v>81</v>
      </c>
      <c r="C15" s="354">
        <v>487380469.84197801</v>
      </c>
      <c r="D15" s="355">
        <v>49760791.670000002</v>
      </c>
      <c r="E15" s="354">
        <v>9952158.3340000007</v>
      </c>
      <c r="F15" s="355">
        <v>441556624</v>
      </c>
      <c r="G15" s="367">
        <v>441556624</v>
      </c>
      <c r="H15" s="391">
        <f t="shared" si="0"/>
        <v>0.88784969853970241</v>
      </c>
      <c r="I15" s="12"/>
    </row>
    <row r="16" spans="1:9">
      <c r="A16" s="100">
        <v>9</v>
      </c>
      <c r="B16" s="82" t="s">
        <v>82</v>
      </c>
      <c r="C16" s="354">
        <v>0</v>
      </c>
      <c r="D16" s="355"/>
      <c r="E16" s="354"/>
      <c r="F16" s="355">
        <v>0</v>
      </c>
      <c r="G16" s="367">
        <v>0</v>
      </c>
      <c r="H16" s="401">
        <v>0</v>
      </c>
    </row>
    <row r="17" spans="1:8">
      <c r="A17" s="100">
        <v>10</v>
      </c>
      <c r="B17" s="82" t="s">
        <v>74</v>
      </c>
      <c r="C17" s="354">
        <v>2143467.6071469998</v>
      </c>
      <c r="D17" s="355"/>
      <c r="E17" s="354"/>
      <c r="F17" s="355">
        <v>3111323</v>
      </c>
      <c r="G17" s="367">
        <v>3111323</v>
      </c>
      <c r="H17" s="391">
        <f t="shared" si="0"/>
        <v>1.4515372145703829</v>
      </c>
    </row>
    <row r="18" spans="1:8">
      <c r="A18" s="100">
        <v>11</v>
      </c>
      <c r="B18" s="82" t="s">
        <v>75</v>
      </c>
      <c r="C18" s="354">
        <v>28867.144000000008</v>
      </c>
      <c r="D18" s="355"/>
      <c r="E18" s="354"/>
      <c r="F18" s="355">
        <v>43300.716000000015</v>
      </c>
      <c r="G18" s="367">
        <v>43300.716000000015</v>
      </c>
      <c r="H18" s="391">
        <f t="shared" si="0"/>
        <v>1.5000000000000002</v>
      </c>
    </row>
    <row r="19" spans="1:8">
      <c r="A19" s="100">
        <v>12</v>
      </c>
      <c r="B19" s="82" t="s">
        <v>76</v>
      </c>
      <c r="C19" s="354">
        <v>0</v>
      </c>
      <c r="D19" s="355"/>
      <c r="E19" s="354"/>
      <c r="F19" s="355">
        <v>0</v>
      </c>
      <c r="G19" s="367">
        <v>0</v>
      </c>
      <c r="H19" s="401">
        <v>0</v>
      </c>
    </row>
    <row r="20" spans="1:8">
      <c r="A20" s="100">
        <v>13</v>
      </c>
      <c r="B20" s="82" t="s">
        <v>77</v>
      </c>
      <c r="C20" s="354">
        <v>0</v>
      </c>
      <c r="D20" s="355"/>
      <c r="E20" s="354"/>
      <c r="F20" s="355">
        <v>0</v>
      </c>
      <c r="G20" s="367">
        <v>0</v>
      </c>
      <c r="H20" s="401">
        <v>0</v>
      </c>
    </row>
    <row r="21" spans="1:8">
      <c r="A21" s="100">
        <v>14</v>
      </c>
      <c r="B21" s="82" t="s">
        <v>265</v>
      </c>
      <c r="C21" s="354">
        <v>44420582.890000001</v>
      </c>
      <c r="D21" s="355"/>
      <c r="E21" s="354"/>
      <c r="F21" s="355">
        <v>40798534</v>
      </c>
      <c r="G21" s="367">
        <v>40798534</v>
      </c>
      <c r="H21" s="391">
        <f t="shared" si="0"/>
        <v>0.91846012243987463</v>
      </c>
    </row>
    <row r="22" spans="1:8" ht="13.5" thickBot="1">
      <c r="A22" s="180"/>
      <c r="B22" s="187" t="s">
        <v>73</v>
      </c>
      <c r="C22" s="347">
        <f t="shared" ref="C22:G22" si="1">SUM(C8:C21)</f>
        <v>643767574.15312505</v>
      </c>
      <c r="D22" s="347">
        <f t="shared" si="1"/>
        <v>49760791.670000002</v>
      </c>
      <c r="E22" s="347">
        <f t="shared" si="1"/>
        <v>9952158.3340000007</v>
      </c>
      <c r="F22" s="347">
        <f t="shared" si="1"/>
        <v>566018714.53999996</v>
      </c>
      <c r="G22" s="347">
        <f t="shared" si="1"/>
        <v>566018714.53999996</v>
      </c>
      <c r="H22" s="391">
        <f t="shared" si="0"/>
        <v>0.86584309209474208</v>
      </c>
    </row>
    <row r="23" spans="1:8">
      <c r="G23" s="392"/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D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8" sqref="D18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16384" width="9.140625" style="13"/>
  </cols>
  <sheetData>
    <row r="1" spans="1:4">
      <c r="A1" s="2" t="s">
        <v>201</v>
      </c>
      <c r="B1" s="16" t="s">
        <v>397</v>
      </c>
    </row>
    <row r="2" spans="1:4">
      <c r="A2" s="2" t="s">
        <v>202</v>
      </c>
      <c r="B2" s="16" t="s">
        <v>427</v>
      </c>
      <c r="C2" s="5"/>
      <c r="D2" s="5"/>
    </row>
    <row r="3" spans="1:4">
      <c r="B3" s="5"/>
      <c r="C3" s="5"/>
      <c r="D3" s="5"/>
    </row>
    <row r="4" spans="1:4" ht="13.5" thickBot="1">
      <c r="A4" s="2" t="s">
        <v>362</v>
      </c>
      <c r="B4" s="114" t="s">
        <v>79</v>
      </c>
      <c r="C4" s="114"/>
      <c r="D4" s="115"/>
    </row>
    <row r="5" spans="1:4">
      <c r="A5" s="188"/>
      <c r="B5" s="154"/>
      <c r="C5" s="383" t="s">
        <v>0</v>
      </c>
      <c r="D5" s="189" t="s">
        <v>1</v>
      </c>
    </row>
    <row r="6" spans="1:4" ht="66.75" customHeight="1">
      <c r="A6" s="190"/>
      <c r="B6" s="116" t="s">
        <v>78</v>
      </c>
      <c r="C6" s="117" t="s">
        <v>84</v>
      </c>
      <c r="D6" s="191" t="s">
        <v>79</v>
      </c>
    </row>
    <row r="7" spans="1:4">
      <c r="A7" s="192">
        <v>1</v>
      </c>
      <c r="B7" s="82" t="s">
        <v>80</v>
      </c>
      <c r="C7" s="356"/>
      <c r="D7" s="359">
        <v>0</v>
      </c>
    </row>
    <row r="8" spans="1:4">
      <c r="A8" s="192">
        <v>2</v>
      </c>
      <c r="B8" s="82" t="s">
        <v>81</v>
      </c>
      <c r="C8" s="356">
        <v>91409536.840950906</v>
      </c>
      <c r="D8" s="359">
        <v>68557152.63071318</v>
      </c>
    </row>
    <row r="9" spans="1:4">
      <c r="A9" s="192">
        <v>3</v>
      </c>
      <c r="B9" s="82" t="s">
        <v>82</v>
      </c>
      <c r="C9" s="356"/>
      <c r="D9" s="359">
        <v>0</v>
      </c>
    </row>
    <row r="10" spans="1:4">
      <c r="A10" s="192">
        <v>4</v>
      </c>
      <c r="B10" s="82" t="s">
        <v>74</v>
      </c>
      <c r="C10" s="356">
        <v>1128724.5701470007</v>
      </c>
      <c r="D10" s="359">
        <v>846543.42761025054</v>
      </c>
    </row>
    <row r="11" spans="1:4">
      <c r="A11" s="192">
        <v>5</v>
      </c>
      <c r="B11" s="82" t="s">
        <v>75</v>
      </c>
      <c r="C11" s="358"/>
      <c r="D11" s="359">
        <v>0</v>
      </c>
    </row>
    <row r="12" spans="1:4">
      <c r="A12" s="192">
        <v>6</v>
      </c>
      <c r="B12" s="82" t="s">
        <v>76</v>
      </c>
      <c r="C12" s="357"/>
      <c r="D12" s="359">
        <v>0</v>
      </c>
    </row>
    <row r="13" spans="1:4">
      <c r="A13" s="192">
        <v>7</v>
      </c>
      <c r="B13" s="118" t="s">
        <v>77</v>
      </c>
      <c r="C13" s="357"/>
      <c r="D13" s="359">
        <v>0</v>
      </c>
    </row>
    <row r="14" spans="1:4">
      <c r="A14" s="192">
        <v>8</v>
      </c>
      <c r="B14" s="118" t="s">
        <v>83</v>
      </c>
      <c r="C14" s="356">
        <v>1814603</v>
      </c>
      <c r="D14" s="359">
        <v>1360952.25</v>
      </c>
    </row>
    <row r="15" spans="1:4" ht="13.5" thickBot="1">
      <c r="A15" s="193">
        <v>9</v>
      </c>
      <c r="B15" s="184" t="s">
        <v>73</v>
      </c>
      <c r="C15" s="414">
        <f>SUM(C7:C14)</f>
        <v>94352864.411097914</v>
      </c>
      <c r="D15" s="415">
        <f>SUM(D7:D14)</f>
        <v>70764648.308323428</v>
      </c>
    </row>
    <row r="17" spans="2:2">
      <c r="B17" s="2" t="s">
        <v>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2" tint="-0.499984740745262"/>
  </sheetPr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21" sqref="N21"/>
    </sheetView>
  </sheetViews>
  <sheetFormatPr defaultColWidth="9.140625" defaultRowHeight="15"/>
  <cols>
    <col min="1" max="1" width="10.5703125" style="77" bestFit="1" customWidth="1"/>
    <col min="2" max="2" width="95" style="77" customWidth="1"/>
    <col min="3" max="3" width="12.5703125" style="77" bestFit="1" customWidth="1"/>
    <col min="4" max="4" width="10" style="77" bestFit="1" customWidth="1"/>
    <col min="5" max="5" width="18.28515625" style="77" bestFit="1" customWidth="1"/>
    <col min="6" max="6" width="3.5703125" style="77" bestFit="1" customWidth="1"/>
    <col min="7" max="10" width="4.5703125" style="77" bestFit="1" customWidth="1"/>
    <col min="11" max="11" width="7.85546875" style="77" bestFit="1" customWidth="1"/>
    <col min="12" max="13" width="5.5703125" style="77" bestFit="1" customWidth="1"/>
    <col min="14" max="14" width="31" style="77" bestFit="1" customWidth="1"/>
    <col min="15" max="16384" width="9.140625" style="13"/>
  </cols>
  <sheetData>
    <row r="1" spans="1:14">
      <c r="A1" s="5" t="s">
        <v>201</v>
      </c>
      <c r="B1" s="16" t="s">
        <v>397</v>
      </c>
    </row>
    <row r="2" spans="1:14" ht="14.25" customHeight="1">
      <c r="A2" s="77" t="s">
        <v>202</v>
      </c>
      <c r="B2" s="16" t="s">
        <v>427</v>
      </c>
    </row>
    <row r="3" spans="1:14" ht="14.25" customHeight="1"/>
    <row r="4" spans="1:14" ht="15.75" thickBot="1">
      <c r="A4" s="2" t="s">
        <v>363</v>
      </c>
      <c r="B4" s="102" t="s">
        <v>86</v>
      </c>
    </row>
    <row r="5" spans="1:14" s="25" customFormat="1" ht="12.75">
      <c r="A5" s="201"/>
      <c r="B5" s="202"/>
      <c r="C5" s="203" t="s">
        <v>0</v>
      </c>
      <c r="D5" s="203" t="s">
        <v>1</v>
      </c>
      <c r="E5" s="203" t="s">
        <v>2</v>
      </c>
      <c r="F5" s="203" t="s">
        <v>3</v>
      </c>
      <c r="G5" s="203" t="s">
        <v>4</v>
      </c>
      <c r="H5" s="203" t="s">
        <v>8</v>
      </c>
      <c r="I5" s="203" t="s">
        <v>253</v>
      </c>
      <c r="J5" s="203" t="s">
        <v>254</v>
      </c>
      <c r="K5" s="203" t="s">
        <v>255</v>
      </c>
      <c r="L5" s="203" t="s">
        <v>256</v>
      </c>
      <c r="M5" s="203" t="s">
        <v>257</v>
      </c>
      <c r="N5" s="204" t="s">
        <v>258</v>
      </c>
    </row>
    <row r="6" spans="1:14" ht="45">
      <c r="A6" s="194"/>
      <c r="B6" s="119"/>
      <c r="C6" s="120" t="s">
        <v>96</v>
      </c>
      <c r="D6" s="121" t="s">
        <v>85</v>
      </c>
      <c r="E6" s="122" t="s">
        <v>95</v>
      </c>
      <c r="F6" s="123">
        <v>0</v>
      </c>
      <c r="G6" s="123">
        <v>0.2</v>
      </c>
      <c r="H6" s="123">
        <v>0.35</v>
      </c>
      <c r="I6" s="123">
        <v>0.5</v>
      </c>
      <c r="J6" s="123">
        <v>0.75</v>
      </c>
      <c r="K6" s="123">
        <v>1</v>
      </c>
      <c r="L6" s="123">
        <v>1.5</v>
      </c>
      <c r="M6" s="123">
        <v>2.5</v>
      </c>
      <c r="N6" s="195" t="s">
        <v>86</v>
      </c>
    </row>
    <row r="7" spans="1:14">
      <c r="A7" s="196">
        <v>1</v>
      </c>
      <c r="B7" s="124" t="s">
        <v>87</v>
      </c>
      <c r="C7" s="410">
        <f>SUM(C8:C13)</f>
        <v>0</v>
      </c>
      <c r="D7" s="119"/>
      <c r="E7" s="409">
        <f>SUM(E8:E12)</f>
        <v>0</v>
      </c>
      <c r="F7" s="360"/>
      <c r="G7" s="360"/>
      <c r="H7" s="360"/>
      <c r="I7" s="360"/>
      <c r="J7" s="360"/>
      <c r="K7" s="360"/>
      <c r="L7" s="360"/>
      <c r="M7" s="360"/>
      <c r="N7" s="197"/>
    </row>
    <row r="8" spans="1:14">
      <c r="A8" s="196">
        <v>1.1000000000000001</v>
      </c>
      <c r="B8" s="125" t="s">
        <v>88</v>
      </c>
      <c r="C8" s="360"/>
      <c r="D8" s="126">
        <v>0.02</v>
      </c>
      <c r="E8" s="409">
        <f>C8*D8</f>
        <v>0</v>
      </c>
      <c r="F8" s="360"/>
      <c r="G8" s="360"/>
      <c r="H8" s="360"/>
      <c r="I8" s="360"/>
      <c r="J8" s="360"/>
      <c r="K8" s="360"/>
      <c r="L8" s="360"/>
      <c r="M8" s="360"/>
      <c r="N8" s="197"/>
    </row>
    <row r="9" spans="1:14">
      <c r="A9" s="196">
        <v>1.2</v>
      </c>
      <c r="B9" s="125" t="s">
        <v>89</v>
      </c>
      <c r="C9" s="360"/>
      <c r="D9" s="126">
        <v>0.05</v>
      </c>
      <c r="E9" s="409">
        <f t="shared" ref="E9:E12" si="0">C9*D9</f>
        <v>0</v>
      </c>
      <c r="F9" s="360"/>
      <c r="G9" s="360"/>
      <c r="H9" s="360"/>
      <c r="I9" s="360"/>
      <c r="J9" s="360"/>
      <c r="K9" s="360"/>
      <c r="L9" s="360"/>
      <c r="M9" s="360"/>
      <c r="N9" s="197"/>
    </row>
    <row r="10" spans="1:14">
      <c r="A10" s="196">
        <v>1.3</v>
      </c>
      <c r="B10" s="125" t="s">
        <v>90</v>
      </c>
      <c r="C10" s="360"/>
      <c r="D10" s="126">
        <v>0.08</v>
      </c>
      <c r="E10" s="409">
        <f t="shared" si="0"/>
        <v>0</v>
      </c>
      <c r="F10" s="360"/>
      <c r="G10" s="360"/>
      <c r="H10" s="360"/>
      <c r="I10" s="360"/>
      <c r="J10" s="360"/>
      <c r="K10" s="360"/>
      <c r="L10" s="360"/>
      <c r="M10" s="360"/>
      <c r="N10" s="197"/>
    </row>
    <row r="11" spans="1:14">
      <c r="A11" s="196">
        <v>1.4</v>
      </c>
      <c r="B11" s="125" t="s">
        <v>91</v>
      </c>
      <c r="C11" s="360"/>
      <c r="D11" s="126">
        <v>0.11</v>
      </c>
      <c r="E11" s="409">
        <f t="shared" si="0"/>
        <v>0</v>
      </c>
      <c r="F11" s="360"/>
      <c r="G11" s="360"/>
      <c r="H11" s="360"/>
      <c r="I11" s="360"/>
      <c r="J11" s="360"/>
      <c r="K11" s="360"/>
      <c r="L11" s="360"/>
      <c r="M11" s="360"/>
      <c r="N11" s="197"/>
    </row>
    <row r="12" spans="1:14">
      <c r="A12" s="196">
        <v>1.5</v>
      </c>
      <c r="B12" s="125" t="s">
        <v>92</v>
      </c>
      <c r="C12" s="360"/>
      <c r="D12" s="126">
        <v>0.14000000000000001</v>
      </c>
      <c r="E12" s="409">
        <f t="shared" si="0"/>
        <v>0</v>
      </c>
      <c r="F12" s="360"/>
      <c r="G12" s="360"/>
      <c r="H12" s="360"/>
      <c r="I12" s="360"/>
      <c r="J12" s="360"/>
      <c r="K12" s="360"/>
      <c r="L12" s="360"/>
      <c r="M12" s="360"/>
      <c r="N12" s="197"/>
    </row>
    <row r="13" spans="1:14">
      <c r="A13" s="196">
        <v>1.6</v>
      </c>
      <c r="B13" s="127" t="s">
        <v>93</v>
      </c>
      <c r="C13" s="360"/>
      <c r="D13" s="128"/>
      <c r="E13" s="360"/>
      <c r="F13" s="360"/>
      <c r="G13" s="360"/>
      <c r="H13" s="360"/>
      <c r="I13" s="360"/>
      <c r="J13" s="360"/>
      <c r="K13" s="360"/>
      <c r="L13" s="360"/>
      <c r="M13" s="360"/>
      <c r="N13" s="197"/>
    </row>
    <row r="14" spans="1:14">
      <c r="A14" s="196">
        <v>2</v>
      </c>
      <c r="B14" s="129" t="s">
        <v>94</v>
      </c>
      <c r="C14" s="410">
        <f>SUM(C15:C20)</f>
        <v>0</v>
      </c>
      <c r="D14" s="119"/>
      <c r="E14" s="409">
        <f>SUM(E15:E19)</f>
        <v>0</v>
      </c>
      <c r="F14" s="360"/>
      <c r="G14" s="360"/>
      <c r="H14" s="360"/>
      <c r="I14" s="360"/>
      <c r="J14" s="360"/>
      <c r="K14" s="360"/>
      <c r="L14" s="360"/>
      <c r="M14" s="360"/>
      <c r="N14" s="197"/>
    </row>
    <row r="15" spans="1:14">
      <c r="A15" s="196">
        <v>2.1</v>
      </c>
      <c r="B15" s="127" t="s">
        <v>88</v>
      </c>
      <c r="C15" s="360"/>
      <c r="D15" s="126">
        <v>5.0000000000000001E-3</v>
      </c>
      <c r="E15" s="409">
        <f>D15*C15</f>
        <v>0</v>
      </c>
      <c r="F15" s="360"/>
      <c r="G15" s="360"/>
      <c r="H15" s="360"/>
      <c r="I15" s="360"/>
      <c r="J15" s="360"/>
      <c r="K15" s="360"/>
      <c r="L15" s="360"/>
      <c r="M15" s="360"/>
      <c r="N15" s="197"/>
    </row>
    <row r="16" spans="1:14">
      <c r="A16" s="196">
        <v>2.2000000000000002</v>
      </c>
      <c r="B16" s="127" t="s">
        <v>89</v>
      </c>
      <c r="C16" s="360"/>
      <c r="D16" s="126">
        <v>0.01</v>
      </c>
      <c r="E16" s="409">
        <f t="shared" ref="E16:E19" si="1">D16*C16</f>
        <v>0</v>
      </c>
      <c r="F16" s="360"/>
      <c r="G16" s="360"/>
      <c r="H16" s="360"/>
      <c r="I16" s="360"/>
      <c r="J16" s="360"/>
      <c r="K16" s="360"/>
      <c r="L16" s="360"/>
      <c r="M16" s="360"/>
      <c r="N16" s="197"/>
    </row>
    <row r="17" spans="1:14">
      <c r="A17" s="196">
        <v>2.2999999999999998</v>
      </c>
      <c r="B17" s="127" t="s">
        <v>90</v>
      </c>
      <c r="C17" s="360"/>
      <c r="D17" s="126">
        <v>0.02</v>
      </c>
      <c r="E17" s="409">
        <f t="shared" si="1"/>
        <v>0</v>
      </c>
      <c r="F17" s="360"/>
      <c r="G17" s="360"/>
      <c r="H17" s="360"/>
      <c r="I17" s="360"/>
      <c r="J17" s="360"/>
      <c r="K17" s="360"/>
      <c r="L17" s="360"/>
      <c r="M17" s="360"/>
      <c r="N17" s="197"/>
    </row>
    <row r="18" spans="1:14">
      <c r="A18" s="196">
        <v>2.4</v>
      </c>
      <c r="B18" s="127" t="s">
        <v>91</v>
      </c>
      <c r="C18" s="360"/>
      <c r="D18" s="126">
        <v>0.03</v>
      </c>
      <c r="E18" s="409">
        <f t="shared" si="1"/>
        <v>0</v>
      </c>
      <c r="F18" s="360"/>
      <c r="G18" s="360"/>
      <c r="H18" s="360"/>
      <c r="I18" s="360"/>
      <c r="J18" s="360"/>
      <c r="K18" s="360"/>
      <c r="L18" s="360"/>
      <c r="M18" s="360"/>
      <c r="N18" s="197"/>
    </row>
    <row r="19" spans="1:14">
      <c r="A19" s="196">
        <v>2.5</v>
      </c>
      <c r="B19" s="127" t="s">
        <v>92</v>
      </c>
      <c r="C19" s="360"/>
      <c r="D19" s="126">
        <v>0.04</v>
      </c>
      <c r="E19" s="409">
        <f t="shared" si="1"/>
        <v>0</v>
      </c>
      <c r="F19" s="360"/>
      <c r="G19" s="360"/>
      <c r="H19" s="360"/>
      <c r="I19" s="360"/>
      <c r="J19" s="360"/>
      <c r="K19" s="360"/>
      <c r="L19" s="360"/>
      <c r="M19" s="360"/>
      <c r="N19" s="197"/>
    </row>
    <row r="20" spans="1:14">
      <c r="A20" s="196">
        <v>2.6</v>
      </c>
      <c r="B20" s="127" t="s">
        <v>93</v>
      </c>
      <c r="C20" s="360"/>
      <c r="D20" s="128"/>
      <c r="E20" s="361"/>
      <c r="F20" s="360"/>
      <c r="G20" s="360"/>
      <c r="H20" s="360"/>
      <c r="I20" s="360"/>
      <c r="J20" s="360"/>
      <c r="K20" s="360"/>
      <c r="L20" s="360"/>
      <c r="M20" s="360"/>
      <c r="N20" s="197"/>
    </row>
    <row r="21" spans="1:14" ht="15.75" thickBot="1">
      <c r="A21" s="198">
        <v>3</v>
      </c>
      <c r="B21" s="199" t="s">
        <v>73</v>
      </c>
      <c r="C21" s="411">
        <f>C7+C14</f>
        <v>0</v>
      </c>
      <c r="D21" s="200"/>
      <c r="E21" s="412">
        <f>SUM(E7+E14)</f>
        <v>0</v>
      </c>
      <c r="F21" s="362"/>
      <c r="G21" s="362"/>
      <c r="H21" s="362"/>
      <c r="I21" s="362"/>
      <c r="J21" s="362"/>
      <c r="K21" s="362"/>
      <c r="L21" s="362"/>
      <c r="M21" s="362"/>
      <c r="N21" s="413">
        <f>SUM(N7:N20)</f>
        <v>0</v>
      </c>
    </row>
    <row r="22" spans="1:14">
      <c r="E22" s="363"/>
      <c r="F22" s="363"/>
      <c r="G22" s="363"/>
      <c r="H22" s="363"/>
      <c r="I22" s="363"/>
      <c r="J22" s="363"/>
      <c r="K22" s="363"/>
      <c r="L22" s="363"/>
      <c r="M22" s="36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</sheetPr>
  <dimension ref="A1:U39"/>
  <sheetViews>
    <sheetView tabSelected="1" zoomScaleNormal="100" workbookViewId="0">
      <pane xSplit="1" ySplit="5" topLeftCell="B13" activePane="bottomRight" state="frozen"/>
      <selection activeCell="C20" sqref="C20"/>
      <selection pane="topRight" activeCell="C20" sqref="C20"/>
      <selection pane="bottomLeft" activeCell="C20" sqref="C20"/>
      <selection pane="bottomRight" activeCell="W30" sqref="W30"/>
    </sheetView>
  </sheetViews>
  <sheetFormatPr defaultRowHeight="15.75"/>
  <cols>
    <col min="1" max="1" width="9.5703125" style="19" bestFit="1" customWidth="1"/>
    <col min="2" max="2" width="86" style="16" customWidth="1"/>
    <col min="3" max="3" width="14.85546875" style="16" bestFit="1" customWidth="1"/>
    <col min="4" max="7" width="12.7109375" style="2" customWidth="1"/>
    <col min="8" max="10" width="6.7109375" customWidth="1"/>
    <col min="11" max="11" width="15.28515625" customWidth="1"/>
    <col min="12" max="20" width="10.7109375" customWidth="1"/>
    <col min="21" max="21" width="15.28515625" customWidth="1"/>
  </cols>
  <sheetData>
    <row r="1" spans="1:21">
      <c r="A1" s="17" t="s">
        <v>201</v>
      </c>
      <c r="B1" s="16" t="s">
        <v>397</v>
      </c>
    </row>
    <row r="2" spans="1:21">
      <c r="A2" s="17" t="s">
        <v>202</v>
      </c>
      <c r="B2" s="16" t="s">
        <v>427</v>
      </c>
      <c r="C2" s="28"/>
      <c r="D2" s="18"/>
      <c r="E2" s="18"/>
      <c r="F2" s="18"/>
      <c r="G2" s="18"/>
      <c r="H2" s="1"/>
      <c r="K2" s="405"/>
      <c r="L2" s="407"/>
      <c r="M2" s="407"/>
      <c r="N2" s="407"/>
      <c r="O2" s="407"/>
      <c r="P2" s="407"/>
      <c r="Q2" s="407"/>
      <c r="R2" s="407"/>
      <c r="S2" s="407"/>
      <c r="T2" s="407"/>
      <c r="U2" s="406"/>
    </row>
    <row r="3" spans="1:21">
      <c r="A3" s="17"/>
      <c r="C3" s="28"/>
      <c r="D3" s="18"/>
      <c r="E3" s="18"/>
      <c r="F3" s="18"/>
      <c r="G3" s="18"/>
      <c r="H3" s="1"/>
      <c r="K3" s="405"/>
      <c r="L3" s="407"/>
      <c r="M3" s="407"/>
      <c r="N3" s="407"/>
      <c r="O3" s="407"/>
      <c r="P3" s="407"/>
      <c r="Q3" s="407"/>
      <c r="R3" s="407"/>
      <c r="S3" s="407"/>
      <c r="T3" s="407"/>
      <c r="U3" s="406"/>
    </row>
    <row r="4" spans="1:21" ht="16.5" thickBot="1">
      <c r="A4" s="78" t="s">
        <v>349</v>
      </c>
      <c r="B4" s="242" t="s">
        <v>237</v>
      </c>
      <c r="C4" s="243"/>
      <c r="D4" s="244"/>
      <c r="E4" s="244"/>
      <c r="F4" s="244"/>
      <c r="G4" s="244"/>
      <c r="H4" s="1"/>
    </row>
    <row r="5" spans="1:21" ht="15">
      <c r="A5" s="276" t="s">
        <v>31</v>
      </c>
      <c r="B5" s="277"/>
      <c r="C5" s="404" t="s">
        <v>428</v>
      </c>
      <c r="D5" s="210" t="s">
        <v>422</v>
      </c>
      <c r="E5" s="210" t="s">
        <v>421</v>
      </c>
      <c r="F5" s="210"/>
      <c r="G5" s="275"/>
    </row>
    <row r="6" spans="1:21" ht="15">
      <c r="A6" s="137"/>
      <c r="B6" s="31" t="s">
        <v>196</v>
      </c>
      <c r="C6" s="280"/>
      <c r="D6" s="281"/>
      <c r="E6" s="281"/>
      <c r="F6" s="281"/>
      <c r="G6" s="282"/>
    </row>
    <row r="7" spans="1:21" ht="15">
      <c r="A7" s="137"/>
      <c r="B7" s="32" t="s">
        <v>203</v>
      </c>
      <c r="C7" s="280"/>
      <c r="D7" s="281"/>
      <c r="E7" s="281"/>
      <c r="F7" s="281"/>
      <c r="G7" s="282"/>
    </row>
    <row r="8" spans="1:21" ht="15">
      <c r="A8" s="138">
        <v>1</v>
      </c>
      <c r="B8" s="278" t="s">
        <v>28</v>
      </c>
      <c r="C8" s="394">
        <v>107111086.31999999</v>
      </c>
      <c r="D8" s="283">
        <v>116643851</v>
      </c>
      <c r="E8" s="283">
        <v>113423383.24999999</v>
      </c>
      <c r="F8" s="283"/>
      <c r="G8" s="284"/>
    </row>
    <row r="9" spans="1:21" ht="15">
      <c r="A9" s="138">
        <v>2</v>
      </c>
      <c r="B9" s="278" t="s">
        <v>98</v>
      </c>
      <c r="C9" s="394">
        <v>107111086.31999999</v>
      </c>
      <c r="D9" s="283">
        <v>116643851</v>
      </c>
      <c r="E9" s="283">
        <v>113423383.24999999</v>
      </c>
      <c r="F9" s="283"/>
      <c r="G9" s="284"/>
    </row>
    <row r="10" spans="1:21" ht="15">
      <c r="A10" s="138">
        <v>3</v>
      </c>
      <c r="B10" s="278" t="s">
        <v>97</v>
      </c>
      <c r="C10" s="394">
        <v>114186320.24863835</v>
      </c>
      <c r="D10" s="283">
        <v>123569535.44519112</v>
      </c>
      <c r="E10" s="283">
        <v>121574217.94093886</v>
      </c>
      <c r="F10" s="283"/>
      <c r="G10" s="284"/>
    </row>
    <row r="11" spans="1:21" ht="15">
      <c r="A11" s="137"/>
      <c r="B11" s="31" t="s">
        <v>197</v>
      </c>
      <c r="C11" s="280"/>
      <c r="D11" s="281"/>
      <c r="E11" s="281"/>
      <c r="F11" s="281"/>
      <c r="G11" s="282"/>
    </row>
    <row r="12" spans="1:21" ht="15" customHeight="1">
      <c r="A12" s="138">
        <v>4</v>
      </c>
      <c r="B12" s="278" t="s">
        <v>364</v>
      </c>
      <c r="C12" s="394">
        <v>733030784.74181366</v>
      </c>
      <c r="D12" s="283">
        <v>719729794.53958106</v>
      </c>
      <c r="E12" s="283">
        <v>824967993.44653845</v>
      </c>
      <c r="F12" s="283"/>
      <c r="G12" s="284"/>
    </row>
    <row r="13" spans="1:21" ht="15" customHeight="1">
      <c r="A13" s="138">
        <v>5</v>
      </c>
      <c r="B13" s="278" t="s">
        <v>365</v>
      </c>
      <c r="C13" s="394">
        <v>658921784.67025411</v>
      </c>
      <c r="D13" s="283">
        <v>645144004</v>
      </c>
      <c r="E13" s="283">
        <v>632385556.38279283</v>
      </c>
      <c r="F13" s="283"/>
      <c r="G13" s="284"/>
    </row>
    <row r="14" spans="1:21" ht="15">
      <c r="A14" s="137"/>
      <c r="B14" s="31" t="s">
        <v>99</v>
      </c>
      <c r="C14" s="280"/>
      <c r="D14" s="281"/>
      <c r="E14" s="281"/>
      <c r="F14" s="281"/>
      <c r="G14" s="282"/>
    </row>
    <row r="15" spans="1:21" s="3" customFormat="1" ht="15">
      <c r="A15" s="138"/>
      <c r="B15" s="32" t="s">
        <v>203</v>
      </c>
      <c r="C15" s="285"/>
      <c r="D15" s="283"/>
      <c r="E15" s="283"/>
      <c r="F15" s="283"/>
      <c r="G15" s="284"/>
    </row>
    <row r="16" spans="1:21" ht="15">
      <c r="A16" s="136">
        <v>6</v>
      </c>
      <c r="B16" s="30" t="s">
        <v>259</v>
      </c>
      <c r="C16" s="395">
        <v>0.1461208567901093</v>
      </c>
      <c r="D16" s="395">
        <v>0.16209999999999999</v>
      </c>
      <c r="E16" s="384">
        <v>0.13748822275654785</v>
      </c>
      <c r="F16" s="286"/>
      <c r="G16" s="287"/>
    </row>
    <row r="17" spans="1:7" ht="15" customHeight="1">
      <c r="A17" s="136">
        <v>7</v>
      </c>
      <c r="B17" s="30" t="s">
        <v>199</v>
      </c>
      <c r="C17" s="395">
        <v>0.1461208567901093</v>
      </c>
      <c r="D17" s="395">
        <v>0.16209999999999999</v>
      </c>
      <c r="E17" s="384">
        <v>0.13748822275654785</v>
      </c>
      <c r="F17" s="286"/>
      <c r="G17" s="287"/>
    </row>
    <row r="18" spans="1:7" ht="15">
      <c r="A18" s="136">
        <v>8</v>
      </c>
      <c r="B18" s="30" t="s">
        <v>200</v>
      </c>
      <c r="C18" s="395">
        <v>0.15577288515769058</v>
      </c>
      <c r="D18" s="395">
        <v>0.17169999999999999</v>
      </c>
      <c r="E18" s="384">
        <v>0.14736840569175053</v>
      </c>
      <c r="F18" s="286"/>
      <c r="G18" s="287"/>
    </row>
    <row r="19" spans="1:7" s="3" customFormat="1" ht="15">
      <c r="A19" s="138"/>
      <c r="B19" s="32" t="s">
        <v>204</v>
      </c>
      <c r="C19" s="285"/>
      <c r="D19" s="283"/>
      <c r="E19" s="283"/>
      <c r="F19" s="283"/>
      <c r="G19" s="284"/>
    </row>
    <row r="20" spans="1:7" ht="15">
      <c r="A20" s="136">
        <v>9</v>
      </c>
      <c r="B20" s="30" t="s">
        <v>268</v>
      </c>
      <c r="C20" s="395">
        <v>0.14654257026624457</v>
      </c>
      <c r="D20" s="395">
        <v>0.1714</v>
      </c>
      <c r="E20" s="384">
        <v>0.17607488639825891</v>
      </c>
      <c r="F20" s="286"/>
      <c r="G20" s="287"/>
    </row>
    <row r="21" spans="1:7" ht="15">
      <c r="A21" s="136">
        <v>10</v>
      </c>
      <c r="B21" s="30" t="s">
        <v>269</v>
      </c>
      <c r="C21" s="395">
        <v>0.17451558821923419</v>
      </c>
      <c r="D21" s="395">
        <v>0.1928</v>
      </c>
      <c r="E21" s="384">
        <v>0.1915379633554968</v>
      </c>
      <c r="F21" s="286"/>
      <c r="G21" s="287"/>
    </row>
    <row r="22" spans="1:7" ht="15">
      <c r="A22" s="137"/>
      <c r="B22" s="31" t="s">
        <v>9</v>
      </c>
      <c r="C22" s="280"/>
      <c r="D22" s="281"/>
      <c r="E22" s="281"/>
      <c r="F22" s="281"/>
      <c r="G22" s="282"/>
    </row>
    <row r="23" spans="1:7" ht="15" customHeight="1">
      <c r="A23" s="139">
        <v>11</v>
      </c>
      <c r="B23" s="33" t="s">
        <v>10</v>
      </c>
      <c r="C23" s="396">
        <v>0.1797</v>
      </c>
      <c r="D23" s="385">
        <v>0.18779999999999999</v>
      </c>
      <c r="E23" s="385">
        <v>0.1835</v>
      </c>
      <c r="F23" s="288"/>
      <c r="G23" s="289"/>
    </row>
    <row r="24" spans="1:7" ht="15">
      <c r="A24" s="139">
        <v>12</v>
      </c>
      <c r="B24" s="33" t="s">
        <v>11</v>
      </c>
      <c r="C24" s="396">
        <v>6.5799999999999997E-2</v>
      </c>
      <c r="D24" s="385">
        <v>6.4500000000000002E-2</v>
      </c>
      <c r="E24" s="385">
        <v>6.3894491512601986E-2</v>
      </c>
      <c r="F24" s="288"/>
      <c r="G24" s="289"/>
    </row>
    <row r="25" spans="1:7" ht="15">
      <c r="A25" s="139">
        <v>13</v>
      </c>
      <c r="B25" s="33" t="s">
        <v>12</v>
      </c>
      <c r="C25" s="396">
        <v>4.19E-2</v>
      </c>
      <c r="D25" s="385">
        <v>4.8500000000000001E-2</v>
      </c>
      <c r="E25" s="385">
        <v>4.8316540906499381E-2</v>
      </c>
      <c r="F25" s="288"/>
      <c r="G25" s="289"/>
    </row>
    <row r="26" spans="1:7" ht="15">
      <c r="A26" s="139">
        <v>14</v>
      </c>
      <c r="B26" s="33" t="s">
        <v>238</v>
      </c>
      <c r="C26" s="396">
        <v>0.1138</v>
      </c>
      <c r="D26" s="385">
        <v>0.12333811223247658</v>
      </c>
      <c r="E26" s="385">
        <v>0.11956212784052488</v>
      </c>
      <c r="F26" s="288"/>
      <c r="G26" s="289"/>
    </row>
    <row r="27" spans="1:7" ht="15">
      <c r="A27" s="139">
        <v>15</v>
      </c>
      <c r="B27" s="33" t="s">
        <v>13</v>
      </c>
      <c r="C27" s="396">
        <v>2.2100000000000002E-2</v>
      </c>
      <c r="D27" s="385">
        <v>1.9E-2</v>
      </c>
      <c r="E27" s="385">
        <v>1.1370827457924627E-2</v>
      </c>
      <c r="F27" s="288"/>
      <c r="G27" s="289"/>
    </row>
    <row r="28" spans="1:7" ht="15">
      <c r="A28" s="139">
        <v>16</v>
      </c>
      <c r="B28" s="33" t="s">
        <v>14</v>
      </c>
      <c r="C28" s="396">
        <v>0.11799999999999999</v>
      </c>
      <c r="D28" s="385">
        <v>9.7000000000000003E-2</v>
      </c>
      <c r="E28" s="385">
        <v>5.7669808482318202E-2</v>
      </c>
      <c r="F28" s="288"/>
      <c r="G28" s="289"/>
    </row>
    <row r="29" spans="1:7" ht="15">
      <c r="A29" s="137"/>
      <c r="B29" s="31" t="s">
        <v>15</v>
      </c>
      <c r="C29" s="280"/>
      <c r="D29" s="281"/>
      <c r="E29" s="281"/>
      <c r="F29" s="281"/>
      <c r="G29" s="282"/>
    </row>
    <row r="30" spans="1:7" ht="15">
      <c r="A30" s="139">
        <v>17</v>
      </c>
      <c r="B30" s="33" t="s">
        <v>16</v>
      </c>
      <c r="C30" s="396">
        <v>8.0999999999999996E-3</v>
      </c>
      <c r="D30" s="385">
        <v>1.0110598139115632E-2</v>
      </c>
      <c r="E30" s="385">
        <v>3.6858662205856631E-2</v>
      </c>
      <c r="F30" s="288"/>
      <c r="G30" s="289"/>
    </row>
    <row r="31" spans="1:7" ht="15" customHeight="1">
      <c r="A31" s="139">
        <v>18</v>
      </c>
      <c r="B31" s="33" t="s">
        <v>17</v>
      </c>
      <c r="C31" s="396">
        <v>2.3900000000000001E-2</v>
      </c>
      <c r="D31" s="385">
        <v>2.57970848638026E-2</v>
      </c>
      <c r="E31" s="385">
        <v>5.0626692210347053E-2</v>
      </c>
      <c r="F31" s="288"/>
      <c r="G31" s="289"/>
    </row>
    <row r="32" spans="1:7" ht="15">
      <c r="A32" s="139">
        <v>19</v>
      </c>
      <c r="B32" s="33" t="s">
        <v>18</v>
      </c>
      <c r="C32" s="396">
        <v>0.19120000000000001</v>
      </c>
      <c r="D32" s="385">
        <v>0.21395028089804199</v>
      </c>
      <c r="E32" s="385">
        <v>0.27992439697066257</v>
      </c>
      <c r="F32" s="288"/>
      <c r="G32" s="289"/>
    </row>
    <row r="33" spans="1:7" ht="15" customHeight="1">
      <c r="A33" s="139">
        <v>20</v>
      </c>
      <c r="B33" s="33" t="s">
        <v>19</v>
      </c>
      <c r="C33" s="396">
        <v>0.27950000000000003</v>
      </c>
      <c r="D33" s="385">
        <v>0.29330763524397452</v>
      </c>
      <c r="E33" s="385">
        <v>0.35174567257108114</v>
      </c>
      <c r="F33" s="288"/>
      <c r="G33" s="289"/>
    </row>
    <row r="34" spans="1:7" ht="15">
      <c r="A34" s="139">
        <v>21</v>
      </c>
      <c r="B34" s="33" t="s">
        <v>20</v>
      </c>
      <c r="C34" s="396">
        <v>1.3100000000000001E-2</v>
      </c>
      <c r="D34" s="385">
        <v>1.3332025063110918E-2</v>
      </c>
      <c r="E34" s="385">
        <v>-4.2425087637543157E-3</v>
      </c>
      <c r="F34" s="288"/>
      <c r="G34" s="289"/>
    </row>
    <row r="35" spans="1:7" ht="15" customHeight="1">
      <c r="A35" s="137"/>
      <c r="B35" s="31" t="s">
        <v>21</v>
      </c>
      <c r="C35" s="280"/>
      <c r="D35" s="281"/>
      <c r="E35" s="281"/>
      <c r="F35" s="281"/>
      <c r="G35" s="282"/>
    </row>
    <row r="36" spans="1:7" ht="15">
      <c r="A36" s="139">
        <v>22</v>
      </c>
      <c r="B36" s="33" t="s">
        <v>22</v>
      </c>
      <c r="C36" s="396">
        <v>0.1227</v>
      </c>
      <c r="D36" s="385">
        <v>0.13189916619298908</v>
      </c>
      <c r="E36" s="385">
        <v>7.8600000000000003E-2</v>
      </c>
      <c r="F36" s="288"/>
      <c r="G36" s="289"/>
    </row>
    <row r="37" spans="1:7" ht="15" customHeight="1">
      <c r="A37" s="139">
        <v>23</v>
      </c>
      <c r="B37" s="33" t="s">
        <v>23</v>
      </c>
      <c r="C37" s="396">
        <v>0.34</v>
      </c>
      <c r="D37" s="385">
        <v>0.375</v>
      </c>
      <c r="E37" s="385">
        <v>0.48661280273784491</v>
      </c>
      <c r="F37" s="288"/>
      <c r="G37" s="289"/>
    </row>
    <row r="38" spans="1:7" thickBot="1">
      <c r="A38" s="140">
        <v>24</v>
      </c>
      <c r="B38" s="141" t="s">
        <v>24</v>
      </c>
      <c r="C38" s="397">
        <v>0</v>
      </c>
      <c r="D38" s="386">
        <v>0</v>
      </c>
      <c r="E38" s="386">
        <v>0</v>
      </c>
      <c r="F38" s="290"/>
      <c r="G38" s="291"/>
    </row>
    <row r="39" spans="1:7">
      <c r="A3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/>
  </sheetPr>
  <dimension ref="A1:K43"/>
  <sheetViews>
    <sheetView workbookViewId="0">
      <pane xSplit="1" ySplit="5" topLeftCell="B28" activePane="bottomRight" state="frozen"/>
      <selection activeCell="C20" sqref="C20"/>
      <selection pane="topRight" activeCell="C20" sqref="C20"/>
      <selection pane="bottomLeft" activeCell="C20" sqref="C20"/>
      <selection pane="bottomRight" activeCell="E20" sqref="E20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1.7109375" style="2" customWidth="1"/>
    <col min="4" max="4" width="13.28515625" style="2" customWidth="1"/>
    <col min="5" max="5" width="14.5703125" style="2" customWidth="1"/>
    <col min="6" max="6" width="11.7109375" style="2" customWidth="1"/>
    <col min="7" max="7" width="13.7109375" style="2" customWidth="1"/>
    <col min="8" max="8" width="14.5703125" style="2" customWidth="1"/>
  </cols>
  <sheetData>
    <row r="1" spans="1:8" ht="15.75">
      <c r="A1" s="17" t="s">
        <v>201</v>
      </c>
      <c r="B1" s="16" t="s">
        <v>397</v>
      </c>
    </row>
    <row r="2" spans="1:8" ht="15.75">
      <c r="A2" s="17" t="s">
        <v>202</v>
      </c>
      <c r="B2" s="16" t="s">
        <v>427</v>
      </c>
    </row>
    <row r="3" spans="1:8" ht="15.75">
      <c r="A3" s="17"/>
    </row>
    <row r="4" spans="1:8" ht="16.5" thickBot="1">
      <c r="A4" s="34" t="s">
        <v>350</v>
      </c>
      <c r="B4" s="79" t="s">
        <v>260</v>
      </c>
      <c r="C4" s="34"/>
      <c r="D4" s="35"/>
      <c r="E4" s="35"/>
      <c r="F4" s="36"/>
      <c r="G4" s="36"/>
      <c r="H4" s="37" t="s">
        <v>103</v>
      </c>
    </row>
    <row r="5" spans="1:8" ht="15.75">
      <c r="A5" s="38"/>
      <c r="B5" s="39"/>
      <c r="C5" s="418" t="s">
        <v>208</v>
      </c>
      <c r="D5" s="419"/>
      <c r="E5" s="420"/>
      <c r="F5" s="418" t="s">
        <v>209</v>
      </c>
      <c r="G5" s="419"/>
      <c r="H5" s="421"/>
    </row>
    <row r="6" spans="1:8" ht="15.75">
      <c r="A6" s="40" t="s">
        <v>31</v>
      </c>
      <c r="B6" s="41" t="s">
        <v>163</v>
      </c>
      <c r="C6" s="42" t="s">
        <v>32</v>
      </c>
      <c r="D6" s="42" t="s">
        <v>104</v>
      </c>
      <c r="E6" s="42" t="s">
        <v>73</v>
      </c>
      <c r="F6" s="42" t="s">
        <v>32</v>
      </c>
      <c r="G6" s="42" t="s">
        <v>104</v>
      </c>
      <c r="H6" s="43" t="s">
        <v>73</v>
      </c>
    </row>
    <row r="7" spans="1:8" ht="15.75">
      <c r="A7" s="40">
        <v>1</v>
      </c>
      <c r="B7" s="44" t="s">
        <v>164</v>
      </c>
      <c r="C7" s="292">
        <v>6087757.2500000009</v>
      </c>
      <c r="D7" s="292">
        <v>5175172.8099999996</v>
      </c>
      <c r="E7" s="293">
        <f>C7+D7</f>
        <v>11262930.060000001</v>
      </c>
      <c r="F7" s="294"/>
      <c r="G7" s="295"/>
      <c r="H7" s="296">
        <f>F7+G7</f>
        <v>0</v>
      </c>
    </row>
    <row r="8" spans="1:8" ht="15.75">
      <c r="A8" s="40">
        <v>2</v>
      </c>
      <c r="B8" s="44" t="s">
        <v>165</v>
      </c>
      <c r="C8" s="292">
        <v>1059005.8700000001</v>
      </c>
      <c r="D8" s="292">
        <v>27742646.080000002</v>
      </c>
      <c r="E8" s="293">
        <f t="shared" ref="E8:E20" si="0">C8+D8</f>
        <v>28801651.950000003</v>
      </c>
      <c r="F8" s="294"/>
      <c r="G8" s="295"/>
      <c r="H8" s="296">
        <f t="shared" ref="H8:H40" si="1">F8+G8</f>
        <v>0</v>
      </c>
    </row>
    <row r="9" spans="1:8" ht="15.75">
      <c r="A9" s="40">
        <v>3</v>
      </c>
      <c r="B9" s="44" t="s">
        <v>166</v>
      </c>
      <c r="C9" s="292">
        <v>27885915.68</v>
      </c>
      <c r="D9" s="292">
        <v>52765061.211999997</v>
      </c>
      <c r="E9" s="293">
        <f t="shared" si="0"/>
        <v>80650976.89199999</v>
      </c>
      <c r="F9" s="294"/>
      <c r="G9" s="295"/>
      <c r="H9" s="296">
        <f t="shared" si="1"/>
        <v>0</v>
      </c>
    </row>
    <row r="10" spans="1:8" ht="15.75">
      <c r="A10" s="40">
        <v>4</v>
      </c>
      <c r="B10" s="44" t="s">
        <v>195</v>
      </c>
      <c r="C10" s="292">
        <v>0</v>
      </c>
      <c r="D10" s="292">
        <v>0</v>
      </c>
      <c r="E10" s="293">
        <f t="shared" si="0"/>
        <v>0</v>
      </c>
      <c r="F10" s="294"/>
      <c r="G10" s="295"/>
      <c r="H10" s="296">
        <f t="shared" si="1"/>
        <v>0</v>
      </c>
    </row>
    <row r="11" spans="1:8" ht="15.75">
      <c r="A11" s="40">
        <v>5</v>
      </c>
      <c r="B11" s="44" t="s">
        <v>167</v>
      </c>
      <c r="C11" s="292">
        <v>0</v>
      </c>
      <c r="D11" s="292">
        <v>0</v>
      </c>
      <c r="E11" s="293">
        <f t="shared" si="0"/>
        <v>0</v>
      </c>
      <c r="F11" s="294"/>
      <c r="G11" s="295"/>
      <c r="H11" s="296">
        <f t="shared" si="1"/>
        <v>0</v>
      </c>
    </row>
    <row r="12" spans="1:8" ht="15.75">
      <c r="A12" s="40">
        <v>6.1</v>
      </c>
      <c r="B12" s="45" t="s">
        <v>168</v>
      </c>
      <c r="C12" s="292">
        <v>389982220.87</v>
      </c>
      <c r="D12" s="292">
        <v>92221058.878000006</v>
      </c>
      <c r="E12" s="293">
        <f t="shared" si="0"/>
        <v>482203279.74800003</v>
      </c>
      <c r="F12" s="294"/>
      <c r="G12" s="295"/>
      <c r="H12" s="296">
        <f t="shared" si="1"/>
        <v>0</v>
      </c>
    </row>
    <row r="13" spans="1:8" ht="15.75">
      <c r="A13" s="40">
        <v>6.2</v>
      </c>
      <c r="B13" s="45" t="s">
        <v>169</v>
      </c>
      <c r="C13" s="292">
        <v>-8601855.0517999995</v>
      </c>
      <c r="D13" s="292">
        <v>-2953497.5759000001</v>
      </c>
      <c r="E13" s="293">
        <f t="shared" si="0"/>
        <v>-11555352.627699999</v>
      </c>
      <c r="F13" s="294"/>
      <c r="G13" s="295"/>
      <c r="H13" s="296">
        <f t="shared" si="1"/>
        <v>0</v>
      </c>
    </row>
    <row r="14" spans="1:8" ht="15.75">
      <c r="A14" s="40">
        <v>6</v>
      </c>
      <c r="B14" s="44" t="s">
        <v>170</v>
      </c>
      <c r="C14" s="293">
        <f>C12+C13</f>
        <v>381380365.81819999</v>
      </c>
      <c r="D14" s="293">
        <f>D12+D13</f>
        <v>89267561.302100003</v>
      </c>
      <c r="E14" s="293">
        <f t="shared" si="0"/>
        <v>470647927.12029999</v>
      </c>
      <c r="F14" s="293">
        <f>F12-F13</f>
        <v>0</v>
      </c>
      <c r="G14" s="293">
        <f>G12-G13</f>
        <v>0</v>
      </c>
      <c r="H14" s="296">
        <f t="shared" si="1"/>
        <v>0</v>
      </c>
    </row>
    <row r="15" spans="1:8" ht="15.75">
      <c r="A15" s="40">
        <v>7</v>
      </c>
      <c r="B15" s="44" t="s">
        <v>171</v>
      </c>
      <c r="C15" s="292">
        <v>8240988.8699999992</v>
      </c>
      <c r="D15" s="292">
        <v>1539540.4490040001</v>
      </c>
      <c r="E15" s="293">
        <f t="shared" si="0"/>
        <v>9780529.3190039992</v>
      </c>
      <c r="F15" s="294"/>
      <c r="G15" s="295"/>
      <c r="H15" s="296">
        <f t="shared" si="1"/>
        <v>0</v>
      </c>
    </row>
    <row r="16" spans="1:8" ht="15.75">
      <c r="A16" s="40">
        <v>8</v>
      </c>
      <c r="B16" s="44" t="s">
        <v>172</v>
      </c>
      <c r="C16" s="292">
        <v>335840.8</v>
      </c>
      <c r="D16" s="292" t="s">
        <v>430</v>
      </c>
      <c r="E16" s="293">
        <f>C16</f>
        <v>335840.8</v>
      </c>
      <c r="F16" s="294"/>
      <c r="G16" s="295"/>
      <c r="H16" s="296">
        <f t="shared" si="1"/>
        <v>0</v>
      </c>
    </row>
    <row r="17" spans="1:11" ht="15.75">
      <c r="A17" s="40">
        <v>9</v>
      </c>
      <c r="B17" s="44" t="s">
        <v>173</v>
      </c>
      <c r="C17" s="292">
        <v>0</v>
      </c>
      <c r="D17" s="292">
        <v>0</v>
      </c>
      <c r="E17" s="293">
        <f t="shared" si="0"/>
        <v>0</v>
      </c>
      <c r="F17" s="294"/>
      <c r="G17" s="295"/>
      <c r="H17" s="296">
        <f t="shared" si="1"/>
        <v>0</v>
      </c>
    </row>
    <row r="18" spans="1:11" ht="15.75">
      <c r="A18" s="40">
        <v>10</v>
      </c>
      <c r="B18" s="44" t="s">
        <v>174</v>
      </c>
      <c r="C18" s="292">
        <v>11174532</v>
      </c>
      <c r="D18" s="292" t="s">
        <v>430</v>
      </c>
      <c r="E18" s="293">
        <f>C18</f>
        <v>11174532</v>
      </c>
      <c r="F18" s="294"/>
      <c r="G18" s="295"/>
      <c r="H18" s="296">
        <f t="shared" si="1"/>
        <v>0</v>
      </c>
    </row>
    <row r="19" spans="1:11" ht="15.75">
      <c r="A19" s="40">
        <v>11</v>
      </c>
      <c r="B19" s="44" t="s">
        <v>175</v>
      </c>
      <c r="C19" s="292">
        <v>23620877.369999997</v>
      </c>
      <c r="D19" s="292">
        <v>1856062.94</v>
      </c>
      <c r="E19" s="293">
        <f t="shared" si="0"/>
        <v>25476940.309999999</v>
      </c>
      <c r="F19" s="294"/>
      <c r="G19" s="295"/>
      <c r="H19" s="296">
        <f t="shared" si="1"/>
        <v>0</v>
      </c>
    </row>
    <row r="20" spans="1:11" ht="15.75">
      <c r="A20" s="40">
        <v>12</v>
      </c>
      <c r="B20" s="46" t="s">
        <v>176</v>
      </c>
      <c r="C20" s="293">
        <f>SUM(C7:C11)+SUM(C14:C19)</f>
        <v>459785283.65820003</v>
      </c>
      <c r="D20" s="293">
        <f>SUM(D7:D11)+SUM(D14:D19)</f>
        <v>178346044.79310399</v>
      </c>
      <c r="E20" s="293">
        <f t="shared" si="0"/>
        <v>638131328.45130396</v>
      </c>
      <c r="F20" s="293">
        <f>SUM(F7:F11)+SUM(F14:F19)</f>
        <v>0</v>
      </c>
      <c r="G20" s="293">
        <f>SUM(G7:G11)+SUM(G14:G19)</f>
        <v>0</v>
      </c>
      <c r="H20" s="296">
        <f t="shared" si="1"/>
        <v>0</v>
      </c>
      <c r="K20" s="393"/>
    </row>
    <row r="21" spans="1:11" ht="15.75">
      <c r="A21" s="40"/>
      <c r="B21" s="41" t="s">
        <v>193</v>
      </c>
      <c r="C21" s="297"/>
      <c r="D21" s="297"/>
      <c r="E21" s="297"/>
      <c r="F21" s="298"/>
      <c r="G21" s="299"/>
      <c r="H21" s="300"/>
    </row>
    <row r="22" spans="1:11" ht="15.75">
      <c r="A22" s="40">
        <v>13</v>
      </c>
      <c r="B22" s="44" t="s">
        <v>177</v>
      </c>
      <c r="C22" s="292">
        <v>0</v>
      </c>
      <c r="D22" s="292">
        <v>1462600</v>
      </c>
      <c r="E22" s="293">
        <f>C22+D22</f>
        <v>1462600</v>
      </c>
      <c r="F22" s="294"/>
      <c r="G22" s="295"/>
      <c r="H22" s="296">
        <f t="shared" si="1"/>
        <v>0</v>
      </c>
    </row>
    <row r="23" spans="1:11" ht="15.75">
      <c r="A23" s="40">
        <v>14</v>
      </c>
      <c r="B23" s="44" t="s">
        <v>178</v>
      </c>
      <c r="C23" s="292">
        <v>0</v>
      </c>
      <c r="D23" s="292">
        <v>0</v>
      </c>
      <c r="E23" s="293">
        <f t="shared" ref="E23:E30" si="2">C23+D23</f>
        <v>0</v>
      </c>
      <c r="F23" s="294"/>
      <c r="G23" s="295"/>
      <c r="H23" s="296">
        <f t="shared" si="1"/>
        <v>0</v>
      </c>
    </row>
    <row r="24" spans="1:11" ht="15.75">
      <c r="A24" s="40">
        <v>15</v>
      </c>
      <c r="B24" s="44" t="s">
        <v>179</v>
      </c>
      <c r="C24" s="292">
        <v>0</v>
      </c>
      <c r="D24" s="292">
        <v>0</v>
      </c>
      <c r="E24" s="293">
        <f t="shared" si="2"/>
        <v>0</v>
      </c>
      <c r="F24" s="294"/>
      <c r="G24" s="295"/>
      <c r="H24" s="296">
        <f t="shared" si="1"/>
        <v>0</v>
      </c>
    </row>
    <row r="25" spans="1:11" ht="15.75">
      <c r="A25" s="40">
        <v>16</v>
      </c>
      <c r="B25" s="44" t="s">
        <v>180</v>
      </c>
      <c r="C25" s="292">
        <v>0</v>
      </c>
      <c r="D25" s="292">
        <v>0</v>
      </c>
      <c r="E25" s="293">
        <f t="shared" si="2"/>
        <v>0</v>
      </c>
      <c r="F25" s="294"/>
      <c r="G25" s="295"/>
      <c r="H25" s="296">
        <f t="shared" si="1"/>
        <v>0</v>
      </c>
    </row>
    <row r="26" spans="1:11" ht="15.75">
      <c r="A26" s="40">
        <v>17</v>
      </c>
      <c r="B26" s="44" t="s">
        <v>181</v>
      </c>
      <c r="C26" s="292"/>
      <c r="D26" s="292"/>
      <c r="E26" s="293">
        <f t="shared" si="2"/>
        <v>0</v>
      </c>
      <c r="F26" s="298"/>
      <c r="G26" s="299"/>
      <c r="H26" s="296">
        <f t="shared" si="1"/>
        <v>0</v>
      </c>
    </row>
    <row r="27" spans="1:11" ht="15.75">
      <c r="A27" s="40">
        <v>18</v>
      </c>
      <c r="B27" s="44" t="s">
        <v>182</v>
      </c>
      <c r="C27" s="292">
        <v>293754807.12</v>
      </c>
      <c r="D27" s="292">
        <v>171382129.93662584</v>
      </c>
      <c r="E27" s="293">
        <f t="shared" si="2"/>
        <v>465136937.05662584</v>
      </c>
      <c r="F27" s="294"/>
      <c r="G27" s="295"/>
      <c r="H27" s="296">
        <f t="shared" si="1"/>
        <v>0</v>
      </c>
    </row>
    <row r="28" spans="1:11" ht="15.75">
      <c r="A28" s="40">
        <v>19</v>
      </c>
      <c r="B28" s="44" t="s">
        <v>183</v>
      </c>
      <c r="C28" s="292">
        <v>22661025.41</v>
      </c>
      <c r="D28" s="292">
        <v>3158146.59</v>
      </c>
      <c r="E28" s="293">
        <f t="shared" si="2"/>
        <v>25819172</v>
      </c>
      <c r="F28" s="294"/>
      <c r="G28" s="295"/>
      <c r="H28" s="296">
        <f t="shared" si="1"/>
        <v>0</v>
      </c>
    </row>
    <row r="29" spans="1:11" ht="15.75">
      <c r="A29" s="40">
        <v>20</v>
      </c>
      <c r="B29" s="44" t="s">
        <v>105</v>
      </c>
      <c r="C29" s="292">
        <v>31250817.709999997</v>
      </c>
      <c r="D29" s="292">
        <v>3124596.3</v>
      </c>
      <c r="E29" s="293">
        <f t="shared" si="2"/>
        <v>34375414.009999998</v>
      </c>
      <c r="F29" s="294"/>
      <c r="G29" s="295"/>
      <c r="H29" s="296">
        <f t="shared" si="1"/>
        <v>0</v>
      </c>
    </row>
    <row r="30" spans="1:11" ht="15.75">
      <c r="A30" s="40">
        <v>21</v>
      </c>
      <c r="B30" s="44" t="s">
        <v>184</v>
      </c>
      <c r="C30" s="292">
        <v>0</v>
      </c>
      <c r="D30" s="292">
        <v>0</v>
      </c>
      <c r="E30" s="293">
        <f t="shared" si="2"/>
        <v>0</v>
      </c>
      <c r="F30" s="294"/>
      <c r="G30" s="295"/>
      <c r="H30" s="296">
        <f t="shared" si="1"/>
        <v>0</v>
      </c>
    </row>
    <row r="31" spans="1:11" ht="15.75">
      <c r="A31" s="40">
        <v>22</v>
      </c>
      <c r="B31" s="46" t="s">
        <v>185</v>
      </c>
      <c r="C31" s="293">
        <f>SUM(C22:C30)</f>
        <v>347666650.24000001</v>
      </c>
      <c r="D31" s="293">
        <f>SUM(D22:D30)</f>
        <v>179127472.82662585</v>
      </c>
      <c r="E31" s="293">
        <f>C31+D31</f>
        <v>526794123.06662583</v>
      </c>
      <c r="F31" s="293">
        <f>SUM(F22:F30)</f>
        <v>0</v>
      </c>
      <c r="G31" s="293">
        <f>SUM(G22:G30)</f>
        <v>0</v>
      </c>
      <c r="H31" s="296">
        <f t="shared" si="1"/>
        <v>0</v>
      </c>
    </row>
    <row r="32" spans="1:11" ht="15.75">
      <c r="A32" s="40"/>
      <c r="B32" s="41" t="s">
        <v>194</v>
      </c>
      <c r="C32" s="297"/>
      <c r="D32" s="297"/>
      <c r="E32" s="292"/>
      <c r="F32" s="298"/>
      <c r="G32" s="299"/>
      <c r="H32" s="300"/>
    </row>
    <row r="33" spans="1:8" ht="15.75">
      <c r="A33" s="40">
        <v>23</v>
      </c>
      <c r="B33" s="44" t="s">
        <v>186</v>
      </c>
      <c r="C33" s="292">
        <v>4400000</v>
      </c>
      <c r="D33" s="292" t="s">
        <v>430</v>
      </c>
      <c r="E33" s="293">
        <f>C33</f>
        <v>4400000</v>
      </c>
      <c r="F33" s="294"/>
      <c r="G33" s="299"/>
      <c r="H33" s="296">
        <f t="shared" si="1"/>
        <v>0</v>
      </c>
    </row>
    <row r="34" spans="1:8" ht="15.75">
      <c r="A34" s="40">
        <v>24</v>
      </c>
      <c r="B34" s="44" t="s">
        <v>187</v>
      </c>
      <c r="C34" s="292">
        <v>0</v>
      </c>
      <c r="D34" s="292" t="s">
        <v>430</v>
      </c>
      <c r="E34" s="293">
        <f t="shared" ref="E34:E40" si="3">C34</f>
        <v>0</v>
      </c>
      <c r="F34" s="294"/>
      <c r="G34" s="299"/>
      <c r="H34" s="296">
        <f t="shared" si="1"/>
        <v>0</v>
      </c>
    </row>
    <row r="35" spans="1:8" ht="15.75">
      <c r="A35" s="40">
        <v>25</v>
      </c>
      <c r="B35" s="45" t="s">
        <v>188</v>
      </c>
      <c r="C35" s="292">
        <v>0</v>
      </c>
      <c r="D35" s="292" t="s">
        <v>430</v>
      </c>
      <c r="E35" s="293">
        <f t="shared" si="3"/>
        <v>0</v>
      </c>
      <c r="F35" s="294"/>
      <c r="G35" s="299"/>
      <c r="H35" s="296">
        <f t="shared" si="1"/>
        <v>0</v>
      </c>
    </row>
    <row r="36" spans="1:8" ht="15.75">
      <c r="A36" s="40">
        <v>26</v>
      </c>
      <c r="B36" s="44" t="s">
        <v>189</v>
      </c>
      <c r="C36" s="292">
        <v>0</v>
      </c>
      <c r="D36" s="292" t="s">
        <v>430</v>
      </c>
      <c r="E36" s="293">
        <f t="shared" si="3"/>
        <v>0</v>
      </c>
      <c r="F36" s="294"/>
      <c r="G36" s="299"/>
      <c r="H36" s="296">
        <f t="shared" si="1"/>
        <v>0</v>
      </c>
    </row>
    <row r="37" spans="1:8" ht="15.75">
      <c r="A37" s="40">
        <v>27</v>
      </c>
      <c r="B37" s="44" t="s">
        <v>190</v>
      </c>
      <c r="C37" s="292">
        <v>0</v>
      </c>
      <c r="D37" s="292" t="s">
        <v>430</v>
      </c>
      <c r="E37" s="293">
        <f t="shared" si="3"/>
        <v>0</v>
      </c>
      <c r="F37" s="294"/>
      <c r="G37" s="299"/>
      <c r="H37" s="296">
        <f t="shared" si="1"/>
        <v>0</v>
      </c>
    </row>
    <row r="38" spans="1:8" ht="15.75">
      <c r="A38" s="40">
        <v>28</v>
      </c>
      <c r="B38" s="44" t="s">
        <v>191</v>
      </c>
      <c r="C38" s="292">
        <v>106540746.02</v>
      </c>
      <c r="D38" s="292" t="s">
        <v>430</v>
      </c>
      <c r="E38" s="293">
        <f t="shared" si="3"/>
        <v>106540746.02</v>
      </c>
      <c r="F38" s="294"/>
      <c r="G38" s="299"/>
      <c r="H38" s="296">
        <f t="shared" si="1"/>
        <v>0</v>
      </c>
    </row>
    <row r="39" spans="1:8" ht="15.75">
      <c r="A39" s="40">
        <v>29</v>
      </c>
      <c r="B39" s="44" t="s">
        <v>210</v>
      </c>
      <c r="C39" s="292">
        <v>396459</v>
      </c>
      <c r="D39" s="292" t="s">
        <v>430</v>
      </c>
      <c r="E39" s="293">
        <f t="shared" si="3"/>
        <v>396459</v>
      </c>
      <c r="F39" s="294"/>
      <c r="G39" s="299"/>
      <c r="H39" s="296">
        <f t="shared" si="1"/>
        <v>0</v>
      </c>
    </row>
    <row r="40" spans="1:8" ht="15.75">
      <c r="A40" s="40">
        <v>30</v>
      </c>
      <c r="B40" s="46" t="s">
        <v>192</v>
      </c>
      <c r="C40" s="292">
        <f>SUM(C33:C39)</f>
        <v>111337205.02</v>
      </c>
      <c r="D40" s="292"/>
      <c r="E40" s="293">
        <f t="shared" si="3"/>
        <v>111337205.02</v>
      </c>
      <c r="F40" s="294"/>
      <c r="G40" s="299"/>
      <c r="H40" s="296">
        <f t="shared" si="1"/>
        <v>0</v>
      </c>
    </row>
    <row r="41" spans="1:8" ht="16.5" thickBot="1">
      <c r="A41" s="47">
        <v>31</v>
      </c>
      <c r="B41" s="48" t="s">
        <v>211</v>
      </c>
      <c r="C41" s="301">
        <f>C31+C40</f>
        <v>459003855.25999999</v>
      </c>
      <c r="D41" s="301">
        <f>D31+D40</f>
        <v>179127472.82662585</v>
      </c>
      <c r="E41" s="301">
        <f>C41+D41</f>
        <v>638131328.08662581</v>
      </c>
      <c r="F41" s="301">
        <f>F31+F40</f>
        <v>0</v>
      </c>
      <c r="G41" s="301">
        <f>G31+G40</f>
        <v>0</v>
      </c>
      <c r="H41" s="302">
        <f>F41+G41</f>
        <v>0</v>
      </c>
    </row>
    <row r="43" spans="1:8">
      <c r="B43" s="49"/>
      <c r="E43" s="392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31 E41 E16 E18 E20" formula="1"/>
    <ignoredError sqref="C20:D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/>
  </sheetPr>
  <dimension ref="A1:I6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66" sqref="C66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8" width="12.7109375" style="2" customWidth="1"/>
    <col min="9" max="9" width="8.85546875" customWidth="1"/>
    <col min="10" max="16384" width="9.140625" style="13"/>
  </cols>
  <sheetData>
    <row r="1" spans="1:8" ht="15.75">
      <c r="A1" s="17" t="s">
        <v>201</v>
      </c>
      <c r="B1" s="16" t="s">
        <v>397</v>
      </c>
      <c r="C1" s="16"/>
    </row>
    <row r="2" spans="1:8" ht="15.75">
      <c r="A2" s="17" t="s">
        <v>202</v>
      </c>
      <c r="B2" s="16" t="s">
        <v>427</v>
      </c>
      <c r="C2" s="28"/>
      <c r="D2" s="18"/>
      <c r="E2" s="18"/>
      <c r="F2" s="18"/>
      <c r="G2" s="18"/>
      <c r="H2" s="18"/>
    </row>
    <row r="3" spans="1:8" ht="15.75">
      <c r="A3" s="17"/>
      <c r="B3" s="16"/>
      <c r="C3" s="28"/>
      <c r="D3" s="18"/>
      <c r="E3" s="18"/>
      <c r="F3" s="18"/>
      <c r="G3" s="18"/>
      <c r="H3" s="18"/>
    </row>
    <row r="4" spans="1:8" ht="16.5" thickBot="1">
      <c r="A4" s="50" t="s">
        <v>351</v>
      </c>
      <c r="B4" s="29" t="s">
        <v>236</v>
      </c>
      <c r="C4" s="36"/>
      <c r="D4" s="36"/>
      <c r="E4" s="36"/>
      <c r="F4" s="50"/>
      <c r="G4" s="50"/>
      <c r="H4" s="51" t="s">
        <v>103</v>
      </c>
    </row>
    <row r="5" spans="1:8" ht="15.75">
      <c r="A5" s="142"/>
      <c r="B5" s="143"/>
      <c r="C5" s="418" t="s">
        <v>208</v>
      </c>
      <c r="D5" s="419"/>
      <c r="E5" s="420"/>
      <c r="F5" s="418" t="s">
        <v>209</v>
      </c>
      <c r="G5" s="419"/>
      <c r="H5" s="421"/>
    </row>
    <row r="6" spans="1:8">
      <c r="A6" s="144" t="s">
        <v>31</v>
      </c>
      <c r="B6" s="52"/>
      <c r="C6" s="53" t="s">
        <v>32</v>
      </c>
      <c r="D6" s="53" t="s">
        <v>106</v>
      </c>
      <c r="E6" s="53" t="s">
        <v>73</v>
      </c>
      <c r="F6" s="53" t="s">
        <v>32</v>
      </c>
      <c r="G6" s="53" t="s">
        <v>106</v>
      </c>
      <c r="H6" s="145" t="s">
        <v>73</v>
      </c>
    </row>
    <row r="7" spans="1:8">
      <c r="A7" s="146"/>
      <c r="B7" s="55" t="s">
        <v>102</v>
      </c>
      <c r="C7" s="56"/>
      <c r="D7" s="56"/>
      <c r="E7" s="56"/>
      <c r="F7" s="56"/>
      <c r="G7" s="56"/>
      <c r="H7" s="147"/>
    </row>
    <row r="8" spans="1:8" ht="15.75">
      <c r="A8" s="146">
        <v>1</v>
      </c>
      <c r="B8" s="57" t="s">
        <v>107</v>
      </c>
      <c r="C8" s="303">
        <v>1126071.6299999999</v>
      </c>
      <c r="D8" s="303">
        <v>520765.59</v>
      </c>
      <c r="E8" s="293">
        <f>C8+D8</f>
        <v>1646837.22</v>
      </c>
      <c r="F8" s="303"/>
      <c r="G8" s="303"/>
      <c r="H8" s="304">
        <f>F8+G8</f>
        <v>0</v>
      </c>
    </row>
    <row r="9" spans="1:8" ht="15.75">
      <c r="A9" s="146">
        <v>2</v>
      </c>
      <c r="B9" s="57" t="s">
        <v>108</v>
      </c>
      <c r="C9" s="305">
        <f>SUM(C10:C18)</f>
        <v>62213415.410000004</v>
      </c>
      <c r="D9" s="305">
        <f>SUM(D10:D18)</f>
        <v>15567491.529999999</v>
      </c>
      <c r="E9" s="293">
        <f t="shared" ref="E9:E67" si="0">C9+D9</f>
        <v>77780906.939999998</v>
      </c>
      <c r="F9" s="305">
        <f>SUM(F10:F18)</f>
        <v>0</v>
      </c>
      <c r="G9" s="305">
        <f>SUM(G10:G18)</f>
        <v>0</v>
      </c>
      <c r="H9" s="304">
        <f t="shared" ref="H9:H67" si="1">F9+G9</f>
        <v>0</v>
      </c>
    </row>
    <row r="10" spans="1:8" ht="15.75">
      <c r="A10" s="146">
        <v>2.1</v>
      </c>
      <c r="B10" s="58" t="s">
        <v>109</v>
      </c>
      <c r="C10" s="303">
        <v>0</v>
      </c>
      <c r="D10" s="303">
        <v>0</v>
      </c>
      <c r="E10" s="293">
        <f t="shared" si="0"/>
        <v>0</v>
      </c>
      <c r="F10" s="303"/>
      <c r="G10" s="303"/>
      <c r="H10" s="304">
        <f t="shared" si="1"/>
        <v>0</v>
      </c>
    </row>
    <row r="11" spans="1:8" ht="15.75">
      <c r="A11" s="146">
        <v>2.2000000000000002</v>
      </c>
      <c r="B11" s="58" t="s">
        <v>110</v>
      </c>
      <c r="C11" s="303">
        <v>31833.47</v>
      </c>
      <c r="D11" s="303">
        <v>113786.36</v>
      </c>
      <c r="E11" s="293">
        <f t="shared" si="0"/>
        <v>145619.83000000002</v>
      </c>
      <c r="F11" s="303"/>
      <c r="G11" s="303"/>
      <c r="H11" s="304">
        <f t="shared" si="1"/>
        <v>0</v>
      </c>
    </row>
    <row r="12" spans="1:8" ht="15.75">
      <c r="A12" s="146">
        <v>2.2999999999999998</v>
      </c>
      <c r="B12" s="58" t="s">
        <v>111</v>
      </c>
      <c r="C12" s="303">
        <v>0</v>
      </c>
      <c r="D12" s="303">
        <v>0</v>
      </c>
      <c r="E12" s="293">
        <f t="shared" si="0"/>
        <v>0</v>
      </c>
      <c r="F12" s="303"/>
      <c r="G12" s="303"/>
      <c r="H12" s="304">
        <f t="shared" si="1"/>
        <v>0</v>
      </c>
    </row>
    <row r="13" spans="1:8" ht="15.75">
      <c r="A13" s="146">
        <v>2.4</v>
      </c>
      <c r="B13" s="58" t="s">
        <v>112</v>
      </c>
      <c r="C13" s="303">
        <v>0</v>
      </c>
      <c r="D13" s="303">
        <v>0</v>
      </c>
      <c r="E13" s="293">
        <f t="shared" si="0"/>
        <v>0</v>
      </c>
      <c r="F13" s="303"/>
      <c r="G13" s="303"/>
      <c r="H13" s="304">
        <f t="shared" si="1"/>
        <v>0</v>
      </c>
    </row>
    <row r="14" spans="1:8" ht="15.75">
      <c r="A14" s="146">
        <v>2.5</v>
      </c>
      <c r="B14" s="58" t="s">
        <v>113</v>
      </c>
      <c r="C14" s="303">
        <v>832.19</v>
      </c>
      <c r="D14" s="303">
        <v>6965.28</v>
      </c>
      <c r="E14" s="293">
        <f t="shared" si="0"/>
        <v>7797.4699999999993</v>
      </c>
      <c r="F14" s="303"/>
      <c r="G14" s="303"/>
      <c r="H14" s="304">
        <f t="shared" si="1"/>
        <v>0</v>
      </c>
    </row>
    <row r="15" spans="1:8" ht="15.75">
      <c r="A15" s="146">
        <v>2.6</v>
      </c>
      <c r="B15" s="58" t="s">
        <v>114</v>
      </c>
      <c r="C15" s="303">
        <v>9370.9599999999991</v>
      </c>
      <c r="D15" s="303">
        <v>11740.86</v>
      </c>
      <c r="E15" s="293">
        <f t="shared" si="0"/>
        <v>21111.82</v>
      </c>
      <c r="F15" s="303"/>
      <c r="G15" s="303"/>
      <c r="H15" s="304">
        <f t="shared" si="1"/>
        <v>0</v>
      </c>
    </row>
    <row r="16" spans="1:8" ht="15.75">
      <c r="A16" s="146">
        <v>2.7</v>
      </c>
      <c r="B16" s="58" t="s">
        <v>115</v>
      </c>
      <c r="C16" s="303">
        <v>9479.94</v>
      </c>
      <c r="D16" s="303">
        <v>19200.37</v>
      </c>
      <c r="E16" s="293">
        <f t="shared" si="0"/>
        <v>28680.309999999998</v>
      </c>
      <c r="F16" s="303"/>
      <c r="G16" s="303"/>
      <c r="H16" s="304">
        <f t="shared" si="1"/>
        <v>0</v>
      </c>
    </row>
    <row r="17" spans="1:8" ht="15.75">
      <c r="A17" s="146">
        <v>2.8</v>
      </c>
      <c r="B17" s="58" t="s">
        <v>116</v>
      </c>
      <c r="C17" s="303">
        <v>62157512.280000001</v>
      </c>
      <c r="D17" s="303">
        <v>15398193.99</v>
      </c>
      <c r="E17" s="293">
        <f t="shared" si="0"/>
        <v>77555706.269999996</v>
      </c>
      <c r="F17" s="303"/>
      <c r="G17" s="303"/>
      <c r="H17" s="304">
        <f t="shared" si="1"/>
        <v>0</v>
      </c>
    </row>
    <row r="18" spans="1:8" ht="15.75">
      <c r="A18" s="146">
        <v>2.9</v>
      </c>
      <c r="B18" s="58" t="s">
        <v>117</v>
      </c>
      <c r="C18" s="303">
        <v>4386.57</v>
      </c>
      <c r="D18" s="303">
        <v>17604.669999999998</v>
      </c>
      <c r="E18" s="293">
        <f t="shared" si="0"/>
        <v>21991.239999999998</v>
      </c>
      <c r="F18" s="303"/>
      <c r="G18" s="303"/>
      <c r="H18" s="304">
        <f t="shared" si="1"/>
        <v>0</v>
      </c>
    </row>
    <row r="19" spans="1:8" ht="15.75">
      <c r="A19" s="146">
        <v>3</v>
      </c>
      <c r="B19" s="57" t="s">
        <v>118</v>
      </c>
      <c r="C19" s="303">
        <v>2215130.63</v>
      </c>
      <c r="D19" s="303">
        <v>862183.54</v>
      </c>
      <c r="E19" s="293">
        <f t="shared" si="0"/>
        <v>3077314.17</v>
      </c>
      <c r="F19" s="303"/>
      <c r="G19" s="303"/>
      <c r="H19" s="304">
        <f t="shared" si="1"/>
        <v>0</v>
      </c>
    </row>
    <row r="20" spans="1:8" ht="15.75">
      <c r="A20" s="146">
        <v>4</v>
      </c>
      <c r="B20" s="57" t="s">
        <v>119</v>
      </c>
      <c r="C20" s="303">
        <v>0</v>
      </c>
      <c r="D20" s="303">
        <v>0</v>
      </c>
      <c r="E20" s="293">
        <f t="shared" si="0"/>
        <v>0</v>
      </c>
      <c r="F20" s="303"/>
      <c r="G20" s="303"/>
      <c r="H20" s="304">
        <f t="shared" si="1"/>
        <v>0</v>
      </c>
    </row>
    <row r="21" spans="1:8" ht="15.75">
      <c r="A21" s="146">
        <v>5</v>
      </c>
      <c r="B21" s="57" t="s">
        <v>120</v>
      </c>
      <c r="C21" s="303">
        <v>0</v>
      </c>
      <c r="D21" s="303">
        <v>0</v>
      </c>
      <c r="E21" s="293">
        <f t="shared" si="0"/>
        <v>0</v>
      </c>
      <c r="F21" s="303"/>
      <c r="G21" s="303"/>
      <c r="H21" s="304">
        <f>F21+G21</f>
        <v>0</v>
      </c>
    </row>
    <row r="22" spans="1:8" ht="15.75">
      <c r="A22" s="146">
        <v>6</v>
      </c>
      <c r="B22" s="59" t="s">
        <v>121</v>
      </c>
      <c r="C22" s="305">
        <f>C8+C9+C19+C20+C21</f>
        <v>65554617.670000009</v>
      </c>
      <c r="D22" s="305">
        <f>D8+D9+D19+D20+D21</f>
        <v>16950440.66</v>
      </c>
      <c r="E22" s="293">
        <f>C22+D22</f>
        <v>82505058.330000013</v>
      </c>
      <c r="F22" s="305">
        <f>F8+F9+F19+F20+F21</f>
        <v>0</v>
      </c>
      <c r="G22" s="305">
        <f>G8+G9+G19+G20+G21</f>
        <v>0</v>
      </c>
      <c r="H22" s="304">
        <f>F22+G22</f>
        <v>0</v>
      </c>
    </row>
    <row r="23" spans="1:8" ht="15.75">
      <c r="A23" s="146"/>
      <c r="B23" s="55" t="s">
        <v>100</v>
      </c>
      <c r="C23" s="303"/>
      <c r="D23" s="303"/>
      <c r="E23" s="292"/>
      <c r="F23" s="303"/>
      <c r="G23" s="303"/>
      <c r="H23" s="306"/>
    </row>
    <row r="24" spans="1:8" ht="15.75">
      <c r="A24" s="146">
        <v>7</v>
      </c>
      <c r="B24" s="57" t="s">
        <v>122</v>
      </c>
      <c r="C24" s="303">
        <v>0</v>
      </c>
      <c r="D24" s="303">
        <v>0</v>
      </c>
      <c r="E24" s="293">
        <f t="shared" si="0"/>
        <v>0</v>
      </c>
      <c r="F24" s="303"/>
      <c r="G24" s="303"/>
      <c r="H24" s="304">
        <f t="shared" si="1"/>
        <v>0</v>
      </c>
    </row>
    <row r="25" spans="1:8" ht="15.75">
      <c r="A25" s="146">
        <v>8</v>
      </c>
      <c r="B25" s="57" t="s">
        <v>123</v>
      </c>
      <c r="C25" s="303">
        <v>0</v>
      </c>
      <c r="D25" s="303">
        <v>0</v>
      </c>
      <c r="E25" s="293">
        <f t="shared" si="0"/>
        <v>0</v>
      </c>
      <c r="F25" s="303"/>
      <c r="G25" s="303"/>
      <c r="H25" s="304">
        <f t="shared" si="1"/>
        <v>0</v>
      </c>
    </row>
    <row r="26" spans="1:8" ht="15.75">
      <c r="A26" s="146">
        <v>9</v>
      </c>
      <c r="B26" s="57" t="s">
        <v>124</v>
      </c>
      <c r="C26" s="303">
        <v>0</v>
      </c>
      <c r="D26" s="303">
        <v>324.85000000000002</v>
      </c>
      <c r="E26" s="293">
        <f t="shared" si="0"/>
        <v>324.85000000000002</v>
      </c>
      <c r="F26" s="303"/>
      <c r="G26" s="303"/>
      <c r="H26" s="304">
        <f t="shared" si="1"/>
        <v>0</v>
      </c>
    </row>
    <row r="27" spans="1:8" ht="15.75">
      <c r="A27" s="146">
        <v>10</v>
      </c>
      <c r="B27" s="57" t="s">
        <v>125</v>
      </c>
      <c r="C27" s="303">
        <v>39884.83</v>
      </c>
      <c r="D27" s="303">
        <v>0</v>
      </c>
      <c r="E27" s="293">
        <f t="shared" si="0"/>
        <v>39884.83</v>
      </c>
      <c r="F27" s="303"/>
      <c r="G27" s="303"/>
      <c r="H27" s="304">
        <f t="shared" si="1"/>
        <v>0</v>
      </c>
    </row>
    <row r="28" spans="1:8" ht="15.75">
      <c r="A28" s="146">
        <v>11</v>
      </c>
      <c r="B28" s="57" t="s">
        <v>126</v>
      </c>
      <c r="C28" s="303">
        <v>19763341.759999998</v>
      </c>
      <c r="D28" s="303">
        <v>10431427.209999999</v>
      </c>
      <c r="E28" s="293">
        <f t="shared" si="0"/>
        <v>30194768.969999999</v>
      </c>
      <c r="F28" s="303"/>
      <c r="G28" s="303"/>
      <c r="H28" s="304">
        <f t="shared" si="1"/>
        <v>0</v>
      </c>
    </row>
    <row r="29" spans="1:8" ht="15.75">
      <c r="A29" s="146">
        <v>12</v>
      </c>
      <c r="B29" s="57" t="s">
        <v>127</v>
      </c>
      <c r="C29" s="303">
        <v>0</v>
      </c>
      <c r="D29" s="303">
        <v>0</v>
      </c>
      <c r="E29" s="293">
        <f t="shared" si="0"/>
        <v>0</v>
      </c>
      <c r="F29" s="303"/>
      <c r="G29" s="303"/>
      <c r="H29" s="304">
        <f t="shared" si="1"/>
        <v>0</v>
      </c>
    </row>
    <row r="30" spans="1:8" ht="15.75">
      <c r="A30" s="146">
        <v>13</v>
      </c>
      <c r="B30" s="60" t="s">
        <v>128</v>
      </c>
      <c r="C30" s="305">
        <f>SUM(C24:C29)</f>
        <v>19803226.589999996</v>
      </c>
      <c r="D30" s="305">
        <f>SUM(D24:D29)</f>
        <v>10431752.059999999</v>
      </c>
      <c r="E30" s="293">
        <f t="shared" si="0"/>
        <v>30234978.649999995</v>
      </c>
      <c r="F30" s="305">
        <f>SUM(F24:F29)</f>
        <v>0</v>
      </c>
      <c r="G30" s="305">
        <f>SUM(G24:G29)</f>
        <v>0</v>
      </c>
      <c r="H30" s="304">
        <f t="shared" si="1"/>
        <v>0</v>
      </c>
    </row>
    <row r="31" spans="1:8" ht="15.75">
      <c r="A31" s="146">
        <v>14</v>
      </c>
      <c r="B31" s="60" t="s">
        <v>129</v>
      </c>
      <c r="C31" s="305">
        <f>C22-C30</f>
        <v>45751391.080000013</v>
      </c>
      <c r="D31" s="305">
        <f>D22-D30</f>
        <v>6518688.6000000015</v>
      </c>
      <c r="E31" s="293">
        <f t="shared" si="0"/>
        <v>52270079.680000015</v>
      </c>
      <c r="F31" s="305">
        <f>F22-F30</f>
        <v>0</v>
      </c>
      <c r="G31" s="305">
        <f>G22-G30</f>
        <v>0</v>
      </c>
      <c r="H31" s="304">
        <f t="shared" si="1"/>
        <v>0</v>
      </c>
    </row>
    <row r="32" spans="1:8">
      <c r="A32" s="146"/>
      <c r="B32" s="55"/>
      <c r="C32" s="307"/>
      <c r="D32" s="307"/>
      <c r="E32" s="307"/>
      <c r="F32" s="307"/>
      <c r="G32" s="307"/>
      <c r="H32" s="308"/>
    </row>
    <row r="33" spans="1:8" ht="15.75">
      <c r="A33" s="146"/>
      <c r="B33" s="55" t="s">
        <v>130</v>
      </c>
      <c r="C33" s="303"/>
      <c r="D33" s="303"/>
      <c r="E33" s="292"/>
      <c r="F33" s="303"/>
      <c r="G33" s="303"/>
      <c r="H33" s="306"/>
    </row>
    <row r="34" spans="1:8" ht="15.75">
      <c r="A34" s="146">
        <v>15</v>
      </c>
      <c r="B34" s="54" t="s">
        <v>101</v>
      </c>
      <c r="C34" s="309">
        <f>C35-C36</f>
        <v>21572546.150000002</v>
      </c>
      <c r="D34" s="309">
        <f>D35-D36</f>
        <v>2318803.0199999996</v>
      </c>
      <c r="E34" s="293">
        <f t="shared" si="0"/>
        <v>23891349.170000002</v>
      </c>
      <c r="F34" s="309">
        <f>F35-F36</f>
        <v>0</v>
      </c>
      <c r="G34" s="309">
        <f>G35-G36</f>
        <v>0</v>
      </c>
      <c r="H34" s="304">
        <f t="shared" si="1"/>
        <v>0</v>
      </c>
    </row>
    <row r="35" spans="1:8" ht="15.75">
      <c r="A35" s="146">
        <v>15.1</v>
      </c>
      <c r="B35" s="58" t="s">
        <v>131</v>
      </c>
      <c r="C35" s="303">
        <v>25397593.150000002</v>
      </c>
      <c r="D35" s="303">
        <v>3861517.7699999996</v>
      </c>
      <c r="E35" s="293">
        <f t="shared" si="0"/>
        <v>29259110.920000002</v>
      </c>
      <c r="F35" s="303"/>
      <c r="G35" s="303"/>
      <c r="H35" s="304">
        <f t="shared" si="1"/>
        <v>0</v>
      </c>
    </row>
    <row r="36" spans="1:8" ht="15.75">
      <c r="A36" s="146">
        <v>15.2</v>
      </c>
      <c r="B36" s="58" t="s">
        <v>132</v>
      </c>
      <c r="C36" s="303">
        <v>3825047</v>
      </c>
      <c r="D36" s="303">
        <v>1542714.7500000002</v>
      </c>
      <c r="E36" s="293">
        <f t="shared" si="0"/>
        <v>5367761.75</v>
      </c>
      <c r="F36" s="303"/>
      <c r="G36" s="303"/>
      <c r="H36" s="304">
        <f t="shared" si="1"/>
        <v>0</v>
      </c>
    </row>
    <row r="37" spans="1:8" ht="15.75">
      <c r="A37" s="146">
        <v>16</v>
      </c>
      <c r="B37" s="57" t="s">
        <v>133</v>
      </c>
      <c r="C37" s="303">
        <v>0</v>
      </c>
      <c r="D37" s="303">
        <v>0</v>
      </c>
      <c r="E37" s="293">
        <f t="shared" si="0"/>
        <v>0</v>
      </c>
      <c r="F37" s="303"/>
      <c r="G37" s="303"/>
      <c r="H37" s="304">
        <f t="shared" si="1"/>
        <v>0</v>
      </c>
    </row>
    <row r="38" spans="1:8" ht="15.75">
      <c r="A38" s="146">
        <v>17</v>
      </c>
      <c r="B38" s="57" t="s">
        <v>134</v>
      </c>
      <c r="C38" s="303">
        <v>0</v>
      </c>
      <c r="D38" s="303">
        <v>0</v>
      </c>
      <c r="E38" s="293">
        <f t="shared" si="0"/>
        <v>0</v>
      </c>
      <c r="F38" s="303"/>
      <c r="G38" s="303"/>
      <c r="H38" s="304">
        <f t="shared" si="1"/>
        <v>0</v>
      </c>
    </row>
    <row r="39" spans="1:8" ht="15.75">
      <c r="A39" s="146">
        <v>18</v>
      </c>
      <c r="B39" s="57" t="s">
        <v>135</v>
      </c>
      <c r="C39" s="303">
        <v>0</v>
      </c>
      <c r="D39" s="303">
        <v>0</v>
      </c>
      <c r="E39" s="293">
        <f t="shared" si="0"/>
        <v>0</v>
      </c>
      <c r="F39" s="303"/>
      <c r="G39" s="303"/>
      <c r="H39" s="304">
        <f t="shared" si="1"/>
        <v>0</v>
      </c>
    </row>
    <row r="40" spans="1:8" ht="15.75">
      <c r="A40" s="146">
        <v>19</v>
      </c>
      <c r="B40" s="57" t="s">
        <v>136</v>
      </c>
      <c r="C40" s="303">
        <v>-1791043.6000000003</v>
      </c>
      <c r="D40" s="303"/>
      <c r="E40" s="293">
        <f t="shared" si="0"/>
        <v>-1791043.6000000003</v>
      </c>
      <c r="F40" s="303"/>
      <c r="G40" s="303"/>
      <c r="H40" s="304">
        <f t="shared" si="1"/>
        <v>0</v>
      </c>
    </row>
    <row r="41" spans="1:8" ht="15.75">
      <c r="A41" s="146">
        <v>20</v>
      </c>
      <c r="B41" s="57" t="s">
        <v>137</v>
      </c>
      <c r="C41" s="303">
        <v>1142445.8199999928</v>
      </c>
      <c r="D41" s="303"/>
      <c r="E41" s="293">
        <f t="shared" si="0"/>
        <v>1142445.8199999928</v>
      </c>
      <c r="F41" s="303"/>
      <c r="G41" s="303"/>
      <c r="H41" s="304">
        <f t="shared" si="1"/>
        <v>0</v>
      </c>
    </row>
    <row r="42" spans="1:8" ht="15.75">
      <c r="A42" s="146">
        <v>21</v>
      </c>
      <c r="B42" s="57" t="s">
        <v>138</v>
      </c>
      <c r="C42" s="303">
        <v>-46858.070000000007</v>
      </c>
      <c r="D42" s="303">
        <v>0</v>
      </c>
      <c r="E42" s="293">
        <f t="shared" si="0"/>
        <v>-46858.070000000007</v>
      </c>
      <c r="F42" s="303"/>
      <c r="G42" s="303"/>
      <c r="H42" s="304">
        <f t="shared" si="1"/>
        <v>0</v>
      </c>
    </row>
    <row r="43" spans="1:8" ht="15.75">
      <c r="A43" s="146">
        <v>22</v>
      </c>
      <c r="B43" s="57" t="s">
        <v>139</v>
      </c>
      <c r="C43" s="303">
        <v>224301.81</v>
      </c>
      <c r="D43" s="303">
        <v>0</v>
      </c>
      <c r="E43" s="293">
        <f t="shared" si="0"/>
        <v>224301.81</v>
      </c>
      <c r="F43" s="303"/>
      <c r="G43" s="303"/>
      <c r="H43" s="304">
        <f t="shared" si="1"/>
        <v>0</v>
      </c>
    </row>
    <row r="44" spans="1:8" ht="15.75">
      <c r="A44" s="146">
        <v>23</v>
      </c>
      <c r="B44" s="57" t="s">
        <v>140</v>
      </c>
      <c r="C44" s="303">
        <v>581865.04999999434</v>
      </c>
      <c r="D44" s="303">
        <v>0</v>
      </c>
      <c r="E44" s="293">
        <f t="shared" si="0"/>
        <v>581865.04999999434</v>
      </c>
      <c r="F44" s="303"/>
      <c r="G44" s="303"/>
      <c r="H44" s="304">
        <f t="shared" si="1"/>
        <v>0</v>
      </c>
    </row>
    <row r="45" spans="1:8" ht="15.75">
      <c r="A45" s="146">
        <v>24</v>
      </c>
      <c r="B45" s="60" t="s">
        <v>141</v>
      </c>
      <c r="C45" s="305">
        <f>C34+C37+C38+C39+C40+C41+C42+C43+C44</f>
        <v>21683257.159999985</v>
      </c>
      <c r="D45" s="305">
        <f>D34+D37+D38+D39+D40+D41+D42+D43+D44</f>
        <v>2318803.0199999996</v>
      </c>
      <c r="E45" s="293">
        <f t="shared" si="0"/>
        <v>24002060.179999985</v>
      </c>
      <c r="F45" s="305">
        <f>F34+F37+F38+F39+F40+F41+F42+F43+F44</f>
        <v>0</v>
      </c>
      <c r="G45" s="305">
        <f>G34+G37+G38+G39+G40+G41+G42+G43+G44</f>
        <v>0</v>
      </c>
      <c r="H45" s="304">
        <f t="shared" si="1"/>
        <v>0</v>
      </c>
    </row>
    <row r="46" spans="1:8">
      <c r="A46" s="146"/>
      <c r="B46" s="55" t="s">
        <v>142</v>
      </c>
      <c r="C46" s="303"/>
      <c r="D46" s="303"/>
      <c r="E46" s="303"/>
      <c r="F46" s="303"/>
      <c r="G46" s="303"/>
      <c r="H46" s="310"/>
    </row>
    <row r="47" spans="1:8" ht="15.75">
      <c r="A47" s="146">
        <v>25</v>
      </c>
      <c r="B47" s="57" t="s">
        <v>143</v>
      </c>
      <c r="C47" s="303">
        <v>4307707.1900000004</v>
      </c>
      <c r="D47" s="303">
        <v>0</v>
      </c>
      <c r="E47" s="293">
        <f t="shared" si="0"/>
        <v>4307707.1900000004</v>
      </c>
      <c r="F47" s="303"/>
      <c r="G47" s="303"/>
      <c r="H47" s="304">
        <f t="shared" si="1"/>
        <v>0</v>
      </c>
    </row>
    <row r="48" spans="1:8" ht="15.75">
      <c r="A48" s="146">
        <v>26</v>
      </c>
      <c r="B48" s="57" t="s">
        <v>144</v>
      </c>
      <c r="C48" s="303">
        <v>2873961.1999999993</v>
      </c>
      <c r="D48" s="303">
        <v>170112.63</v>
      </c>
      <c r="E48" s="293">
        <f t="shared" si="0"/>
        <v>3044073.8299999991</v>
      </c>
      <c r="F48" s="303"/>
      <c r="G48" s="303"/>
      <c r="H48" s="304">
        <f t="shared" si="1"/>
        <v>0</v>
      </c>
    </row>
    <row r="49" spans="1:9" ht="15.75">
      <c r="A49" s="146">
        <v>27</v>
      </c>
      <c r="B49" s="57" t="s">
        <v>145</v>
      </c>
      <c r="C49" s="303">
        <v>39870076.100000001</v>
      </c>
      <c r="D49" s="303"/>
      <c r="E49" s="293">
        <f t="shared" si="0"/>
        <v>39870076.100000001</v>
      </c>
      <c r="F49" s="303"/>
      <c r="G49" s="303"/>
      <c r="H49" s="304">
        <f t="shared" si="1"/>
        <v>0</v>
      </c>
    </row>
    <row r="50" spans="1:9" ht="15.75">
      <c r="A50" s="146">
        <v>28</v>
      </c>
      <c r="B50" s="57" t="s">
        <v>292</v>
      </c>
      <c r="C50" s="303">
        <v>5633816.6399999997</v>
      </c>
      <c r="D50" s="303"/>
      <c r="E50" s="293">
        <f t="shared" si="0"/>
        <v>5633816.6399999997</v>
      </c>
      <c r="F50" s="303"/>
      <c r="G50" s="303"/>
      <c r="H50" s="304">
        <f t="shared" si="1"/>
        <v>0</v>
      </c>
    </row>
    <row r="51" spans="1:9" ht="15.75">
      <c r="A51" s="146">
        <v>29</v>
      </c>
      <c r="B51" s="57" t="s">
        <v>146</v>
      </c>
      <c r="C51" s="303">
        <v>2455364.75</v>
      </c>
      <c r="D51" s="303"/>
      <c r="E51" s="293">
        <f t="shared" si="0"/>
        <v>2455364.75</v>
      </c>
      <c r="F51" s="303"/>
      <c r="G51" s="303"/>
      <c r="H51" s="304">
        <f t="shared" si="1"/>
        <v>0</v>
      </c>
    </row>
    <row r="52" spans="1:9" ht="15.75">
      <c r="A52" s="146">
        <v>30</v>
      </c>
      <c r="B52" s="57" t="s">
        <v>147</v>
      </c>
      <c r="C52" s="303">
        <v>616317.38999999978</v>
      </c>
      <c r="D52" s="303">
        <v>15863.66</v>
      </c>
      <c r="E52" s="293">
        <f t="shared" si="0"/>
        <v>632181.04999999981</v>
      </c>
      <c r="F52" s="303"/>
      <c r="G52" s="303"/>
      <c r="H52" s="304">
        <f t="shared" si="1"/>
        <v>0</v>
      </c>
    </row>
    <row r="53" spans="1:9" ht="15.75">
      <c r="A53" s="146">
        <v>31</v>
      </c>
      <c r="B53" s="60" t="s">
        <v>148</v>
      </c>
      <c r="C53" s="305">
        <f>C47+C48+C49+C50+C51+C52</f>
        <v>55757243.270000003</v>
      </c>
      <c r="D53" s="305">
        <f>D47+D48+D49+D50+D51+D52</f>
        <v>185976.29</v>
      </c>
      <c r="E53" s="293">
        <f t="shared" si="0"/>
        <v>55943219.560000002</v>
      </c>
      <c r="F53" s="305">
        <f>F47+F48+F49+F50+F51+F52</f>
        <v>0</v>
      </c>
      <c r="G53" s="305">
        <f>G47+G48+G49+G50+G51+G52</f>
        <v>0</v>
      </c>
      <c r="H53" s="304">
        <f t="shared" si="1"/>
        <v>0</v>
      </c>
    </row>
    <row r="54" spans="1:9" ht="15.75">
      <c r="A54" s="146">
        <v>32</v>
      </c>
      <c r="B54" s="60" t="s">
        <v>149</v>
      </c>
      <c r="C54" s="305">
        <f>C45-C53</f>
        <v>-34073986.110000014</v>
      </c>
      <c r="D54" s="305">
        <f>D45-D53</f>
        <v>2132826.7299999995</v>
      </c>
      <c r="E54" s="293">
        <f t="shared" si="0"/>
        <v>-31941159.380000014</v>
      </c>
      <c r="F54" s="305">
        <f>F45-F53</f>
        <v>0</v>
      </c>
      <c r="G54" s="305">
        <f>G45-G53</f>
        <v>0</v>
      </c>
      <c r="H54" s="304">
        <f t="shared" si="1"/>
        <v>0</v>
      </c>
    </row>
    <row r="55" spans="1:9">
      <c r="A55" s="146"/>
      <c r="B55" s="55"/>
      <c r="C55" s="307"/>
      <c r="D55" s="307"/>
      <c r="E55" s="307"/>
      <c r="F55" s="307"/>
      <c r="G55" s="307"/>
      <c r="H55" s="308"/>
    </row>
    <row r="56" spans="1:9" ht="15.75">
      <c r="A56" s="146">
        <v>33</v>
      </c>
      <c r="B56" s="60" t="s">
        <v>150</v>
      </c>
      <c r="C56" s="305">
        <f>C31+C54</f>
        <v>11677404.969999999</v>
      </c>
      <c r="D56" s="305">
        <f>D31+D54</f>
        <v>8651515.3300000019</v>
      </c>
      <c r="E56" s="293">
        <f t="shared" si="0"/>
        <v>20328920.300000001</v>
      </c>
      <c r="F56" s="305">
        <f>F31+F54</f>
        <v>0</v>
      </c>
      <c r="G56" s="305">
        <f>G31+G54</f>
        <v>0</v>
      </c>
      <c r="H56" s="304">
        <f t="shared" si="1"/>
        <v>0</v>
      </c>
    </row>
    <row r="57" spans="1:9">
      <c r="A57" s="146"/>
      <c r="B57" s="55"/>
      <c r="C57" s="307"/>
      <c r="D57" s="307"/>
      <c r="E57" s="307"/>
      <c r="F57" s="307"/>
      <c r="G57" s="307"/>
      <c r="H57" s="308"/>
    </row>
    <row r="58" spans="1:9" ht="15.75">
      <c r="A58" s="146">
        <v>34</v>
      </c>
      <c r="B58" s="57" t="s">
        <v>151</v>
      </c>
      <c r="C58" s="303">
        <v>9400121.3100000005</v>
      </c>
      <c r="D58" s="303" t="s">
        <v>430</v>
      </c>
      <c r="E58" s="293">
        <f>C58</f>
        <v>9400121.3100000005</v>
      </c>
      <c r="F58" s="303"/>
      <c r="G58" s="303"/>
      <c r="H58" s="304">
        <f t="shared" si="1"/>
        <v>0</v>
      </c>
    </row>
    <row r="59" spans="1:9" s="241" customFormat="1" ht="15.75">
      <c r="A59" s="146">
        <v>35</v>
      </c>
      <c r="B59" s="54" t="s">
        <v>152</v>
      </c>
      <c r="C59" s="311"/>
      <c r="D59" s="303" t="s">
        <v>430</v>
      </c>
      <c r="E59" s="293">
        <f t="shared" ref="E59:E60" si="2">C59</f>
        <v>0</v>
      </c>
      <c r="F59" s="312"/>
      <c r="G59" s="312"/>
      <c r="H59" s="313">
        <f t="shared" si="1"/>
        <v>0</v>
      </c>
      <c r="I59" s="240"/>
    </row>
    <row r="60" spans="1:9" ht="15.75">
      <c r="A60" s="146">
        <v>36</v>
      </c>
      <c r="B60" s="57" t="s">
        <v>153</v>
      </c>
      <c r="C60" s="303">
        <v>403138.28</v>
      </c>
      <c r="D60" s="303" t="s">
        <v>430</v>
      </c>
      <c r="E60" s="293">
        <f t="shared" si="2"/>
        <v>403138.28</v>
      </c>
      <c r="F60" s="303"/>
      <c r="G60" s="303"/>
      <c r="H60" s="304">
        <f t="shared" si="1"/>
        <v>0</v>
      </c>
    </row>
    <row r="61" spans="1:9" ht="15.75">
      <c r="A61" s="146">
        <v>37</v>
      </c>
      <c r="B61" s="60" t="s">
        <v>154</v>
      </c>
      <c r="C61" s="305">
        <f>C58+C59+C60</f>
        <v>9803259.5899999999</v>
      </c>
      <c r="D61" s="305">
        <v>0</v>
      </c>
      <c r="E61" s="293">
        <f t="shared" si="0"/>
        <v>9803259.5899999999</v>
      </c>
      <c r="F61" s="305">
        <f>F58+F59+F60</f>
        <v>0</v>
      </c>
      <c r="G61" s="305">
        <f>G58+G59+G60</f>
        <v>0</v>
      </c>
      <c r="H61" s="304">
        <f t="shared" si="1"/>
        <v>0</v>
      </c>
    </row>
    <row r="62" spans="1:9">
      <c r="A62" s="146"/>
      <c r="B62" s="61"/>
      <c r="C62" s="303"/>
      <c r="D62" s="303"/>
      <c r="E62" s="303"/>
      <c r="F62" s="303"/>
      <c r="G62" s="303"/>
      <c r="H62" s="310"/>
    </row>
    <row r="63" spans="1:9" ht="15.75">
      <c r="A63" s="146">
        <v>38</v>
      </c>
      <c r="B63" s="62" t="s">
        <v>293</v>
      </c>
      <c r="C63" s="305">
        <f>C56-C61</f>
        <v>1874145.379999999</v>
      </c>
      <c r="D63" s="305">
        <f>D56-D61</f>
        <v>8651515.3300000019</v>
      </c>
      <c r="E63" s="293">
        <f t="shared" si="0"/>
        <v>10525660.710000001</v>
      </c>
      <c r="F63" s="305">
        <f>F56-F61</f>
        <v>0</v>
      </c>
      <c r="G63" s="305">
        <f>G56-G61</f>
        <v>0</v>
      </c>
      <c r="H63" s="304">
        <f t="shared" si="1"/>
        <v>0</v>
      </c>
    </row>
    <row r="64" spans="1:9" ht="15.75">
      <c r="A64" s="144">
        <v>39</v>
      </c>
      <c r="B64" s="57" t="s">
        <v>155</v>
      </c>
      <c r="C64" s="314">
        <v>307482.66999999993</v>
      </c>
      <c r="D64" s="314"/>
      <c r="E64" s="293">
        <f t="shared" si="0"/>
        <v>307482.66999999993</v>
      </c>
      <c r="F64" s="314"/>
      <c r="G64" s="314"/>
      <c r="H64" s="304">
        <f t="shared" si="1"/>
        <v>0</v>
      </c>
    </row>
    <row r="65" spans="1:8" ht="15.75">
      <c r="A65" s="146">
        <v>40</v>
      </c>
      <c r="B65" s="60" t="s">
        <v>156</v>
      </c>
      <c r="C65" s="305">
        <f>C63-C64</f>
        <v>1566662.709999999</v>
      </c>
      <c r="D65" s="305">
        <f>D63-D64</f>
        <v>8651515.3300000019</v>
      </c>
      <c r="E65" s="293">
        <f t="shared" si="0"/>
        <v>10218178.040000001</v>
      </c>
      <c r="F65" s="305">
        <f>F63-F64</f>
        <v>0</v>
      </c>
      <c r="G65" s="305">
        <f>G63-G64</f>
        <v>0</v>
      </c>
      <c r="H65" s="304">
        <f t="shared" si="1"/>
        <v>0</v>
      </c>
    </row>
    <row r="66" spans="1:8" ht="15.75">
      <c r="A66" s="144">
        <v>41</v>
      </c>
      <c r="B66" s="57" t="s">
        <v>157</v>
      </c>
      <c r="C66" s="314">
        <v>-63642.65</v>
      </c>
      <c r="D66" s="314"/>
      <c r="E66" s="293">
        <f t="shared" si="0"/>
        <v>-63642.65</v>
      </c>
      <c r="F66" s="314"/>
      <c r="G66" s="314"/>
      <c r="H66" s="304">
        <f t="shared" si="1"/>
        <v>0</v>
      </c>
    </row>
    <row r="67" spans="1:8" ht="16.5" thickBot="1">
      <c r="A67" s="148">
        <v>42</v>
      </c>
      <c r="B67" s="149" t="s">
        <v>158</v>
      </c>
      <c r="C67" s="315">
        <f>C65+C66</f>
        <v>1503020.0599999991</v>
      </c>
      <c r="D67" s="315">
        <f>D65+D66</f>
        <v>8651515.3300000019</v>
      </c>
      <c r="E67" s="301">
        <f t="shared" si="0"/>
        <v>10154535.390000001</v>
      </c>
      <c r="F67" s="315">
        <f>F65+F66</f>
        <v>0</v>
      </c>
      <c r="G67" s="315">
        <f>G65+G66</f>
        <v>0</v>
      </c>
      <c r="H67" s="316">
        <f t="shared" si="1"/>
        <v>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C9:D9" formulaRange="1"/>
    <ignoredError sqref="E9 E22 E30:E31 E34 E45 E53:E54 E56 E63 E65 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/>
    <pageSetUpPr fitToPage="1"/>
  </sheetPr>
  <dimension ref="A1:H53"/>
  <sheetViews>
    <sheetView topLeftCell="A37" zoomScaleNormal="100" workbookViewId="0">
      <selection activeCell="C45" sqref="C45:D45"/>
    </sheetView>
  </sheetViews>
  <sheetFormatPr defaultRowHeight="15"/>
  <cols>
    <col min="1" max="1" width="9.5703125" bestFit="1" customWidth="1"/>
    <col min="2" max="2" width="72.28515625" customWidth="1"/>
    <col min="3" max="8" width="12.7109375" customWidth="1"/>
  </cols>
  <sheetData>
    <row r="1" spans="1:8">
      <c r="A1" s="2" t="s">
        <v>201</v>
      </c>
      <c r="B1" s="16" t="s">
        <v>397</v>
      </c>
    </row>
    <row r="2" spans="1:8">
      <c r="A2" s="2" t="s">
        <v>202</v>
      </c>
      <c r="B2" s="16" t="s">
        <v>427</v>
      </c>
    </row>
    <row r="3" spans="1:8">
      <c r="A3" s="2"/>
    </row>
    <row r="4" spans="1:8" ht="16.5" thickBot="1">
      <c r="A4" s="2" t="s">
        <v>352</v>
      </c>
      <c r="B4" s="2"/>
      <c r="C4" s="252"/>
      <c r="D4" s="252"/>
      <c r="E4" s="252"/>
      <c r="F4" s="253"/>
      <c r="G4" s="253"/>
      <c r="H4" s="254" t="s">
        <v>103</v>
      </c>
    </row>
    <row r="5" spans="1:8" ht="15.75">
      <c r="A5" s="422" t="s">
        <v>31</v>
      </c>
      <c r="B5" s="424" t="s">
        <v>261</v>
      </c>
      <c r="C5" s="426" t="s">
        <v>208</v>
      </c>
      <c r="D5" s="426"/>
      <c r="E5" s="426"/>
      <c r="F5" s="426" t="s">
        <v>209</v>
      </c>
      <c r="G5" s="426"/>
      <c r="H5" s="427"/>
    </row>
    <row r="6" spans="1:8">
      <c r="A6" s="423"/>
      <c r="B6" s="425"/>
      <c r="C6" s="42" t="s">
        <v>32</v>
      </c>
      <c r="D6" s="42" t="s">
        <v>104</v>
      </c>
      <c r="E6" s="42" t="s">
        <v>73</v>
      </c>
      <c r="F6" s="42" t="s">
        <v>32</v>
      </c>
      <c r="G6" s="42" t="s">
        <v>104</v>
      </c>
      <c r="H6" s="43" t="s">
        <v>73</v>
      </c>
    </row>
    <row r="7" spans="1:8" s="3" customFormat="1" ht="15.75">
      <c r="A7" s="255">
        <v>1</v>
      </c>
      <c r="B7" s="256" t="s">
        <v>390</v>
      </c>
      <c r="C7" s="295"/>
      <c r="D7" s="295"/>
      <c r="E7" s="317">
        <f>C7+D7</f>
        <v>0</v>
      </c>
      <c r="F7" s="295"/>
      <c r="G7" s="295"/>
      <c r="H7" s="296">
        <f t="shared" ref="H7:H53" si="0">F7+G7</f>
        <v>0</v>
      </c>
    </row>
    <row r="8" spans="1:8" s="3" customFormat="1" ht="15.75">
      <c r="A8" s="255">
        <v>1.1000000000000001</v>
      </c>
      <c r="B8" s="257" t="s">
        <v>297</v>
      </c>
      <c r="C8" s="295"/>
      <c r="D8" s="295"/>
      <c r="E8" s="317">
        <f t="shared" ref="E8:E53" si="1">C8+D8</f>
        <v>0</v>
      </c>
      <c r="F8" s="295"/>
      <c r="G8" s="295"/>
      <c r="H8" s="296">
        <f t="shared" si="0"/>
        <v>0</v>
      </c>
    </row>
    <row r="9" spans="1:8" s="3" customFormat="1" ht="15.75">
      <c r="A9" s="255">
        <v>1.2</v>
      </c>
      <c r="B9" s="257" t="s">
        <v>298</v>
      </c>
      <c r="C9" s="295"/>
      <c r="D9" s="295"/>
      <c r="E9" s="317">
        <f t="shared" si="1"/>
        <v>0</v>
      </c>
      <c r="F9" s="295"/>
      <c r="G9" s="295"/>
      <c r="H9" s="296">
        <f t="shared" si="0"/>
        <v>0</v>
      </c>
    </row>
    <row r="10" spans="1:8" s="3" customFormat="1" ht="15.75">
      <c r="A10" s="255">
        <v>1.3</v>
      </c>
      <c r="B10" s="257" t="s">
        <v>299</v>
      </c>
      <c r="C10" s="295">
        <v>0</v>
      </c>
      <c r="D10" s="295">
        <v>49760791.670000002</v>
      </c>
      <c r="E10" s="317">
        <f t="shared" si="1"/>
        <v>49760791.670000002</v>
      </c>
      <c r="F10" s="295"/>
      <c r="G10" s="295"/>
      <c r="H10" s="296">
        <f t="shared" si="0"/>
        <v>0</v>
      </c>
    </row>
    <row r="11" spans="1:8" s="3" customFormat="1" ht="15.75">
      <c r="A11" s="255">
        <v>1.4</v>
      </c>
      <c r="B11" s="257" t="s">
        <v>300</v>
      </c>
      <c r="C11" s="295"/>
      <c r="D11" s="295"/>
      <c r="E11" s="317">
        <f t="shared" si="1"/>
        <v>0</v>
      </c>
      <c r="F11" s="295"/>
      <c r="G11" s="295"/>
      <c r="H11" s="296">
        <f t="shared" si="0"/>
        <v>0</v>
      </c>
    </row>
    <row r="12" spans="1:8" s="3" customFormat="1" ht="29.25" customHeight="1">
      <c r="A12" s="255">
        <v>2</v>
      </c>
      <c r="B12" s="256" t="s">
        <v>301</v>
      </c>
      <c r="C12" s="295"/>
      <c r="D12" s="295"/>
      <c r="E12" s="317">
        <f t="shared" si="1"/>
        <v>0</v>
      </c>
      <c r="F12" s="295"/>
      <c r="G12" s="295"/>
      <c r="H12" s="296">
        <f t="shared" si="0"/>
        <v>0</v>
      </c>
    </row>
    <row r="13" spans="1:8" s="3" customFormat="1" ht="25.5">
      <c r="A13" s="255">
        <v>3</v>
      </c>
      <c r="B13" s="256" t="s">
        <v>302</v>
      </c>
      <c r="C13" s="295"/>
      <c r="D13" s="295"/>
      <c r="E13" s="317">
        <f t="shared" si="1"/>
        <v>0</v>
      </c>
      <c r="F13" s="295"/>
      <c r="G13" s="295"/>
      <c r="H13" s="296">
        <f t="shared" si="0"/>
        <v>0</v>
      </c>
    </row>
    <row r="14" spans="1:8" s="3" customFormat="1" ht="15.75">
      <c r="A14" s="255">
        <v>3.1</v>
      </c>
      <c r="B14" s="257" t="s">
        <v>303</v>
      </c>
      <c r="C14" s="295"/>
      <c r="D14" s="295">
        <v>40939497</v>
      </c>
      <c r="E14" s="317">
        <f t="shared" si="1"/>
        <v>40939497</v>
      </c>
      <c r="F14" s="295"/>
      <c r="G14" s="295"/>
      <c r="H14" s="296">
        <f t="shared" si="0"/>
        <v>0</v>
      </c>
    </row>
    <row r="15" spans="1:8" s="3" customFormat="1" ht="15.75">
      <c r="A15" s="255">
        <v>3.2</v>
      </c>
      <c r="B15" s="257" t="s">
        <v>304</v>
      </c>
      <c r="C15" s="295"/>
      <c r="D15" s="295"/>
      <c r="E15" s="317">
        <f t="shared" si="1"/>
        <v>0</v>
      </c>
      <c r="F15" s="295"/>
      <c r="G15" s="295"/>
      <c r="H15" s="296">
        <f t="shared" si="0"/>
        <v>0</v>
      </c>
    </row>
    <row r="16" spans="1:8" s="3" customFormat="1" ht="15.75">
      <c r="A16" s="255">
        <v>4</v>
      </c>
      <c r="B16" s="256" t="s">
        <v>305</v>
      </c>
      <c r="C16" s="295"/>
      <c r="D16" s="295"/>
      <c r="E16" s="317">
        <f t="shared" si="1"/>
        <v>0</v>
      </c>
      <c r="F16" s="295"/>
      <c r="G16" s="295"/>
      <c r="H16" s="296">
        <f t="shared" si="0"/>
        <v>0</v>
      </c>
    </row>
    <row r="17" spans="1:8" s="3" customFormat="1" ht="15.75">
      <c r="A17" s="255">
        <v>4.0999999999999996</v>
      </c>
      <c r="B17" s="257" t="s">
        <v>306</v>
      </c>
      <c r="C17" s="295">
        <v>52817529.829999998</v>
      </c>
      <c r="D17" s="295">
        <v>0</v>
      </c>
      <c r="E17" s="317">
        <f t="shared" si="1"/>
        <v>52817529.829999998</v>
      </c>
      <c r="F17" s="295"/>
      <c r="G17" s="295"/>
      <c r="H17" s="296">
        <f t="shared" si="0"/>
        <v>0</v>
      </c>
    </row>
    <row r="18" spans="1:8" s="3" customFormat="1" ht="15.75">
      <c r="A18" s="255">
        <v>4.2</v>
      </c>
      <c r="B18" s="257" t="s">
        <v>307</v>
      </c>
      <c r="C18" s="295"/>
      <c r="D18" s="295"/>
      <c r="E18" s="317">
        <f t="shared" si="1"/>
        <v>0</v>
      </c>
      <c r="F18" s="295"/>
      <c r="G18" s="295"/>
      <c r="H18" s="296">
        <f t="shared" si="0"/>
        <v>0</v>
      </c>
    </row>
    <row r="19" spans="1:8" s="3" customFormat="1" ht="25.5">
      <c r="A19" s="255">
        <v>5</v>
      </c>
      <c r="B19" s="256" t="s">
        <v>308</v>
      </c>
      <c r="C19" s="408">
        <f>C20+C21+C22+SUM(C28:C31)</f>
        <v>269667311.49000001</v>
      </c>
      <c r="D19" s="295"/>
      <c r="E19" s="317">
        <f t="shared" si="1"/>
        <v>269667311.49000001</v>
      </c>
      <c r="F19" s="295"/>
      <c r="G19" s="295"/>
      <c r="H19" s="296">
        <f t="shared" si="0"/>
        <v>0</v>
      </c>
    </row>
    <row r="20" spans="1:8" s="3" customFormat="1" ht="15.75">
      <c r="A20" s="255">
        <v>5.0999999999999996</v>
      </c>
      <c r="B20" s="257" t="s">
        <v>309</v>
      </c>
      <c r="C20" s="295">
        <v>0</v>
      </c>
      <c r="D20" s="295"/>
      <c r="E20" s="317">
        <f t="shared" si="1"/>
        <v>0</v>
      </c>
      <c r="F20" s="295"/>
      <c r="G20" s="295"/>
      <c r="H20" s="296">
        <f t="shared" si="0"/>
        <v>0</v>
      </c>
    </row>
    <row r="21" spans="1:8" s="3" customFormat="1" ht="15.75">
      <c r="A21" s="255">
        <v>5.2</v>
      </c>
      <c r="B21" s="257" t="s">
        <v>310</v>
      </c>
      <c r="C21" s="295">
        <v>24269.25</v>
      </c>
      <c r="D21" s="295"/>
      <c r="E21" s="317">
        <f t="shared" si="1"/>
        <v>24269.25</v>
      </c>
      <c r="F21" s="295"/>
      <c r="G21" s="295"/>
      <c r="H21" s="296">
        <f t="shared" si="0"/>
        <v>0</v>
      </c>
    </row>
    <row r="22" spans="1:8" s="3" customFormat="1" ht="15.75">
      <c r="A22" s="255">
        <v>5.3</v>
      </c>
      <c r="B22" s="257" t="s">
        <v>311</v>
      </c>
      <c r="C22" s="408">
        <f>SUM(C23:C27)</f>
        <v>267597816.13999999</v>
      </c>
      <c r="D22" s="295"/>
      <c r="E22" s="317">
        <f t="shared" si="1"/>
        <v>267597816.13999999</v>
      </c>
      <c r="F22" s="295"/>
      <c r="G22" s="295"/>
      <c r="H22" s="296">
        <f t="shared" si="0"/>
        <v>0</v>
      </c>
    </row>
    <row r="23" spans="1:8" s="3" customFormat="1" ht="15.75">
      <c r="A23" s="255" t="s">
        <v>312</v>
      </c>
      <c r="B23" s="258" t="s">
        <v>313</v>
      </c>
      <c r="C23" s="295">
        <v>213120789.63999999</v>
      </c>
      <c r="D23" s="295"/>
      <c r="E23" s="317">
        <f t="shared" si="1"/>
        <v>213120789.63999999</v>
      </c>
      <c r="F23" s="295"/>
      <c r="G23" s="295"/>
      <c r="H23" s="296">
        <f t="shared" si="0"/>
        <v>0</v>
      </c>
    </row>
    <row r="24" spans="1:8" s="3" customFormat="1" ht="15.75">
      <c r="A24" s="255" t="s">
        <v>314</v>
      </c>
      <c r="B24" s="258" t="s">
        <v>315</v>
      </c>
      <c r="C24" s="295">
        <v>20461659.539999999</v>
      </c>
      <c r="D24" s="295"/>
      <c r="E24" s="317">
        <f t="shared" si="1"/>
        <v>20461659.539999999</v>
      </c>
      <c r="F24" s="295"/>
      <c r="G24" s="295"/>
      <c r="H24" s="296">
        <f t="shared" si="0"/>
        <v>0</v>
      </c>
    </row>
    <row r="25" spans="1:8" s="3" customFormat="1" ht="15.75">
      <c r="A25" s="255" t="s">
        <v>316</v>
      </c>
      <c r="B25" s="259" t="s">
        <v>317</v>
      </c>
      <c r="C25" s="295">
        <v>0</v>
      </c>
      <c r="D25" s="295"/>
      <c r="E25" s="317">
        <f t="shared" si="1"/>
        <v>0</v>
      </c>
      <c r="F25" s="295"/>
      <c r="G25" s="295"/>
      <c r="H25" s="296">
        <f t="shared" si="0"/>
        <v>0</v>
      </c>
    </row>
    <row r="26" spans="1:8" s="3" customFormat="1" ht="15.75">
      <c r="A26" s="255" t="s">
        <v>318</v>
      </c>
      <c r="B26" s="258" t="s">
        <v>319</v>
      </c>
      <c r="C26" s="295">
        <v>34015366.960000001</v>
      </c>
      <c r="D26" s="295"/>
      <c r="E26" s="317">
        <f t="shared" si="1"/>
        <v>34015366.960000001</v>
      </c>
      <c r="F26" s="295"/>
      <c r="G26" s="295"/>
      <c r="H26" s="296">
        <f t="shared" si="0"/>
        <v>0</v>
      </c>
    </row>
    <row r="27" spans="1:8" s="3" customFormat="1" ht="15.75">
      <c r="A27" s="255" t="s">
        <v>320</v>
      </c>
      <c r="B27" s="258" t="s">
        <v>321</v>
      </c>
      <c r="C27" s="295">
        <v>0</v>
      </c>
      <c r="D27" s="295"/>
      <c r="E27" s="317">
        <f t="shared" si="1"/>
        <v>0</v>
      </c>
      <c r="F27" s="295"/>
      <c r="G27" s="295"/>
      <c r="H27" s="296">
        <f t="shared" si="0"/>
        <v>0</v>
      </c>
    </row>
    <row r="28" spans="1:8" s="3" customFormat="1" ht="15.75">
      <c r="A28" s="255">
        <v>5.4</v>
      </c>
      <c r="B28" s="257" t="s">
        <v>322</v>
      </c>
      <c r="C28" s="295">
        <v>2045226.1</v>
      </c>
      <c r="D28" s="295"/>
      <c r="E28" s="317">
        <f t="shared" si="1"/>
        <v>2045226.1</v>
      </c>
      <c r="F28" s="295"/>
      <c r="G28" s="295"/>
      <c r="H28" s="296">
        <f t="shared" si="0"/>
        <v>0</v>
      </c>
    </row>
    <row r="29" spans="1:8" s="3" customFormat="1" ht="15.75">
      <c r="A29" s="255">
        <v>5.5</v>
      </c>
      <c r="B29" s="257" t="s">
        <v>323</v>
      </c>
      <c r="C29" s="295">
        <v>0</v>
      </c>
      <c r="D29" s="295"/>
      <c r="E29" s="317">
        <f t="shared" si="1"/>
        <v>0</v>
      </c>
      <c r="F29" s="295"/>
      <c r="G29" s="295"/>
      <c r="H29" s="296">
        <f t="shared" si="0"/>
        <v>0</v>
      </c>
    </row>
    <row r="30" spans="1:8" s="3" customFormat="1" ht="15.75">
      <c r="A30" s="255">
        <v>5.6</v>
      </c>
      <c r="B30" s="257" t="s">
        <v>324</v>
      </c>
      <c r="C30" s="295">
        <v>0</v>
      </c>
      <c r="D30" s="295"/>
      <c r="E30" s="317">
        <f t="shared" si="1"/>
        <v>0</v>
      </c>
      <c r="F30" s="295"/>
      <c r="G30" s="295"/>
      <c r="H30" s="296">
        <f t="shared" si="0"/>
        <v>0</v>
      </c>
    </row>
    <row r="31" spans="1:8" s="3" customFormat="1" ht="15.75">
      <c r="A31" s="255">
        <v>5.7</v>
      </c>
      <c r="B31" s="257" t="s">
        <v>325</v>
      </c>
      <c r="C31" s="295">
        <v>0</v>
      </c>
      <c r="D31" s="295"/>
      <c r="E31" s="317">
        <f t="shared" si="1"/>
        <v>0</v>
      </c>
      <c r="F31" s="295"/>
      <c r="G31" s="295"/>
      <c r="H31" s="296">
        <f t="shared" si="0"/>
        <v>0</v>
      </c>
    </row>
    <row r="32" spans="1:8" s="3" customFormat="1" ht="15.75">
      <c r="A32" s="255">
        <v>6</v>
      </c>
      <c r="B32" s="256" t="s">
        <v>326</v>
      </c>
      <c r="C32" s="295"/>
      <c r="D32" s="295"/>
      <c r="E32" s="317">
        <f t="shared" si="1"/>
        <v>0</v>
      </c>
      <c r="F32" s="295"/>
      <c r="G32" s="295"/>
      <c r="H32" s="296">
        <f t="shared" si="0"/>
        <v>0</v>
      </c>
    </row>
    <row r="33" spans="1:8" s="3" customFormat="1" ht="25.5">
      <c r="A33" s="255">
        <v>6.1</v>
      </c>
      <c r="B33" s="257" t="s">
        <v>391</v>
      </c>
      <c r="C33" s="295"/>
      <c r="D33" s="295"/>
      <c r="E33" s="317">
        <f t="shared" si="1"/>
        <v>0</v>
      </c>
      <c r="F33" s="295"/>
      <c r="G33" s="295"/>
      <c r="H33" s="296">
        <f t="shared" si="0"/>
        <v>0</v>
      </c>
    </row>
    <row r="34" spans="1:8" s="3" customFormat="1" ht="25.5">
      <c r="A34" s="255">
        <v>6.2</v>
      </c>
      <c r="B34" s="257" t="s">
        <v>327</v>
      </c>
      <c r="C34" s="295"/>
      <c r="D34" s="295"/>
      <c r="E34" s="317">
        <f t="shared" si="1"/>
        <v>0</v>
      </c>
      <c r="F34" s="295"/>
      <c r="G34" s="295"/>
      <c r="H34" s="296">
        <f t="shared" si="0"/>
        <v>0</v>
      </c>
    </row>
    <row r="35" spans="1:8" s="3" customFormat="1" ht="25.5">
      <c r="A35" s="255">
        <v>6.3</v>
      </c>
      <c r="B35" s="257" t="s">
        <v>328</v>
      </c>
      <c r="C35" s="295"/>
      <c r="D35" s="295"/>
      <c r="E35" s="317">
        <f t="shared" si="1"/>
        <v>0</v>
      </c>
      <c r="F35" s="295"/>
      <c r="G35" s="295"/>
      <c r="H35" s="296">
        <f t="shared" si="0"/>
        <v>0</v>
      </c>
    </row>
    <row r="36" spans="1:8" s="3" customFormat="1" ht="15.75">
      <c r="A36" s="255">
        <v>6.4</v>
      </c>
      <c r="B36" s="257" t="s">
        <v>329</v>
      </c>
      <c r="C36" s="295"/>
      <c r="D36" s="295"/>
      <c r="E36" s="317">
        <f t="shared" si="1"/>
        <v>0</v>
      </c>
      <c r="F36" s="295"/>
      <c r="G36" s="295"/>
      <c r="H36" s="296">
        <f t="shared" si="0"/>
        <v>0</v>
      </c>
    </row>
    <row r="37" spans="1:8" s="3" customFormat="1" ht="15.75">
      <c r="A37" s="255">
        <v>6.5</v>
      </c>
      <c r="B37" s="257" t="s">
        <v>330</v>
      </c>
      <c r="C37" s="295"/>
      <c r="D37" s="295"/>
      <c r="E37" s="317">
        <f t="shared" si="1"/>
        <v>0</v>
      </c>
      <c r="F37" s="295"/>
      <c r="G37" s="295"/>
      <c r="H37" s="296">
        <f t="shared" si="0"/>
        <v>0</v>
      </c>
    </row>
    <row r="38" spans="1:8" s="3" customFormat="1" ht="25.5">
      <c r="A38" s="255">
        <v>6.6</v>
      </c>
      <c r="B38" s="257" t="s">
        <v>331</v>
      </c>
      <c r="C38" s="295"/>
      <c r="D38" s="295"/>
      <c r="E38" s="317">
        <f t="shared" si="1"/>
        <v>0</v>
      </c>
      <c r="F38" s="295"/>
      <c r="G38" s="295"/>
      <c r="H38" s="296">
        <f t="shared" si="0"/>
        <v>0</v>
      </c>
    </row>
    <row r="39" spans="1:8" s="3" customFormat="1" ht="25.5">
      <c r="A39" s="255">
        <v>6.7</v>
      </c>
      <c r="B39" s="257" t="s">
        <v>332</v>
      </c>
      <c r="C39" s="295"/>
      <c r="D39" s="295"/>
      <c r="E39" s="317">
        <f t="shared" si="1"/>
        <v>0</v>
      </c>
      <c r="F39" s="295"/>
      <c r="G39" s="295"/>
      <c r="H39" s="296">
        <f t="shared" si="0"/>
        <v>0</v>
      </c>
    </row>
    <row r="40" spans="1:8" s="3" customFormat="1" ht="15.75">
      <c r="A40" s="255">
        <v>7</v>
      </c>
      <c r="B40" s="256" t="s">
        <v>333</v>
      </c>
      <c r="C40" s="295"/>
      <c r="D40" s="295"/>
      <c r="E40" s="317">
        <f t="shared" si="1"/>
        <v>0</v>
      </c>
      <c r="F40" s="295"/>
      <c r="G40" s="295"/>
      <c r="H40" s="296">
        <f t="shared" si="0"/>
        <v>0</v>
      </c>
    </row>
    <row r="41" spans="1:8" s="3" customFormat="1" ht="25.5">
      <c r="A41" s="255">
        <v>7.1</v>
      </c>
      <c r="B41" s="257" t="s">
        <v>334</v>
      </c>
      <c r="C41" s="295">
        <v>1226965.2986999999</v>
      </c>
      <c r="D41" s="295">
        <v>2004722.1953</v>
      </c>
      <c r="E41" s="317">
        <f t="shared" si="1"/>
        <v>3231687.4939999999</v>
      </c>
      <c r="F41" s="295"/>
      <c r="G41" s="295"/>
      <c r="H41" s="296">
        <f t="shared" si="0"/>
        <v>0</v>
      </c>
    </row>
    <row r="42" spans="1:8" s="3" customFormat="1" ht="25.5">
      <c r="A42" s="255">
        <v>7.2</v>
      </c>
      <c r="B42" s="257" t="s">
        <v>335</v>
      </c>
      <c r="C42" s="295">
        <v>543583</v>
      </c>
      <c r="D42" s="295">
        <v>363537.54000000004</v>
      </c>
      <c r="E42" s="317">
        <f t="shared" si="1"/>
        <v>907120.54</v>
      </c>
      <c r="F42" s="295"/>
      <c r="G42" s="295"/>
      <c r="H42" s="296">
        <f t="shared" si="0"/>
        <v>0</v>
      </c>
    </row>
    <row r="43" spans="1:8" s="3" customFormat="1" ht="25.5">
      <c r="A43" s="255">
        <v>7.3</v>
      </c>
      <c r="B43" s="257" t="s">
        <v>336</v>
      </c>
      <c r="C43" s="295">
        <v>5501913.3600000003</v>
      </c>
      <c r="D43" s="295">
        <v>14020512.810000001</v>
      </c>
      <c r="E43" s="317">
        <f t="shared" si="1"/>
        <v>19522426.170000002</v>
      </c>
      <c r="F43" s="295"/>
      <c r="G43" s="295"/>
      <c r="H43" s="296">
        <f t="shared" si="0"/>
        <v>0</v>
      </c>
    </row>
    <row r="44" spans="1:8" s="3" customFormat="1" ht="25.5">
      <c r="A44" s="255">
        <v>7.4</v>
      </c>
      <c r="B44" s="257" t="s">
        <v>337</v>
      </c>
      <c r="C44" s="295">
        <v>3146343.71</v>
      </c>
      <c r="D44" s="295">
        <v>6317015.8899999997</v>
      </c>
      <c r="E44" s="317">
        <f t="shared" si="1"/>
        <v>9463359.5999999996</v>
      </c>
      <c r="F44" s="295"/>
      <c r="G44" s="295"/>
      <c r="H44" s="296">
        <f t="shared" si="0"/>
        <v>0</v>
      </c>
    </row>
    <row r="45" spans="1:8" s="3" customFormat="1" ht="15.75">
      <c r="A45" s="255">
        <v>8</v>
      </c>
      <c r="B45" s="256" t="s">
        <v>338</v>
      </c>
      <c r="C45" s="295"/>
      <c r="D45" s="295"/>
      <c r="E45" s="317">
        <f t="shared" si="1"/>
        <v>0</v>
      </c>
      <c r="F45" s="295"/>
      <c r="G45" s="295"/>
      <c r="H45" s="296">
        <f t="shared" si="0"/>
        <v>0</v>
      </c>
    </row>
    <row r="46" spans="1:8" s="3" customFormat="1" ht="15.75">
      <c r="A46" s="255">
        <v>8.1</v>
      </c>
      <c r="B46" s="257" t="s">
        <v>339</v>
      </c>
      <c r="C46" s="295"/>
      <c r="D46" s="295"/>
      <c r="E46" s="317">
        <f t="shared" si="1"/>
        <v>0</v>
      </c>
      <c r="F46" s="295"/>
      <c r="G46" s="295"/>
      <c r="H46" s="296">
        <f t="shared" si="0"/>
        <v>0</v>
      </c>
    </row>
    <row r="47" spans="1:8" s="3" customFormat="1" ht="15.75">
      <c r="A47" s="255">
        <v>8.1999999999999993</v>
      </c>
      <c r="B47" s="257" t="s">
        <v>340</v>
      </c>
      <c r="C47" s="295"/>
      <c r="D47" s="295"/>
      <c r="E47" s="317">
        <f t="shared" si="1"/>
        <v>0</v>
      </c>
      <c r="F47" s="295"/>
      <c r="G47" s="295"/>
      <c r="H47" s="296">
        <f t="shared" si="0"/>
        <v>0</v>
      </c>
    </row>
    <row r="48" spans="1:8" s="3" customFormat="1" ht="15.75">
      <c r="A48" s="255">
        <v>8.3000000000000007</v>
      </c>
      <c r="B48" s="257" t="s">
        <v>341</v>
      </c>
      <c r="C48" s="295"/>
      <c r="D48" s="295"/>
      <c r="E48" s="317">
        <f t="shared" si="1"/>
        <v>0</v>
      </c>
      <c r="F48" s="295"/>
      <c r="G48" s="295"/>
      <c r="H48" s="296">
        <f t="shared" si="0"/>
        <v>0</v>
      </c>
    </row>
    <row r="49" spans="1:8" s="3" customFormat="1" ht="15.75">
      <c r="A49" s="255">
        <v>8.4</v>
      </c>
      <c r="B49" s="257" t="s">
        <v>342</v>
      </c>
      <c r="C49" s="295"/>
      <c r="D49" s="295"/>
      <c r="E49" s="317">
        <f t="shared" si="1"/>
        <v>0</v>
      </c>
      <c r="F49" s="295"/>
      <c r="G49" s="295"/>
      <c r="H49" s="296">
        <f t="shared" si="0"/>
        <v>0</v>
      </c>
    </row>
    <row r="50" spans="1:8" s="3" customFormat="1" ht="15.75">
      <c r="A50" s="255">
        <v>8.5</v>
      </c>
      <c r="B50" s="257" t="s">
        <v>343</v>
      </c>
      <c r="C50" s="295"/>
      <c r="D50" s="295"/>
      <c r="E50" s="317">
        <f t="shared" si="1"/>
        <v>0</v>
      </c>
      <c r="F50" s="295"/>
      <c r="G50" s="295"/>
      <c r="H50" s="296">
        <f t="shared" si="0"/>
        <v>0</v>
      </c>
    </row>
    <row r="51" spans="1:8" s="3" customFormat="1" ht="15.75">
      <c r="A51" s="255">
        <v>8.6</v>
      </c>
      <c r="B51" s="257" t="s">
        <v>344</v>
      </c>
      <c r="C51" s="295"/>
      <c r="D51" s="295"/>
      <c r="E51" s="317">
        <f t="shared" si="1"/>
        <v>0</v>
      </c>
      <c r="F51" s="295"/>
      <c r="G51" s="295"/>
      <c r="H51" s="296">
        <f t="shared" si="0"/>
        <v>0</v>
      </c>
    </row>
    <row r="52" spans="1:8" s="3" customFormat="1" ht="15.75">
      <c r="A52" s="255">
        <v>8.6999999999999993</v>
      </c>
      <c r="B52" s="257" t="s">
        <v>345</v>
      </c>
      <c r="C52" s="295"/>
      <c r="D52" s="295"/>
      <c r="E52" s="317">
        <f t="shared" si="1"/>
        <v>0</v>
      </c>
      <c r="F52" s="295"/>
      <c r="G52" s="295"/>
      <c r="H52" s="296">
        <f t="shared" si="0"/>
        <v>0</v>
      </c>
    </row>
    <row r="53" spans="1:8" s="3" customFormat="1" ht="26.25" thickBot="1">
      <c r="A53" s="260">
        <v>9</v>
      </c>
      <c r="B53" s="261" t="s">
        <v>346</v>
      </c>
      <c r="C53" s="318"/>
      <c r="D53" s="318"/>
      <c r="E53" s="319">
        <f t="shared" si="1"/>
        <v>0</v>
      </c>
      <c r="F53" s="318"/>
      <c r="G53" s="318"/>
      <c r="H53" s="30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19 C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/>
  </sheetPr>
  <dimension ref="A1:H21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14" sqref="C14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11" width="9.7109375" style="13" customWidth="1"/>
    <col min="12" max="16384" width="9.140625" style="13"/>
  </cols>
  <sheetData>
    <row r="1" spans="1:8" ht="15">
      <c r="A1" s="17" t="s">
        <v>201</v>
      </c>
      <c r="B1" s="16" t="s">
        <v>397</v>
      </c>
      <c r="C1" s="16"/>
    </row>
    <row r="2" spans="1:8" ht="15">
      <c r="A2" s="17" t="s">
        <v>202</v>
      </c>
      <c r="B2" s="16" t="s">
        <v>427</v>
      </c>
      <c r="C2" s="28"/>
      <c r="D2" s="18"/>
      <c r="E2" s="12"/>
      <c r="F2" s="12"/>
      <c r="G2" s="12"/>
      <c r="H2" s="12"/>
    </row>
    <row r="3" spans="1:8" ht="15">
      <c r="A3" s="17"/>
      <c r="B3" s="16"/>
      <c r="C3" s="28"/>
      <c r="D3" s="18"/>
      <c r="E3" s="12"/>
      <c r="F3" s="12"/>
      <c r="G3" s="12"/>
      <c r="H3" s="12"/>
    </row>
    <row r="4" spans="1:8" ht="15" customHeight="1" thickBot="1">
      <c r="A4" s="249" t="s">
        <v>353</v>
      </c>
      <c r="B4" s="250" t="s">
        <v>198</v>
      </c>
      <c r="C4" s="249"/>
      <c r="D4" s="251" t="s">
        <v>103</v>
      </c>
    </row>
    <row r="5" spans="1:8" ht="15" customHeight="1">
      <c r="A5" s="245" t="s">
        <v>31</v>
      </c>
      <c r="B5" s="246"/>
      <c r="C5" s="247" t="s">
        <v>5</v>
      </c>
      <c r="D5" s="248" t="s">
        <v>6</v>
      </c>
    </row>
    <row r="6" spans="1:8" ht="15" customHeight="1">
      <c r="A6" s="151">
        <v>1</v>
      </c>
      <c r="B6" s="64" t="s">
        <v>206</v>
      </c>
      <c r="C6" s="320">
        <f>C7+C9+C10+C11</f>
        <v>566018714.29106796</v>
      </c>
      <c r="D6" s="321">
        <f>D7+D9+D10+D11</f>
        <v>555485985.96399999</v>
      </c>
    </row>
    <row r="7" spans="1:8" ht="15" customHeight="1">
      <c r="A7" s="151">
        <v>1.1000000000000001</v>
      </c>
      <c r="B7" s="65" t="s">
        <v>25</v>
      </c>
      <c r="C7" s="322">
        <v>487789947.23224449</v>
      </c>
      <c r="D7" s="323">
        <v>471583946</v>
      </c>
    </row>
    <row r="8" spans="1:8" ht="25.5">
      <c r="A8" s="151" t="s">
        <v>270</v>
      </c>
      <c r="B8" s="208" t="s">
        <v>347</v>
      </c>
      <c r="C8" s="322">
        <v>4186619.53</v>
      </c>
      <c r="D8" s="323">
        <v>2154023.1</v>
      </c>
    </row>
    <row r="9" spans="1:8" ht="15" customHeight="1">
      <c r="A9" s="151">
        <v>1.2</v>
      </c>
      <c r="B9" s="65" t="s">
        <v>26</v>
      </c>
      <c r="C9" s="322">
        <v>7464118.750500001</v>
      </c>
      <c r="D9" s="323">
        <v>5724924.9640000006</v>
      </c>
    </row>
    <row r="10" spans="1:8" ht="15" customHeight="1">
      <c r="A10" s="151">
        <v>1.3</v>
      </c>
      <c r="B10" s="65" t="s">
        <v>27</v>
      </c>
      <c r="C10" s="324">
        <v>70764648.308323428</v>
      </c>
      <c r="D10" s="323">
        <v>78032683</v>
      </c>
    </row>
    <row r="11" spans="1:8" ht="15" customHeight="1">
      <c r="A11" s="151">
        <v>1.4</v>
      </c>
      <c r="B11" s="209" t="s">
        <v>86</v>
      </c>
      <c r="C11" s="324">
        <v>0</v>
      </c>
      <c r="D11" s="323">
        <v>144432</v>
      </c>
    </row>
    <row r="12" spans="1:8" ht="15" customHeight="1">
      <c r="A12" s="151">
        <v>2</v>
      </c>
      <c r="B12" s="64" t="s">
        <v>207</v>
      </c>
      <c r="C12" s="322">
        <v>2172067.1364599559</v>
      </c>
      <c r="D12" s="323">
        <v>835036.41000000015</v>
      </c>
    </row>
    <row r="13" spans="1:8" ht="15" customHeight="1">
      <c r="A13" s="151">
        <v>3</v>
      </c>
      <c r="B13" s="64" t="s">
        <v>205</v>
      </c>
      <c r="C13" s="324">
        <v>164840003.31428573</v>
      </c>
      <c r="D13" s="323">
        <v>164840003.31428573</v>
      </c>
    </row>
    <row r="14" spans="1:8" ht="15" customHeight="1" thickBot="1">
      <c r="A14" s="152">
        <v>4</v>
      </c>
      <c r="B14" s="153" t="s">
        <v>271</v>
      </c>
      <c r="C14" s="325">
        <f>C6+C12+C13</f>
        <v>733030784.74181366</v>
      </c>
      <c r="D14" s="326">
        <f>D6+D12+D13</f>
        <v>721161025.68828571</v>
      </c>
    </row>
    <row r="15" spans="1:8" ht="15" customHeight="1">
      <c r="A15" s="66"/>
      <c r="B15" s="67"/>
      <c r="C15" s="68"/>
      <c r="D15" s="68"/>
    </row>
    <row r="16" spans="1:8">
      <c r="B16" s="23"/>
    </row>
    <row r="17" spans="2:2">
      <c r="B17" s="113"/>
    </row>
    <row r="18" spans="2:2">
      <c r="B18" s="113"/>
    </row>
    <row r="19" spans="2:2">
      <c r="B19" s="113"/>
    </row>
    <row r="20" spans="2:2">
      <c r="B20" s="113"/>
    </row>
    <row r="21" spans="2:2">
      <c r="B21" s="11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/>
  </sheetPr>
  <dimension ref="A1:C31"/>
  <sheetViews>
    <sheetView zoomScaleNormal="100" workbookViewId="0">
      <pane xSplit="1" ySplit="4" topLeftCell="B15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2"/>
  </cols>
  <sheetData>
    <row r="1" spans="1:3">
      <c r="A1" s="2" t="s">
        <v>201</v>
      </c>
      <c r="B1" s="16" t="s">
        <v>397</v>
      </c>
    </row>
    <row r="2" spans="1:3">
      <c r="A2" s="2" t="s">
        <v>202</v>
      </c>
      <c r="B2" s="16" t="s">
        <v>427</v>
      </c>
    </row>
    <row r="4" spans="1:3" ht="16.5" customHeight="1" thickBot="1">
      <c r="A4" s="262" t="s">
        <v>354</v>
      </c>
      <c r="B4" s="69" t="s">
        <v>159</v>
      </c>
      <c r="C4" s="14"/>
    </row>
    <row r="5" spans="1:3" ht="15.75">
      <c r="A5" s="11"/>
      <c r="B5" s="428" t="s">
        <v>160</v>
      </c>
      <c r="C5" s="429"/>
    </row>
    <row r="6" spans="1:3" ht="18">
      <c r="A6" s="15">
        <v>1</v>
      </c>
      <c r="B6" s="436" t="s">
        <v>398</v>
      </c>
      <c r="C6" s="437"/>
    </row>
    <row r="7" spans="1:3" ht="18">
      <c r="A7" s="15">
        <v>2</v>
      </c>
      <c r="B7" s="436" t="s">
        <v>399</v>
      </c>
      <c r="C7" s="437"/>
    </row>
    <row r="8" spans="1:3" ht="18">
      <c r="A8" s="15">
        <v>3</v>
      </c>
      <c r="B8" s="436" t="s">
        <v>400</v>
      </c>
      <c r="C8" s="437"/>
    </row>
    <row r="9" spans="1:3" ht="18">
      <c r="A9" s="15">
        <v>4</v>
      </c>
      <c r="B9" s="436" t="s">
        <v>401</v>
      </c>
      <c r="C9" s="437"/>
    </row>
    <row r="10" spans="1:3" ht="18">
      <c r="A10" s="15">
        <v>5</v>
      </c>
      <c r="B10" s="436" t="s">
        <v>429</v>
      </c>
      <c r="C10" s="437"/>
    </row>
    <row r="11" spans="1:3">
      <c r="A11" s="15"/>
      <c r="B11" s="430"/>
      <c r="C11" s="431"/>
    </row>
    <row r="12" spans="1:3" ht="15.75">
      <c r="A12" s="15"/>
      <c r="B12" s="432" t="s">
        <v>161</v>
      </c>
      <c r="C12" s="433"/>
    </row>
    <row r="13" spans="1:3" ht="15.75">
      <c r="A13" s="15">
        <v>1</v>
      </c>
      <c r="B13" s="438" t="s">
        <v>402</v>
      </c>
      <c r="C13" s="439"/>
    </row>
    <row r="14" spans="1:3" ht="15.75">
      <c r="A14" s="15">
        <v>2</v>
      </c>
      <c r="B14" s="438" t="s">
        <v>403</v>
      </c>
      <c r="C14" s="439"/>
    </row>
    <row r="15" spans="1:3" ht="15.75">
      <c r="A15" s="15">
        <v>3</v>
      </c>
      <c r="B15" s="438" t="s">
        <v>404</v>
      </c>
      <c r="C15" s="439"/>
    </row>
    <row r="16" spans="1:3" ht="15.75">
      <c r="A16" s="15"/>
      <c r="B16" s="27"/>
      <c r="C16" s="70"/>
    </row>
    <row r="17" spans="1:3" ht="30" customHeight="1">
      <c r="A17" s="15"/>
      <c r="B17" s="434" t="s">
        <v>162</v>
      </c>
      <c r="C17" s="435"/>
    </row>
    <row r="18" spans="1:3">
      <c r="A18" s="15">
        <v>1</v>
      </c>
      <c r="B18" s="71" t="s">
        <v>405</v>
      </c>
      <c r="C18" s="388">
        <v>0.60199999999999998</v>
      </c>
    </row>
    <row r="19" spans="1:3">
      <c r="A19" s="15">
        <v>2</v>
      </c>
      <c r="B19" s="71" t="s">
        <v>406</v>
      </c>
      <c r="C19" s="388">
        <v>9.9000000000000005E-2</v>
      </c>
    </row>
    <row r="20" spans="1:3">
      <c r="A20" s="15">
        <v>3</v>
      </c>
      <c r="B20" s="71" t="s">
        <v>407</v>
      </c>
      <c r="C20" s="388">
        <v>9.9000000000000005E-2</v>
      </c>
    </row>
    <row r="21" spans="1:3" ht="15.75" customHeight="1">
      <c r="A21" s="15">
        <v>4</v>
      </c>
      <c r="B21" s="71" t="s">
        <v>408</v>
      </c>
      <c r="C21" s="388">
        <v>9.3399999999999997E-2</v>
      </c>
    </row>
    <row r="22" spans="1:3">
      <c r="A22" s="15">
        <v>5</v>
      </c>
      <c r="B22" s="71" t="s">
        <v>409</v>
      </c>
      <c r="C22" s="388">
        <v>8.7900000000000006E-2</v>
      </c>
    </row>
    <row r="23" spans="1:3">
      <c r="A23" s="15">
        <v>6</v>
      </c>
      <c r="B23" s="71" t="s">
        <v>410</v>
      </c>
      <c r="C23" s="388">
        <v>1.8700000000000001E-2</v>
      </c>
    </row>
    <row r="24" spans="1:3" ht="15.75" customHeight="1">
      <c r="A24" s="15"/>
      <c r="B24" s="71"/>
      <c r="C24" s="72"/>
    </row>
    <row r="25" spans="1:3" ht="29.25" customHeight="1">
      <c r="A25" s="15"/>
      <c r="B25" s="434" t="s">
        <v>294</v>
      </c>
      <c r="C25" s="435"/>
    </row>
    <row r="26" spans="1:3">
      <c r="A26" s="15">
        <v>1</v>
      </c>
      <c r="B26" s="71" t="s">
        <v>411</v>
      </c>
      <c r="C26" s="388">
        <v>8.3599999999999994E-2</v>
      </c>
    </row>
    <row r="27" spans="1:3">
      <c r="A27" s="15">
        <v>2</v>
      </c>
      <c r="B27" s="387" t="s">
        <v>412</v>
      </c>
      <c r="C27" s="388">
        <v>8.3599999999999994E-2</v>
      </c>
    </row>
    <row r="28" spans="1:3">
      <c r="A28" s="15">
        <v>3</v>
      </c>
      <c r="B28" s="387" t="s">
        <v>413</v>
      </c>
      <c r="C28" s="388">
        <v>8.3599999999999994E-2</v>
      </c>
    </row>
    <row r="29" spans="1:3">
      <c r="A29" s="15">
        <v>4</v>
      </c>
      <c r="B29" s="387" t="s">
        <v>414</v>
      </c>
      <c r="C29" s="388">
        <v>8.3599999999999994E-2</v>
      </c>
    </row>
    <row r="30" spans="1:3">
      <c r="A30" s="15">
        <v>5</v>
      </c>
      <c r="B30" s="387" t="s">
        <v>415</v>
      </c>
      <c r="C30" s="389">
        <v>8.2400000000000001E-2</v>
      </c>
    </row>
    <row r="31" spans="1:3">
      <c r="A31" s="15">
        <v>6</v>
      </c>
      <c r="B31" s="71" t="s">
        <v>416</v>
      </c>
      <c r="C31" s="388">
        <v>7.9299999999999995E-2</v>
      </c>
    </row>
  </sheetData>
  <mergeCells count="13">
    <mergeCell ref="B5:C5"/>
    <mergeCell ref="B11:C11"/>
    <mergeCell ref="B12:C12"/>
    <mergeCell ref="B25:C25"/>
    <mergeCell ref="B17:C17"/>
    <mergeCell ref="B6:C6"/>
    <mergeCell ref="B7:C7"/>
    <mergeCell ref="B8:C8"/>
    <mergeCell ref="B9:C9"/>
    <mergeCell ref="B10:C10"/>
    <mergeCell ref="B13:C13"/>
    <mergeCell ref="B14:C14"/>
    <mergeCell ref="B1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</sheetPr>
  <dimension ref="A1:I37"/>
  <sheetViews>
    <sheetView zoomScale="90" zoomScaleNormal="90" workbookViewId="0">
      <pane xSplit="1" ySplit="5" topLeftCell="B8" activePane="bottomRight" state="frozen"/>
      <selection activeCell="H6" sqref="H6"/>
      <selection pane="topRight" activeCell="H6" sqref="H6"/>
      <selection pane="bottomLeft" activeCell="H6" sqref="H6"/>
      <selection pane="bottomRight" activeCell="H20" sqref="H20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7" t="s">
        <v>201</v>
      </c>
      <c r="B1" s="16" t="s">
        <v>397</v>
      </c>
    </row>
    <row r="2" spans="1:9" s="21" customFormat="1" ht="15.75" customHeight="1">
      <c r="A2" s="21" t="s">
        <v>202</v>
      </c>
      <c r="B2" s="16" t="s">
        <v>427</v>
      </c>
    </row>
    <row r="3" spans="1:9" s="21" customFormat="1" ht="15.75" customHeight="1"/>
    <row r="4" spans="1:9" s="21" customFormat="1" ht="15.75" customHeight="1" thickBot="1">
      <c r="A4" s="267" t="s">
        <v>355</v>
      </c>
      <c r="B4" s="268" t="s">
        <v>282</v>
      </c>
      <c r="C4" s="224"/>
      <c r="D4" s="224"/>
      <c r="E4" s="224"/>
      <c r="F4" s="224"/>
      <c r="G4" s="225" t="s">
        <v>103</v>
      </c>
    </row>
    <row r="5" spans="1:9" s="133" customFormat="1" ht="17.45" customHeight="1">
      <c r="A5" s="266"/>
      <c r="B5" s="266"/>
      <c r="C5" s="222" t="s">
        <v>0</v>
      </c>
      <c r="D5" s="222" t="s">
        <v>1</v>
      </c>
      <c r="E5" s="222" t="s">
        <v>2</v>
      </c>
      <c r="F5" s="222" t="s">
        <v>3</v>
      </c>
      <c r="G5" s="274" t="s">
        <v>281</v>
      </c>
    </row>
    <row r="6" spans="1:9" s="177" customFormat="1" ht="14.45" customHeight="1">
      <c r="A6" s="265"/>
      <c r="B6" s="440" t="s">
        <v>246</v>
      </c>
      <c r="C6" s="440" t="s">
        <v>245</v>
      </c>
      <c r="D6" s="441" t="s">
        <v>244</v>
      </c>
      <c r="E6" s="442"/>
      <c r="F6" s="442"/>
      <c r="G6" s="443" t="s">
        <v>396</v>
      </c>
      <c r="I6"/>
    </row>
    <row r="7" spans="1:9" s="177" customFormat="1" ht="99.6" customHeight="1">
      <c r="A7" s="265"/>
      <c r="B7" s="440"/>
      <c r="C7" s="440"/>
      <c r="D7" s="210" t="s">
        <v>243</v>
      </c>
      <c r="E7" s="210" t="s">
        <v>287</v>
      </c>
      <c r="F7" s="223" t="s">
        <v>242</v>
      </c>
      <c r="G7" s="444"/>
      <c r="I7"/>
    </row>
    <row r="8" spans="1:9">
      <c r="A8" s="376">
        <v>1</v>
      </c>
      <c r="B8" s="263" t="s">
        <v>164</v>
      </c>
      <c r="C8" s="378">
        <v>11262930.060000001</v>
      </c>
      <c r="D8" s="378"/>
      <c r="E8" s="378">
        <v>11262930.060000001</v>
      </c>
      <c r="F8" s="379"/>
      <c r="G8" s="380">
        <f>E8+F8</f>
        <v>11262930.060000001</v>
      </c>
    </row>
    <row r="9" spans="1:9">
      <c r="A9" s="376">
        <v>2</v>
      </c>
      <c r="B9" s="263" t="s">
        <v>165</v>
      </c>
      <c r="C9" s="378">
        <v>28801651.950000003</v>
      </c>
      <c r="D9" s="378"/>
      <c r="E9" s="378">
        <v>28801651.950000003</v>
      </c>
      <c r="F9" s="379"/>
      <c r="G9" s="380">
        <f t="shared" ref="G9:G20" si="0">E9+F9</f>
        <v>28801651.950000003</v>
      </c>
    </row>
    <row r="10" spans="1:9">
      <c r="A10" s="376">
        <v>3</v>
      </c>
      <c r="B10" s="263" t="s">
        <v>241</v>
      </c>
      <c r="C10" s="378">
        <v>80650976.89199999</v>
      </c>
      <c r="D10" s="378"/>
      <c r="E10" s="378">
        <v>80650976.89199999</v>
      </c>
      <c r="F10" s="379"/>
      <c r="G10" s="380">
        <f t="shared" si="0"/>
        <v>80650976.89199999</v>
      </c>
    </row>
    <row r="11" spans="1:9" ht="25.5">
      <c r="A11" s="376">
        <v>4</v>
      </c>
      <c r="B11" s="263" t="s">
        <v>195</v>
      </c>
      <c r="C11" s="378">
        <v>0</v>
      </c>
      <c r="D11" s="378"/>
      <c r="E11" s="378">
        <v>0</v>
      </c>
      <c r="F11" s="379"/>
      <c r="G11" s="380">
        <f t="shared" si="0"/>
        <v>0</v>
      </c>
    </row>
    <row r="12" spans="1:9">
      <c r="A12" s="376">
        <v>5</v>
      </c>
      <c r="B12" s="263" t="s">
        <v>167</v>
      </c>
      <c r="C12" s="378">
        <v>0</v>
      </c>
      <c r="D12" s="378"/>
      <c r="E12" s="378">
        <v>0</v>
      </c>
      <c r="F12" s="379"/>
      <c r="G12" s="380">
        <f t="shared" si="0"/>
        <v>0</v>
      </c>
    </row>
    <row r="13" spans="1:9">
      <c r="A13" s="376">
        <v>6.1</v>
      </c>
      <c r="B13" s="263" t="s">
        <v>168</v>
      </c>
      <c r="C13" s="381">
        <v>482203279.74800003</v>
      </c>
      <c r="D13" s="378"/>
      <c r="E13" s="378">
        <v>482203279.74800003</v>
      </c>
      <c r="F13" s="379">
        <v>92221058.878000006</v>
      </c>
      <c r="G13" s="380">
        <f t="shared" si="0"/>
        <v>574424338.62600005</v>
      </c>
    </row>
    <row r="14" spans="1:9">
      <c r="A14" s="376">
        <v>6.2</v>
      </c>
      <c r="B14" s="264" t="s">
        <v>169</v>
      </c>
      <c r="C14" s="390">
        <v>-11555352.627699999</v>
      </c>
      <c r="D14" s="378"/>
      <c r="E14" s="390">
        <v>-11555352.627699999</v>
      </c>
      <c r="F14" s="390">
        <v>-2953497.5759000001</v>
      </c>
      <c r="G14" s="390">
        <f t="shared" si="0"/>
        <v>-14508850.203599999</v>
      </c>
    </row>
    <row r="15" spans="1:9">
      <c r="A15" s="376">
        <v>6</v>
      </c>
      <c r="B15" s="263" t="s">
        <v>240</v>
      </c>
      <c r="C15" s="378">
        <f>C13+C14</f>
        <v>470647927.12030005</v>
      </c>
      <c r="D15" s="378"/>
      <c r="E15" s="378">
        <f>E13+E14</f>
        <v>470647927.12030005</v>
      </c>
      <c r="F15" s="378">
        <f>F13+F14</f>
        <v>89267561.302100003</v>
      </c>
      <c r="G15" s="380">
        <f t="shared" si="0"/>
        <v>559915488.4224</v>
      </c>
    </row>
    <row r="16" spans="1:9" ht="25.5">
      <c r="A16" s="376">
        <v>7</v>
      </c>
      <c r="B16" s="263" t="s">
        <v>171</v>
      </c>
      <c r="C16" s="378">
        <v>9780529.3190039992</v>
      </c>
      <c r="D16" s="378"/>
      <c r="E16" s="378">
        <v>9780529.3190039992</v>
      </c>
      <c r="F16" s="379">
        <v>1539540.4490040001</v>
      </c>
      <c r="G16" s="380">
        <f t="shared" si="0"/>
        <v>11320069.768007999</v>
      </c>
    </row>
    <row r="17" spans="1:9">
      <c r="A17" s="376">
        <v>8</v>
      </c>
      <c r="B17" s="263" t="s">
        <v>172</v>
      </c>
      <c r="C17" s="378">
        <v>335840.8</v>
      </c>
      <c r="D17" s="378"/>
      <c r="E17" s="378">
        <v>335840.8</v>
      </c>
      <c r="F17" s="379"/>
      <c r="G17" s="380">
        <f t="shared" si="0"/>
        <v>335840.8</v>
      </c>
      <c r="H17" s="6"/>
      <c r="I17" s="6"/>
    </row>
    <row r="18" spans="1:9">
      <c r="A18" s="376">
        <v>9</v>
      </c>
      <c r="B18" s="263" t="s">
        <v>173</v>
      </c>
      <c r="C18" s="378">
        <v>0</v>
      </c>
      <c r="D18" s="378"/>
      <c r="E18" s="378">
        <v>0</v>
      </c>
      <c r="F18" s="379"/>
      <c r="G18" s="380">
        <f t="shared" si="0"/>
        <v>0</v>
      </c>
      <c r="I18" s="6"/>
    </row>
    <row r="19" spans="1:9" ht="25.5">
      <c r="A19" s="376">
        <v>10</v>
      </c>
      <c r="B19" s="263" t="s">
        <v>174</v>
      </c>
      <c r="C19" s="378">
        <v>11174532</v>
      </c>
      <c r="D19" s="378">
        <v>3829659.7</v>
      </c>
      <c r="E19" s="378">
        <v>7344872.2999999998</v>
      </c>
      <c r="F19" s="379"/>
      <c r="G19" s="380">
        <f t="shared" si="0"/>
        <v>7344872.2999999998</v>
      </c>
      <c r="I19" s="6"/>
    </row>
    <row r="20" spans="1:9">
      <c r="A20" s="376">
        <v>11</v>
      </c>
      <c r="B20" s="263" t="s">
        <v>175</v>
      </c>
      <c r="C20" s="378">
        <v>25476940.309999999</v>
      </c>
      <c r="D20" s="378"/>
      <c r="E20" s="378">
        <v>25476940.309999999</v>
      </c>
      <c r="F20" s="379">
        <v>1814603</v>
      </c>
      <c r="G20" s="380">
        <f t="shared" si="0"/>
        <v>27291543.309999999</v>
      </c>
    </row>
    <row r="21" spans="1:9" ht="51.75" thickBot="1">
      <c r="A21" s="270"/>
      <c r="B21" s="269" t="s">
        <v>392</v>
      </c>
      <c r="C21" s="382">
        <f>SUM(C8:C12, C15:C20)</f>
        <v>638131328.45130396</v>
      </c>
      <c r="D21" s="382">
        <f t="shared" ref="D21:E21" si="1">SUM(D8:D12, D15:D20)</f>
        <v>3829659.7</v>
      </c>
      <c r="E21" s="382">
        <f t="shared" si="1"/>
        <v>634301668.75130391</v>
      </c>
      <c r="F21" s="382">
        <f>SUM(F8:F12, F15:F20)</f>
        <v>92621704.751103997</v>
      </c>
      <c r="G21" s="382">
        <f>SUM(G8:G12, G15:G20)</f>
        <v>726923373.50240779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5" spans="1:9" s="2" customFormat="1">
      <c r="B25" s="74"/>
      <c r="G25"/>
      <c r="H25"/>
      <c r="I25"/>
    </row>
    <row r="26" spans="1:9" s="2" customFormat="1">
      <c r="B26" s="75"/>
      <c r="G26"/>
      <c r="H26"/>
      <c r="I26"/>
    </row>
    <row r="27" spans="1:9" s="2" customFormat="1">
      <c r="B27" s="74"/>
      <c r="G27"/>
      <c r="H27"/>
      <c r="I27"/>
    </row>
    <row r="28" spans="1:9" s="2" customFormat="1">
      <c r="B28" s="74"/>
      <c r="G28"/>
      <c r="H28"/>
      <c r="I28"/>
    </row>
    <row r="29" spans="1:9" s="2" customFormat="1">
      <c r="B29" s="74"/>
      <c r="G29"/>
      <c r="H29"/>
      <c r="I29"/>
    </row>
    <row r="30" spans="1:9" s="2" customFormat="1">
      <c r="B30" s="74"/>
      <c r="G30"/>
      <c r="H30"/>
      <c r="I30"/>
    </row>
    <row r="31" spans="1:9" s="2" customFormat="1">
      <c r="B31" s="74"/>
      <c r="G31"/>
      <c r="H31"/>
      <c r="I31"/>
    </row>
    <row r="32" spans="1:9" s="2" customFormat="1">
      <c r="B32" s="75"/>
      <c r="G32"/>
      <c r="H32"/>
      <c r="I32"/>
    </row>
    <row r="33" spans="2:9" s="2" customFormat="1">
      <c r="B33" s="75"/>
      <c r="G33"/>
      <c r="H33"/>
      <c r="I33"/>
    </row>
    <row r="34" spans="2:9" s="2" customFormat="1">
      <c r="B34" s="75"/>
      <c r="G34"/>
      <c r="H34"/>
      <c r="I34"/>
    </row>
    <row r="35" spans="2:9" s="2" customFormat="1">
      <c r="B35" s="75"/>
      <c r="G35"/>
      <c r="H35"/>
      <c r="I35"/>
    </row>
    <row r="36" spans="2:9" s="2" customFormat="1">
      <c r="B36" s="75"/>
      <c r="G36"/>
      <c r="H36"/>
      <c r="I36"/>
    </row>
    <row r="37" spans="2:9" s="2" customFormat="1">
      <c r="B37" s="75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  <ignoredErrors>
    <ignoredError sqref="E21:F21 C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249977111117893"/>
  </sheetPr>
  <dimension ref="A1:I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C5" sqref="C5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7" t="s">
        <v>201</v>
      </c>
      <c r="B1" s="16" t="s">
        <v>397</v>
      </c>
    </row>
    <row r="2" spans="1:6" s="21" customFormat="1" ht="15.75" customHeight="1">
      <c r="A2" s="21" t="s">
        <v>202</v>
      </c>
      <c r="B2" s="16" t="s">
        <v>427</v>
      </c>
      <c r="C2"/>
      <c r="D2"/>
      <c r="E2"/>
      <c r="F2"/>
    </row>
    <row r="3" spans="1:6" s="21" customFormat="1" ht="15.75" customHeight="1">
      <c r="C3"/>
      <c r="D3"/>
      <c r="E3"/>
      <c r="F3"/>
    </row>
    <row r="4" spans="1:6" s="21" customFormat="1" ht="26.25" thickBot="1">
      <c r="A4" s="21" t="s">
        <v>356</v>
      </c>
      <c r="B4" s="231" t="s">
        <v>286</v>
      </c>
      <c r="C4" s="225" t="s">
        <v>103</v>
      </c>
      <c r="D4"/>
      <c r="E4"/>
      <c r="F4"/>
    </row>
    <row r="5" spans="1:6" ht="26.25">
      <c r="A5" s="226">
        <v>1</v>
      </c>
      <c r="B5" s="227" t="s">
        <v>366</v>
      </c>
      <c r="C5" s="327">
        <f>'7. LI1'!G21</f>
        <v>726923373.50240779</v>
      </c>
    </row>
    <row r="6" spans="1:6" s="212" customFormat="1">
      <c r="A6" s="132">
        <v>2.1</v>
      </c>
      <c r="B6" s="233" t="s">
        <v>288</v>
      </c>
      <c r="C6" s="328">
        <v>49760791.670000002</v>
      </c>
    </row>
    <row r="7" spans="1:6" s="4" customFormat="1" ht="25.5" outlineLevel="1">
      <c r="A7" s="232">
        <v>2.2000000000000002</v>
      </c>
      <c r="B7" s="228" t="s">
        <v>289</v>
      </c>
      <c r="C7" s="329">
        <v>0</v>
      </c>
    </row>
    <row r="8" spans="1:6" s="4" customFormat="1" ht="26.25">
      <c r="A8" s="232">
        <v>3</v>
      </c>
      <c r="B8" s="229" t="s">
        <v>367</v>
      </c>
      <c r="C8" s="330">
        <f>SUM(C5:C7)</f>
        <v>776684165.17240775</v>
      </c>
    </row>
    <row r="9" spans="1:6" s="212" customFormat="1">
      <c r="A9" s="132">
        <v>4</v>
      </c>
      <c r="B9" s="236" t="s">
        <v>283</v>
      </c>
      <c r="C9" s="328">
        <v>11197065</v>
      </c>
    </row>
    <row r="10" spans="1:6" s="4" customFormat="1" ht="25.5" outlineLevel="1">
      <c r="A10" s="232">
        <v>5.0999999999999996</v>
      </c>
      <c r="B10" s="228" t="s">
        <v>295</v>
      </c>
      <c r="C10" s="329">
        <v>-39808633.336000003</v>
      </c>
    </row>
    <row r="11" spans="1:6" s="4" customFormat="1" ht="25.5" outlineLevel="1">
      <c r="A11" s="232">
        <v>5.2</v>
      </c>
      <c r="B11" s="228" t="s">
        <v>296</v>
      </c>
      <c r="C11" s="329">
        <v>0</v>
      </c>
    </row>
    <row r="12" spans="1:6" s="4" customFormat="1">
      <c r="A12" s="232">
        <v>6</v>
      </c>
      <c r="B12" s="234" t="s">
        <v>284</v>
      </c>
      <c r="C12" s="329"/>
    </row>
    <row r="13" spans="1:6" s="4" customFormat="1" ht="15.75" thickBot="1">
      <c r="A13" s="235">
        <v>7</v>
      </c>
      <c r="B13" s="230" t="s">
        <v>285</v>
      </c>
      <c r="C13" s="331">
        <f>SUM(C8:C12)</f>
        <v>748072596.83640778</v>
      </c>
    </row>
    <row r="17" spans="2:9" s="2" customFormat="1">
      <c r="B17" s="76"/>
      <c r="C17"/>
      <c r="D17"/>
      <c r="E17"/>
      <c r="F17"/>
      <c r="G17"/>
      <c r="H17"/>
      <c r="I17"/>
    </row>
    <row r="18" spans="2:9" s="2" customFormat="1">
      <c r="B18" s="73"/>
      <c r="C18"/>
      <c r="D18"/>
      <c r="E18"/>
      <c r="F18"/>
      <c r="G18"/>
      <c r="H18"/>
      <c r="I18"/>
    </row>
    <row r="19" spans="2:9" s="2" customFormat="1">
      <c r="B19" s="73"/>
      <c r="C19"/>
      <c r="D19"/>
      <c r="E19"/>
      <c r="F19"/>
      <c r="G19"/>
      <c r="H19"/>
      <c r="I19"/>
    </row>
    <row r="20" spans="2:9" s="2" customFormat="1">
      <c r="B20" s="75"/>
      <c r="C20"/>
      <c r="D20"/>
      <c r="E20"/>
      <c r="F20"/>
      <c r="G20"/>
      <c r="H20"/>
      <c r="I20"/>
    </row>
    <row r="21" spans="2:9" s="2" customFormat="1">
      <c r="B21" s="74"/>
      <c r="C21"/>
      <c r="D21"/>
      <c r="E21"/>
      <c r="F21"/>
      <c r="G21"/>
      <c r="H21"/>
      <c r="I21"/>
    </row>
    <row r="22" spans="2:9" s="2" customFormat="1">
      <c r="B22" s="75"/>
      <c r="C22"/>
      <c r="D22"/>
      <c r="E22"/>
      <c r="F22"/>
      <c r="G22"/>
      <c r="H22"/>
      <c r="I22"/>
    </row>
    <row r="23" spans="2:9" s="2" customFormat="1">
      <c r="B23" s="74"/>
      <c r="C23"/>
      <c r="D23"/>
      <c r="E23"/>
      <c r="F23"/>
      <c r="G23"/>
      <c r="H23"/>
      <c r="I23"/>
    </row>
    <row r="24" spans="2:9" s="2" customFormat="1">
      <c r="B24" s="74"/>
      <c r="C24"/>
      <c r="D24"/>
      <c r="E24"/>
      <c r="F24"/>
      <c r="G24"/>
      <c r="H24"/>
      <c r="I24"/>
    </row>
    <row r="25" spans="2:9" s="2" customFormat="1">
      <c r="B25" s="74"/>
      <c r="C25"/>
      <c r="D25"/>
      <c r="E25"/>
      <c r="F25"/>
      <c r="G25"/>
      <c r="H25"/>
      <c r="I25"/>
    </row>
    <row r="26" spans="2:9" s="2" customFormat="1">
      <c r="B26" s="74"/>
      <c r="C26"/>
      <c r="D26"/>
      <c r="E26"/>
      <c r="F26"/>
      <c r="G26"/>
      <c r="H26"/>
      <c r="I26"/>
    </row>
    <row r="27" spans="2:9" s="2" customFormat="1">
      <c r="B27" s="74"/>
      <c r="C27"/>
      <c r="D27"/>
      <c r="E27"/>
      <c r="F27"/>
      <c r="G27"/>
      <c r="H27"/>
      <c r="I27"/>
    </row>
    <row r="28" spans="2:9" s="2" customFormat="1">
      <c r="B28" s="75"/>
      <c r="C28"/>
      <c r="D28"/>
      <c r="E28"/>
      <c r="F28"/>
      <c r="G28"/>
      <c r="H28"/>
      <c r="I28"/>
    </row>
    <row r="29" spans="2:9" s="2" customFormat="1">
      <c r="B29" s="75"/>
      <c r="C29"/>
      <c r="D29"/>
      <c r="E29"/>
      <c r="F29"/>
      <c r="G29"/>
      <c r="H29"/>
      <c r="I29"/>
    </row>
    <row r="30" spans="2:9" s="2" customFormat="1">
      <c r="B30" s="75"/>
      <c r="C30"/>
      <c r="D30"/>
      <c r="E30"/>
      <c r="F30"/>
      <c r="G30"/>
      <c r="H30"/>
      <c r="I30"/>
    </row>
    <row r="31" spans="2:9" s="2" customFormat="1">
      <c r="B31" s="75"/>
      <c r="C31"/>
      <c r="D31"/>
      <c r="E31"/>
      <c r="F31"/>
      <c r="G31"/>
      <c r="H31"/>
      <c r="I31"/>
    </row>
    <row r="32" spans="2:9" s="2" customFormat="1">
      <c r="B32" s="75"/>
      <c r="C32"/>
      <c r="D32"/>
      <c r="E32"/>
      <c r="F32"/>
      <c r="G32"/>
      <c r="H32"/>
      <c r="I32"/>
    </row>
    <row r="33" spans="2:9" s="2" customFormat="1">
      <c r="B33" s="75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kn70vXT3Bb5EVgWh8vnaQJkpt32xL6+LLtqcoNBQtek=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cR6oQZ4360DN3ojseOZEZXGySQo8c4OVMJeiPkx9gPY=</DigestValue>
    </Reference>
  </SignedInfo>
  <SignatureValue>rtPw0TYz6/iunr4ntFwXDz8rrVVC0+Ph+eNqlGnZo61E0Tpg9eXOA38M6DsqjqhPXy3ioFAkdXqE
tRaJCo4gQT+W6klz8ixVfjhrmknAsz8xqQK+4UUuWlS5ZbqWBBmY6bnb4dXV86G8K3j5fRfowZu/
O199SW6eulEtuk1ylou+6J+ZFapR83dp7Yeol0M2pRj/kWet9YaxNxS6YhjTTfQFAq4poSUbJjsv
UkSs5L1Ki0qNagyfPfa05V79oaSDHixtInYVfh+W/LzmoaqIrBqaWN53SQF1e8uZm0vi8yqZlt8X
JJqWfYqs1eTG0mC7j120c0QWjFNUapHRkPnuXA==</SignatureValue>
  <KeyInfo>
    <X509Data>
      <X509Certificate>MIIGRDCCBSygAwIBAgIKJM6XmAACAAAgZTANBgkqhkiG9w0BAQsFADBKMRIwEAYKCZImiZPyLGQBGRYCZ2UxEzARBgoJkiaJk/IsZAEZFgNuYmcxHzAdBgNVBAMTFk5CRyBDbGFzcyAyIElOVCBTdWIgQ0EwHhcNMTcwNDEwMTExNzQxWhcNMTkwNDEwMTExNzQxWjBCMRcwFQYDVQQKEw5KU0MgQ3JlZG8gQmFuazEnMCUGA1UEAxMeQkNEIC0gS29uc3RhbnRpbmUgR2hhbWJhc2hpZHplMIIBIjANBgkqhkiG9w0BAQEFAAOCAQ8AMIIBCgKCAQEA3MD2pLPW/aC7YD4SeksZw0ThEfO5ivBP/AWRLg6s3YAxOoVmTLYh+KZjkZ3gZYpvZFGnVNtu/GrFTjbU36moCLArmZWy/p3yK6mSZFBTL4HWYh4GkI+BEOzAQ1SkTjwdQkZOXkK8HtOptUhLTcxK++rY5ZrwV56He+fmyEe2wvqEVIJJbXOlIEY79drgnFrwbISzR0/p2jBAidvKG9UYJP+yXDqru1uxls8Hm1VwcdazCMRKWoiBFPdDmwHwtTP07QmY6Pg0obxKMMGuNvHWrpnRdHWle+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/AtIrkbEIlw8ZsZ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5bKhkmQx5vD7v9s9lAGlhgz0Igvti2gzGeU/jlBRZ8LZgFfcU8F2vc4b9qxld9UaYliitvv2fRCm6AjR0GI67bs/0QxiHRFcAl5xjh2VTXZKylcEJPhiW3JZTVcNBOAvpH/Ei21fvZ6lqF7dZhMheOacR776SwuCWlxGOwMhMLYCBjkcf5MKA49RsfrbTdInuyLKd80evx4QNFjfuRPHmjuOBYwiuxNVx+dIiMDcyIlbAFiFOBxFJzLZoQlIHjmFb0bOPA93XZ9HrwEx1s3dEYkg9rsOa6giOslw+F6qiiCIVNjwWZdRtj0WuOjGnl9eyjJjehHSSlPB6iZNhy4v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rmw8skSiAh5uwn2iCPdFt48INfV5aFqkzpSmfXOEBmA=</DigestValue>
      </Reference>
      <Reference URI="/xl/drawings/drawing1.xml?ContentType=application/vnd.openxmlformats-officedocument.drawing+xml">
        <DigestMethod Algorithm="http://www.w3.org/2001/04/xmlenc#sha256"/>
        <DigestValue>0D25YNbSQmUWivg4tU9tfUkqp2zKkiK4SYs6gwYhzJo=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zFc8No2Fqismsk6dmAYIVlc9wmtY+vg04w1e0qiWz7M=</DigestValue>
      </Reference>
      <Reference URI="/xl/styles.xml?ContentType=application/vnd.openxmlformats-officedocument.spreadsheetml.styles+xml">
        <DigestMethod Algorithm="http://www.w3.org/2001/04/xmlenc#sha256"/>
        <DigestValue>jo1W2u1Qvr5fRMTlDsiArh3bX6if9x2NtqhxF/BY6fQ=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/sPCOulCw/nTe29Y8SHySSe+wkKz0G2+r5KlXK8w13o=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AO/NUlqxKPJsusB+Y8p6B47ZYVWgHZfnMmuw/7MD35k=</DigestValue>
      </Reference>
      <Reference URI="/xl/worksheets/sheet10.xml?ContentType=application/vnd.openxmlformats-officedocument.spreadsheetml.worksheet+xml">
        <DigestMethod Algorithm="http://www.w3.org/2001/04/xmlenc#sha256"/>
        <DigestValue>jFBudk2fUJUgKnNNB7s4RYJycsWgmOMiTdxDoFMYshQ=</DigestValue>
      </Reference>
      <Reference URI="/xl/worksheets/sheet11.xml?ContentType=application/vnd.openxmlformats-officedocument.spreadsheetml.worksheet+xml">
        <DigestMethod Algorithm="http://www.w3.org/2001/04/xmlenc#sha256"/>
        <DigestValue>2AMwd6vXOFr6iDq9k2kWRgMM2VBMIL3sOAz0Ggm3Kw4=</DigestValue>
      </Reference>
      <Reference URI="/xl/worksheets/sheet12.xml?ContentType=application/vnd.openxmlformats-officedocument.spreadsheetml.worksheet+xml">
        <DigestMethod Algorithm="http://www.w3.org/2001/04/xmlenc#sha256"/>
        <DigestValue>6iGUa1d2Gz7JmFn40Dqd2Y7niZBPS/kvPZvTZMf5h0I=</DigestValue>
      </Reference>
      <Reference URI="/xl/worksheets/sheet13.xml?ContentType=application/vnd.openxmlformats-officedocument.spreadsheetml.worksheet+xml">
        <DigestMethod Algorithm="http://www.w3.org/2001/04/xmlenc#sha256"/>
        <DigestValue>g3L3DfhChLrWYWP6L3wX/xTmUQk1bkEcSBiKe8p1Hq4=</DigestValue>
      </Reference>
      <Reference URI="/xl/worksheets/sheet14.xml?ContentType=application/vnd.openxmlformats-officedocument.spreadsheetml.worksheet+xml">
        <DigestMethod Algorithm="http://www.w3.org/2001/04/xmlenc#sha256"/>
        <DigestValue>znh1jrSZKS+oGr2sW5xNN7G9kRSeErJf7ocQicwRWqc=</DigestValue>
      </Reference>
      <Reference URI="/xl/worksheets/sheet15.xml?ContentType=application/vnd.openxmlformats-officedocument.spreadsheetml.worksheet+xml">
        <DigestMethod Algorithm="http://www.w3.org/2001/04/xmlenc#sha256"/>
        <DigestValue>s4QXL81C/Qi+c4P632pW289neZP2by1E6BiFtM1P0Ac=</DigestValue>
      </Reference>
      <Reference URI="/xl/worksheets/sheet16.xml?ContentType=application/vnd.openxmlformats-officedocument.spreadsheetml.worksheet+xml">
        <DigestMethod Algorithm="http://www.w3.org/2001/04/xmlenc#sha256"/>
        <DigestValue>+5qzwt4FGx73xbOJDYCJDQOXDiWJU89K/FXCF8Chu2w=</DigestValue>
      </Reference>
      <Reference URI="/xl/worksheets/sheet2.xml?ContentType=application/vnd.openxmlformats-officedocument.spreadsheetml.worksheet+xml">
        <DigestMethod Algorithm="http://www.w3.org/2001/04/xmlenc#sha256"/>
        <DigestValue>KEocfv2Pb1umGmPfuAbS/Tw2oq7ok3LUg/eu12unQJ4=</DigestValue>
      </Reference>
      <Reference URI="/xl/worksheets/sheet3.xml?ContentType=application/vnd.openxmlformats-officedocument.spreadsheetml.worksheet+xml">
        <DigestMethod Algorithm="http://www.w3.org/2001/04/xmlenc#sha256"/>
        <DigestValue>NEtLbebt4ZdoTQ5+utKug8K90lZcHeRtZCQeWpBzIuk=</DigestValue>
      </Reference>
      <Reference URI="/xl/worksheets/sheet4.xml?ContentType=application/vnd.openxmlformats-officedocument.spreadsheetml.worksheet+xml">
        <DigestMethod Algorithm="http://www.w3.org/2001/04/xmlenc#sha256"/>
        <DigestValue>CUU2qfO2jHDrKcmqq/iP+9q8QIjbREicT11VZD9V8Mg=</DigestValue>
      </Reference>
      <Reference URI="/xl/worksheets/sheet5.xml?ContentType=application/vnd.openxmlformats-officedocument.spreadsheetml.worksheet+xml">
        <DigestMethod Algorithm="http://www.w3.org/2001/04/xmlenc#sha256"/>
        <DigestValue>wx4gHR6l/RHW1W801/5YLfERIwsfjFcDSmu82c1RNnY=</DigestValue>
      </Reference>
      <Reference URI="/xl/worksheets/sheet6.xml?ContentType=application/vnd.openxmlformats-officedocument.spreadsheetml.worksheet+xml">
        <DigestMethod Algorithm="http://www.w3.org/2001/04/xmlenc#sha256"/>
        <DigestValue>TsWQdIe+Mj2y1n0/iRVaUYVjdT/1WcVATLcgAdSqUMg=</DigestValue>
      </Reference>
      <Reference URI="/xl/worksheets/sheet7.xml?ContentType=application/vnd.openxmlformats-officedocument.spreadsheetml.worksheet+xml">
        <DigestMethod Algorithm="http://www.w3.org/2001/04/xmlenc#sha256"/>
        <DigestValue>ihV0q76Xdd8RwTHNkvyIoLP4ateJAKLu1BFxBnYvh70=</DigestValue>
      </Reference>
      <Reference URI="/xl/worksheets/sheet8.xml?ContentType=application/vnd.openxmlformats-officedocument.spreadsheetml.worksheet+xml">
        <DigestMethod Algorithm="http://www.w3.org/2001/04/xmlenc#sha256"/>
        <DigestValue>6t6y670bA+rfVzOBibTHDspKg2+j/UBhMHdyr7hnQEQ=</DigestValue>
      </Reference>
      <Reference URI="/xl/worksheets/sheet9.xml?ContentType=application/vnd.openxmlformats-officedocument.spreadsheetml.worksheet+xml">
        <DigestMethod Algorithm="http://www.w3.org/2001/04/xmlenc#sha256"/>
        <DigestValue>IAFE8Eg5AFy9uxIYQMdfF47YzA3t3Xmy1EfcDPGeJr0=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2017-10-25T09:42:43Z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2017-10-25T09:42:43Z</xd:SigningTime>
          <xd:SigningCertificate>
            <xd:Cert>
              <xd:CertDigest>
                <DigestMethod Algorithm="http://www.w3.org/2001/04/xmlenc#sha256"/>
                <DigestValue>bHS+dxkcutcev0yKFy84F5Lu+9nPJXtzo4YRscVRF4E=</DigestValue>
              </xd:CertDigest>
              <xd:IssuerSerial>
                <X509IssuerName>CN=NBG Class 2 INT Sub CA, DC=nbg, DC=ge</X509IssuerName>
                <X509SerialNumber>173816146143396172406885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lNrR5Cqf7h6eraSez9n6uV5di8mbDSqp0Mrf3u/txYM=</DigestValue>
    </Reference>
    <Reference Type="http://www.w3.org/2000/09/xmldsig#Object" URI="#idOfficeObject">
      <DigestMethod Algorithm="http://www.w3.org/2001/04/xmlenc#sha256"/>
      <DigestValue>b9bopoUqmCerG3UgG0wS5/In5gIVxpqQENkZohAi+nI=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bScFhKEgs7in4x75htil+NfI8cY+lzM6pkhhNgIAbQQ=</DigestValue>
    </Reference>
  </SignedInfo>
  <SignatureValue>mWmE32+lKjdfoMI2Ga0sBY0qIrmIjf4ELTi8WG9I9j2SKskd2C+vndziCrSzY51O/VrF1c4TWobX
d5ReUW2RsqpLvTLz/eOZPlFEoC3thH936p8gYKyCpmCB8xqZnzPsXagFXfctuokm19sW3HVSz1PR
mDAkbI7MYgjhJ0U1D+d26xH+z+3oA6x/xI0hGWKE6ouf1fDg5IeyqLNkL1WHCJ8ev5zYWWZOp5jo
mNsFH2Ce6WKoQh1p2BBHK+O/BCw5zM7puZHqv8K0hYMZfFUn19N/0F8LK7uGU3l6IqdGcYmQiIwT
HSPuP6EoqPrbgM/S7cxKpV8wDxBDqFxELhQtZg==</SignatureValue>
  <KeyInfo>
    <X509Data>
      <X509Certificate>MIIGPjCCBSagAwIBAgIKSlkfjgACAAAg+zANBgkqhkiG9w0BAQsFADBKMRIwEAYKCZImiZPyLGQBGRYCZ2UxEzARBgoJkiaJk/IsZAEZFgNuYmcxHzAdBgNVBAMTFk5CRyBDbGFzcyAyIElOVCBTdWIgQ0EwHhcNMTcwNjA2MTExODI1WhcNMTkwNjA2MTExODI1WjA8MRcwFQYDVQQKEw5KU0MgQ3JlZG8gQmFuazEhMB8GA1UEAxMYQkNEIC0gRXJla2xlIFphdGlhc2h2aWxpMIIBIjANBgkqhkiG9w0BAQEFAAOCAQ8AMIIBCgKCAQEA2NHWT7y/GeGPa7dD4tYNsKsojpMYOE8NZ5Out3bky/4gTh+WpGJ+BEUdtbxbfnzc4swzChJ0OKnDdUWhb4vYl6wzphwpPOBzT9FWArKkiPdJjV5trPy+ZeqzuQ8hg/JqwudTKRdcv4jnROrCaFx5cg2TMFDv0k32IBIbaJxN9Dl9nseyilC4aGwKPd308hgqH2vXCWhs1yDhQmxabw3pXulhSNrJtzXVCfZ8KLDbEF7QNoGDQUxWCVDVNo/KbxcTv9rVNLKT+RN76DqCVYEch5xe+R+6wbgBzmGVAxZKbiqNsc7NkDN7eaR5R3p9dVGk4DeRjas/JinI3h+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ZY7ULXDGhS5UljRomMUQNpPUnSXeZkbOpkk+CjJuPmtA5QZ7n1ap6VFdLCDGbHVRYXdkhen8odaa/TuRz2NcpBN19ct+J6Cdpho6qfHgsqpzMbW3aIctUNUtUnn0lVrX2240NyePReep4/zaqRM7JOjm3yaXWkZzt++5QrKKGAU0BZxIug7KX38BxZ52bQ2AU7bFtDM0Ut8d/8CMs8c07m6fnPpa/Lu6faM9tHUTCkqO3R5YuYkqX0gi3+Y7nmUSL0L2YarBd/SXS8YsXaxe6Far0WasQVCD9f+nouZ3cugktgmfjobR8rxjNtjOprrXk+ExeZaPxTbJOoY2f0TU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rmw8skSiAh5uwn2iCPdFt48INfV5aFqkzpSmfXOEBmA=</DigestValue>
      </Reference>
      <Reference URI="/xl/drawings/drawing1.xml?ContentType=application/vnd.openxmlformats-officedocument.drawing+xml">
        <DigestMethod Algorithm="http://www.w3.org/2001/04/xmlenc#sha256"/>
        <DigestValue>0D25YNbSQmUWivg4tU9tfUkqp2zKkiK4SYs6gwYhzJo=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HH02/j1uN3vGvwXSwwCmcuuUHa89SvIHgcB1LNiujKU=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Q8ahkQxToXAAaJTDZsE/3PCISD9tjlKv7EXjMcnO6qc=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zFc8No2Fqismsk6dmAYIVlc9wmtY+vg04w1e0qiWz7M=</DigestValue>
      </Reference>
      <Reference URI="/xl/styles.xml?ContentType=application/vnd.openxmlformats-officedocument.spreadsheetml.styles+xml">
        <DigestMethod Algorithm="http://www.w3.org/2001/04/xmlenc#sha256"/>
        <DigestValue>jo1W2u1Qvr5fRMTlDsiArh3bX6if9x2NtqhxF/BY6fQ=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/sPCOulCw/nTe29Y8SHySSe+wkKz0G2+r5KlXK8w13o=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AO/NUlqxKPJsusB+Y8p6B47ZYVWgHZfnMmuw/7MD35k=</DigestValue>
      </Reference>
      <Reference URI="/xl/worksheets/sheet10.xml?ContentType=application/vnd.openxmlformats-officedocument.spreadsheetml.worksheet+xml">
        <DigestMethod Algorithm="http://www.w3.org/2001/04/xmlenc#sha256"/>
        <DigestValue>jFBudk2fUJUgKnNNB7s4RYJycsWgmOMiTdxDoFMYshQ=</DigestValue>
      </Reference>
      <Reference URI="/xl/worksheets/sheet11.xml?ContentType=application/vnd.openxmlformats-officedocument.spreadsheetml.worksheet+xml">
        <DigestMethod Algorithm="http://www.w3.org/2001/04/xmlenc#sha256"/>
        <DigestValue>2AMwd6vXOFr6iDq9k2kWRgMM2VBMIL3sOAz0Ggm3Kw4=</DigestValue>
      </Reference>
      <Reference URI="/xl/worksheets/sheet12.xml?ContentType=application/vnd.openxmlformats-officedocument.spreadsheetml.worksheet+xml">
        <DigestMethod Algorithm="http://www.w3.org/2001/04/xmlenc#sha256"/>
        <DigestValue>6iGUa1d2Gz7JmFn40Dqd2Y7niZBPS/kvPZvTZMf5h0I=</DigestValue>
      </Reference>
      <Reference URI="/xl/worksheets/sheet13.xml?ContentType=application/vnd.openxmlformats-officedocument.spreadsheetml.worksheet+xml">
        <DigestMethod Algorithm="http://www.w3.org/2001/04/xmlenc#sha256"/>
        <DigestValue>g3L3DfhChLrWYWP6L3wX/xTmUQk1bkEcSBiKe8p1Hq4=</DigestValue>
      </Reference>
      <Reference URI="/xl/worksheets/sheet14.xml?ContentType=application/vnd.openxmlformats-officedocument.spreadsheetml.worksheet+xml">
        <DigestMethod Algorithm="http://www.w3.org/2001/04/xmlenc#sha256"/>
        <DigestValue>znh1jrSZKS+oGr2sW5xNN7G9kRSeErJf7ocQicwRWqc=</DigestValue>
      </Reference>
      <Reference URI="/xl/worksheets/sheet15.xml?ContentType=application/vnd.openxmlformats-officedocument.spreadsheetml.worksheet+xml">
        <DigestMethod Algorithm="http://www.w3.org/2001/04/xmlenc#sha256"/>
        <DigestValue>s4QXL81C/Qi+c4P632pW289neZP2by1E6BiFtM1P0Ac=</DigestValue>
      </Reference>
      <Reference URI="/xl/worksheets/sheet16.xml?ContentType=application/vnd.openxmlformats-officedocument.spreadsheetml.worksheet+xml">
        <DigestMethod Algorithm="http://www.w3.org/2001/04/xmlenc#sha256"/>
        <DigestValue>+5qzwt4FGx73xbOJDYCJDQOXDiWJU89K/FXCF8Chu2w=</DigestValue>
      </Reference>
      <Reference URI="/xl/worksheets/sheet2.xml?ContentType=application/vnd.openxmlformats-officedocument.spreadsheetml.worksheet+xml">
        <DigestMethod Algorithm="http://www.w3.org/2001/04/xmlenc#sha256"/>
        <DigestValue>KEocfv2Pb1umGmPfuAbS/Tw2oq7ok3LUg/eu12unQJ4=</DigestValue>
      </Reference>
      <Reference URI="/xl/worksheets/sheet3.xml?ContentType=application/vnd.openxmlformats-officedocument.spreadsheetml.worksheet+xml">
        <DigestMethod Algorithm="http://www.w3.org/2001/04/xmlenc#sha256"/>
        <DigestValue>NEtLbebt4ZdoTQ5+utKug8K90lZcHeRtZCQeWpBzIuk=</DigestValue>
      </Reference>
      <Reference URI="/xl/worksheets/sheet4.xml?ContentType=application/vnd.openxmlformats-officedocument.spreadsheetml.worksheet+xml">
        <DigestMethod Algorithm="http://www.w3.org/2001/04/xmlenc#sha256"/>
        <DigestValue>CUU2qfO2jHDrKcmqq/iP+9q8QIjbREicT11VZD9V8Mg=</DigestValue>
      </Reference>
      <Reference URI="/xl/worksheets/sheet5.xml?ContentType=application/vnd.openxmlformats-officedocument.spreadsheetml.worksheet+xml">
        <DigestMethod Algorithm="http://www.w3.org/2001/04/xmlenc#sha256"/>
        <DigestValue>wx4gHR6l/RHW1W801/5YLfERIwsfjFcDSmu82c1RNnY=</DigestValue>
      </Reference>
      <Reference URI="/xl/worksheets/sheet6.xml?ContentType=application/vnd.openxmlformats-officedocument.spreadsheetml.worksheet+xml">
        <DigestMethod Algorithm="http://www.w3.org/2001/04/xmlenc#sha256"/>
        <DigestValue>TsWQdIe+Mj2y1n0/iRVaUYVjdT/1WcVATLcgAdSqUMg=</DigestValue>
      </Reference>
      <Reference URI="/xl/worksheets/sheet7.xml?ContentType=application/vnd.openxmlformats-officedocument.spreadsheetml.worksheet+xml">
        <DigestMethod Algorithm="http://www.w3.org/2001/04/xmlenc#sha256"/>
        <DigestValue>ihV0q76Xdd8RwTHNkvyIoLP4ateJAKLu1BFxBnYvh70=</DigestValue>
      </Reference>
      <Reference URI="/xl/worksheets/sheet8.xml?ContentType=application/vnd.openxmlformats-officedocument.spreadsheetml.worksheet+xml">
        <DigestMethod Algorithm="http://www.w3.org/2001/04/xmlenc#sha256"/>
        <DigestValue>6t6y670bA+rfVzOBibTHDspKg2+j/UBhMHdyr7hnQEQ=</DigestValue>
      </Reference>
      <Reference URI="/xl/worksheets/sheet9.xml?ContentType=application/vnd.openxmlformats-officedocument.spreadsheetml.worksheet+xml">
        <DigestMethod Algorithm="http://www.w3.org/2001/04/xmlenc#sha256"/>
        <DigestValue>IAFE8Eg5AFy9uxIYQMdfF47YzA3t3Xmy1EfcDPGeJr0=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2017-10-25T16:38:22Z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2017-10-25T16:38:22Z</xd:SigningTime>
          <xd:SigningCertificate>
            <xd:Cert>
              <xd:CertDigest>
                <DigestMethod Algorithm="http://www.w3.org/2001/04/xmlenc#sha256"/>
                <DigestValue>a3+rmecBE94VZNjLAPx/mk4G2GkFMzFCThVIF71rv7g=</DigestValue>
              </xd:CertDigest>
              <xd:IssuerSerial>
                <X509IssuerName>CN=NBG Class 2 INT Sub CA, DC=nbg, DC=ge</X509IssuerName>
                <X509SerialNumber>351099153709784354529531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RI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2017-10-25T09:42:34Z</dcterms:modified>
</cp:coreProperties>
</file>