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40" yWindow="585" windowWidth="14805" windowHeight="7530" tabRatio="919" firstSheet="4" activeTab="15"/>
  </bookViews>
  <sheets>
    <sheet name="Info" sheetId="70" r:id="rId1"/>
    <sheet name="1. key ratios" sheetId="6" r:id="rId2"/>
    <sheet name="2. RC" sheetId="62" r:id="rId3"/>
    <sheet name="3. RI" sheetId="53" r:id="rId4"/>
    <sheet name="4. Off-Balance" sheetId="75" r:id="rId5"/>
    <sheet name="5. RWA" sheetId="71" r:id="rId6"/>
    <sheet name="6. Administrators-shareholders" sheetId="52" r:id="rId7"/>
    <sheet name="7. LI1" sheetId="72" r:id="rId8"/>
    <sheet name="8. LI2" sheetId="73" r:id="rId9"/>
    <sheet name="9. Capital" sheetId="28" r:id="rId10"/>
    <sheet name="10. CC2" sheetId="69" r:id="rId11"/>
    <sheet name="11. CRWA" sheetId="35" r:id="rId12"/>
    <sheet name="12. CRM" sheetId="64" r:id="rId13"/>
    <sheet name="13. CRME" sheetId="74" r:id="rId14"/>
    <sheet name="14. CICR" sheetId="36" r:id="rId15"/>
    <sheet name="15. CCR" sheetId="37" r:id="rId16"/>
  </sheets>
  <externalReferences>
    <externalReference r:id="rId17"/>
    <externalReference r:id="rId18"/>
    <externalReference r:id="rId19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 localSheetId="4">#REF!</definedName>
    <definedName name="ACC_CRS">#REF!</definedName>
    <definedName name="ACC_DBS" localSheetId="4">#REF!</definedName>
    <definedName name="ACC_DBS">#REF!</definedName>
    <definedName name="ACC_ISO" localSheetId="4">#REF!</definedName>
    <definedName name="ACC_ISO">#REF!</definedName>
    <definedName name="ACC_SALDO" localSheetId="4">#REF!</definedName>
    <definedName name="ACC_SALDO">#REF!</definedName>
    <definedName name="BS_BALACC" localSheetId="4">#REF!</definedName>
    <definedName name="BS_BALACC">#REF!</definedName>
    <definedName name="BS_BALANCE" localSheetId="4">#REF!</definedName>
    <definedName name="BS_BALANCE">#REF!</definedName>
    <definedName name="BS_CR" localSheetId="4">#REF!</definedName>
    <definedName name="BS_CR">#REF!</definedName>
    <definedName name="BS_CR_EQU" localSheetId="4">#REF!</definedName>
    <definedName name="BS_CR_EQU">#REF!</definedName>
    <definedName name="BS_DB" localSheetId="4">#REF!</definedName>
    <definedName name="BS_DB">#REF!</definedName>
    <definedName name="BS_DB_EQU" localSheetId="4">#REF!</definedName>
    <definedName name="BS_DB_EQU">#REF!</definedName>
    <definedName name="BS_DT" localSheetId="4">#REF!</definedName>
    <definedName name="BS_DT">#REF!</definedName>
    <definedName name="BS_ISO" localSheetId="4">#REF!</definedName>
    <definedName name="BS_ISO">#REF!</definedName>
    <definedName name="CurrentDate" localSheetId="4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E7" i="37" l="1"/>
  <c r="C7" i="37"/>
  <c r="N21" i="37"/>
  <c r="C13" i="73" l="1"/>
  <c r="F22" i="74"/>
  <c r="C40" i="62" l="1"/>
  <c r="C8" i="36"/>
  <c r="H8" i="74"/>
  <c r="H13" i="74"/>
  <c r="H14" i="74"/>
  <c r="H15" i="74"/>
  <c r="H17" i="74"/>
  <c r="H18" i="74"/>
  <c r="H21" i="74"/>
  <c r="G22" i="74"/>
  <c r="E22" i="74"/>
  <c r="D22" i="74"/>
  <c r="C22" i="74"/>
  <c r="C14" i="69"/>
  <c r="H22" i="74" l="1"/>
  <c r="G8" i="72"/>
  <c r="F15" i="72"/>
  <c r="E15" i="72"/>
  <c r="C15" i="72"/>
  <c r="C21" i="72"/>
  <c r="C14" i="62"/>
  <c r="D14" i="62"/>
  <c r="S21" i="35" l="1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22" i="35" l="1"/>
  <c r="F21" i="72" l="1"/>
  <c r="D21" i="72"/>
  <c r="E21" i="72"/>
  <c r="D22" i="35" l="1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C22" i="35"/>
  <c r="D15" i="36" l="1"/>
  <c r="V7" i="64"/>
  <c r="T21" i="64" l="1"/>
  <c r="U21" i="64"/>
  <c r="V9" i="64"/>
  <c r="C6" i="71" l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C14" i="37" l="1"/>
  <c r="C21" i="37" l="1"/>
  <c r="D6" i="71"/>
  <c r="C14" i="71"/>
  <c r="G61" i="53"/>
  <c r="F61" i="53"/>
  <c r="D61" i="53"/>
  <c r="C61" i="53"/>
  <c r="G53" i="53"/>
  <c r="F53" i="53"/>
  <c r="D53" i="53"/>
  <c r="C53" i="53"/>
  <c r="G34" i="53"/>
  <c r="G45" i="53" s="1"/>
  <c r="F34" i="53"/>
  <c r="F45" i="53" s="1"/>
  <c r="F54" i="53" s="1"/>
  <c r="D34" i="53"/>
  <c r="D45" i="53" s="1"/>
  <c r="D54" i="53" s="1"/>
  <c r="C34" i="53"/>
  <c r="C45" i="53" l="1"/>
  <c r="C54" i="53" s="1"/>
  <c r="G54" i="53"/>
  <c r="G30" i="53"/>
  <c r="F30" i="53"/>
  <c r="D30" i="53"/>
  <c r="C30" i="53"/>
  <c r="G9" i="53"/>
  <c r="G22" i="53" s="1"/>
  <c r="G31" i="53" s="1"/>
  <c r="G56" i="53" s="1"/>
  <c r="G63" i="53" s="1"/>
  <c r="G65" i="53" s="1"/>
  <c r="G67" i="53" s="1"/>
  <c r="F9" i="53"/>
  <c r="F22" i="53" s="1"/>
  <c r="D9" i="53"/>
  <c r="D22" i="53" s="1"/>
  <c r="D31" i="53" s="1"/>
  <c r="D56" i="53" s="1"/>
  <c r="D63" i="53" s="1"/>
  <c r="D65" i="53" s="1"/>
  <c r="D67" i="53" s="1"/>
  <c r="C9" i="53"/>
  <c r="C22" i="53" s="1"/>
  <c r="D31" i="62"/>
  <c r="D41" i="62" s="1"/>
  <c r="C31" i="62"/>
  <c r="C41" i="62" s="1"/>
  <c r="C20" i="62"/>
  <c r="C31" i="53" l="1"/>
  <c r="C56" i="53" s="1"/>
  <c r="C63" i="53" s="1"/>
  <c r="C65" i="53" s="1"/>
  <c r="C67" i="53" s="1"/>
  <c r="E22" i="53"/>
  <c r="F31" i="53"/>
  <c r="F56" i="53" s="1"/>
  <c r="F63" i="53" s="1"/>
  <c r="F65" i="53" s="1"/>
  <c r="F67" i="53" s="1"/>
  <c r="H22" i="53"/>
  <c r="G31" i="62"/>
  <c r="G41" i="62" s="1"/>
  <c r="F31" i="62"/>
  <c r="F41" i="62" s="1"/>
  <c r="F14" i="62"/>
  <c r="F20" i="62" s="1"/>
  <c r="G14" i="62"/>
  <c r="G20" i="62" s="1"/>
  <c r="D20" i="62"/>
  <c r="E41" i="62" l="1"/>
  <c r="E31" i="62"/>
  <c r="G20" i="72"/>
  <c r="G19" i="72"/>
  <c r="G18" i="72"/>
  <c r="G17" i="72"/>
  <c r="G16" i="72"/>
  <c r="G15" i="72"/>
  <c r="G14" i="72"/>
  <c r="G13" i="72"/>
  <c r="G12" i="72"/>
  <c r="G11" i="72"/>
  <c r="G10" i="72"/>
  <c r="G9" i="72"/>
  <c r="D14" i="71"/>
  <c r="G21" i="72" l="1"/>
  <c r="C5" i="73" s="1"/>
  <c r="C8" i="73" s="1"/>
  <c r="C43" i="28"/>
  <c r="C31" i="28" l="1"/>
  <c r="C30" i="28" s="1"/>
  <c r="C21" i="64" l="1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S21" i="64"/>
  <c r="E16" i="37" l="1"/>
  <c r="E17" i="37"/>
  <c r="E18" i="37"/>
  <c r="E19" i="37"/>
  <c r="E15" i="37"/>
  <c r="E9" i="37"/>
  <c r="E10" i="37"/>
  <c r="E11" i="37"/>
  <c r="E12" i="37"/>
  <c r="E8" i="37"/>
  <c r="C15" i="36"/>
  <c r="V8" i="64"/>
  <c r="V10" i="64"/>
  <c r="V11" i="64"/>
  <c r="V12" i="64"/>
  <c r="V13" i="64"/>
  <c r="V14" i="64"/>
  <c r="V15" i="64"/>
  <c r="V16" i="64"/>
  <c r="V17" i="64"/>
  <c r="V18" i="64"/>
  <c r="V19" i="64"/>
  <c r="V20" i="64"/>
  <c r="V21" i="64" l="1"/>
  <c r="E14" i="37"/>
  <c r="E21" i="37" l="1"/>
  <c r="C47" i="28"/>
  <c r="C52" i="28" s="1"/>
  <c r="C35" i="28"/>
  <c r="C41" i="28" s="1"/>
  <c r="C12" i="28"/>
  <c r="C6" i="28" l="1"/>
  <c r="C28" i="28" s="1"/>
  <c r="H21" i="53"/>
  <c r="H67" i="53"/>
  <c r="H66" i="53"/>
  <c r="H65" i="53"/>
  <c r="H64" i="53"/>
  <c r="H63" i="53"/>
  <c r="H61" i="53"/>
  <c r="H60" i="53"/>
  <c r="H59" i="53"/>
  <c r="H58" i="53"/>
  <c r="H56" i="53"/>
  <c r="H54" i="53"/>
  <c r="H53" i="53"/>
  <c r="H52" i="53"/>
  <c r="H51" i="53"/>
  <c r="H50" i="53"/>
  <c r="H49" i="53"/>
  <c r="H48" i="53"/>
  <c r="H47" i="53"/>
  <c r="H45" i="53"/>
  <c r="H44" i="53"/>
  <c r="H43" i="53"/>
  <c r="H42" i="53"/>
  <c r="H41" i="53"/>
  <c r="H40" i="53"/>
  <c r="H39" i="53"/>
  <c r="H38" i="53"/>
  <c r="H37" i="53"/>
  <c r="H36" i="53"/>
  <c r="H35" i="53"/>
  <c r="H34" i="53"/>
  <c r="H31" i="53"/>
  <c r="H30" i="53"/>
  <c r="H29" i="53"/>
  <c r="H28" i="53"/>
  <c r="H27" i="53"/>
  <c r="H26" i="53"/>
  <c r="H25" i="53"/>
  <c r="H24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8" i="53"/>
  <c r="E24" i="53"/>
  <c r="E25" i="53"/>
  <c r="E26" i="53"/>
  <c r="E27" i="53"/>
  <c r="E28" i="53"/>
  <c r="E29" i="53"/>
  <c r="E30" i="53"/>
  <c r="E31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7" i="53"/>
  <c r="E48" i="53"/>
  <c r="E49" i="53"/>
  <c r="E50" i="53"/>
  <c r="E51" i="53"/>
  <c r="E52" i="53"/>
  <c r="E53" i="53"/>
  <c r="E54" i="53"/>
  <c r="E56" i="53"/>
  <c r="E58" i="53"/>
  <c r="E59" i="53"/>
  <c r="E60" i="53"/>
  <c r="E61" i="53"/>
  <c r="E63" i="53"/>
  <c r="E64" i="53"/>
  <c r="E65" i="53"/>
  <c r="E66" i="53"/>
  <c r="E67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8" i="53"/>
  <c r="H41" i="62"/>
  <c r="H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2" i="62"/>
  <c r="H23" i="62"/>
  <c r="H24" i="62"/>
  <c r="H25" i="62"/>
  <c r="H26" i="62"/>
  <c r="H27" i="62"/>
  <c r="H28" i="62"/>
  <c r="H29" i="62"/>
  <c r="H30" i="62"/>
  <c r="H31" i="62"/>
  <c r="H33" i="62"/>
  <c r="H34" i="62"/>
  <c r="H35" i="62"/>
  <c r="H36" i="62"/>
  <c r="H37" i="62"/>
  <c r="H38" i="62"/>
  <c r="H39" i="62"/>
  <c r="H40" i="62"/>
  <c r="H7" i="62"/>
  <c r="E33" i="62"/>
  <c r="E34" i="62"/>
  <c r="E35" i="62"/>
  <c r="E36" i="62"/>
  <c r="E37" i="62"/>
  <c r="E38" i="62"/>
  <c r="E39" i="62"/>
  <c r="E40" i="62"/>
  <c r="E23" i="62"/>
  <c r="E24" i="62"/>
  <c r="E25" i="62"/>
  <c r="E26" i="62"/>
  <c r="E27" i="62"/>
  <c r="E28" i="62"/>
  <c r="E29" i="62"/>
  <c r="E30" i="62"/>
  <c r="E22" i="62"/>
  <c r="E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7" i="62"/>
  <c r="C44" i="69" l="1"/>
  <c r="C36" i="69"/>
  <c r="C24" i="69"/>
</calcChain>
</file>

<file path=xl/sharedStrings.xml><?xml version="1.0" encoding="utf-8"?>
<sst xmlns="http://schemas.openxmlformats.org/spreadsheetml/2006/main" count="660" uniqueCount="427">
  <si>
    <t>a</t>
  </si>
  <si>
    <t>b</t>
  </si>
  <si>
    <t>c</t>
  </si>
  <si>
    <t>d</t>
  </si>
  <si>
    <t>e</t>
  </si>
  <si>
    <t>T</t>
  </si>
  <si>
    <t>T-1</t>
  </si>
  <si>
    <t xml:space="preserve"> </t>
  </si>
  <si>
    <t>f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</si>
  <si>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</si>
  <si>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</si>
  <si>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</si>
  <si>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</si>
  <si>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>უკუგება საშუალო აქტივებზე (ROA)</t>
  </si>
  <si>
    <t>უკუგება საშუალო კაპიტალზე (ROE)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</si>
  <si>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</si>
  <si>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</si>
  <si>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</si>
  <si>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>უცხოური ვალუტით არსებული სესხები / მთლიან სესხებთან</t>
  </si>
  <si>
    <t>უცხოური ვალუტით არსებული აქტივები / მთლიან აქტივებთან</t>
  </si>
  <si>
    <t>მთლიანი სესხების წლიური ზრდის ტემპი</t>
  </si>
  <si>
    <t>ლიკვიდობა</t>
  </si>
  <si>
    <t>ლიკვიდური აქტივები / მთლიან აქტივებთან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</si>
  <si>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</si>
  <si>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</si>
  <si>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საბალანსო ელემენტები</t>
  </si>
  <si>
    <t>გარესაბალანსო ელემენტები</t>
  </si>
  <si>
    <t>სავალუტო კურსის ცვლილებით გამოწვეული საკრედიტო რისკი</t>
  </si>
  <si>
    <t>ძირითადი პირველადი კაპიტალი</t>
  </si>
  <si>
    <t>დამატებითი პირველადი კაპიტალი</t>
  </si>
  <si>
    <t>მეორადი კაპიტალი</t>
  </si>
  <si>
    <t>N</t>
  </si>
  <si>
    <t>ლარი</t>
  </si>
  <si>
    <t>ძირითადი პირველადი კაპიტალი საზედამხედველო კორექტირებამდე</t>
  </si>
  <si>
    <t>ჩვეულებრივი აქციები, რომლებიც აკმაყოფილებენ ძირითადი პირველადი კაპიტალის კრიტერიუმებს</t>
  </si>
  <si>
    <t>დამატებითი სახსრები ჩვეულებრივ აქციებზე, რომლებიც აკმაყოფილებენ ძირითადი პირველადი კაპიტალის კრიტერიუმებს</t>
  </si>
  <si>
    <t>აკუმულირებული სხვა სრული შემოსავალი</t>
  </si>
  <si>
    <t>სხვა რეზერვები</t>
  </si>
  <si>
    <t>გაუნაწილებელი მოგება (ზარალი)</t>
  </si>
  <si>
    <t>ძირითადი პირველადი კაპიტალის საზედამხედველო კორექტირებები</t>
  </si>
  <si>
    <t>აქტივების გადაფასების რეზერვი</t>
  </si>
  <si>
    <t xml:space="preserve">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ნაწილი, რომელიც აღემატება მოგებასა და ზარალში არარეალიზებული გადაფასების შედეგად ასახულ აკუმულირებულ ზარალს </t>
  </si>
  <si>
    <t>არამატერიალური აქტივები</t>
  </si>
  <si>
    <t>აქტივების კლასიფიკაციის შედეგად მიღებული რეზერვების უკმარისობა</t>
  </si>
  <si>
    <t>ინვესტიციები საკუთარ აქციებში</t>
  </si>
  <si>
    <t>კომერციული ბანკების,  სადაზღვევო კომპანიებისა და სხვა საფინანსო ინსტიტუტების კაპიტალში ორმხრივი მფლობელობა</t>
  </si>
  <si>
    <t>ფულადი ნაკადების ჰეჯირების რეზერვი</t>
  </si>
  <si>
    <t>გადავადებული საგადასახადო აქტივები, რომლებზეც არ ვრცელდება ზღვრული დაქვითვის მეთოდი (დაკავშირებული საგადასახადო ვალდებულების გამოკლებით)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</si>
  <si>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ძირითადი პირველადი კაპიტალის ინსტრუმენტებში (რომლებიც არაა ჩვეულებრივი აქციები)</t>
  </si>
  <si>
    <t>აქციების ფლობა და სხვა სახით 10%–ზე მეტი წილის ფლობა კომერციული დაწესებულებების სააქციო კაპიტალში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</si>
  <si>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ჩვეულებრივ აქციებში (ნაწილი, რომელიც აღემატება 10%–იან ზღვარს)</t>
  </si>
  <si>
    <t>ინვესტიციები კომერციული ბანკების, სადაზღვევო კომპანიებისა და სხვა ფინანსური ინსტიტუტების კაპიტალში 10%–ზე ნაკლები წილის მფლობელობით (ნაწილი, რომელიც აღემატება 10%–იან ზღვარს)</t>
  </si>
  <si>
    <t>დროებითი სხვაობებით წარმოშობილი გადავადებული საგადასახადო აქტივები (ნაწილი, რომელიც აღემატება 10%–იან ზღვარს, დაკავშირებული საგადასახადო ვალდებულების გამოკლებით)</t>
  </si>
  <si>
    <t>მნიშვნელოვანი ინვესტიციები და გადავადებული საგადასახადო აქტივები, რომლებიც აღემატება ძირითადი პირველადი კაპიტალის 15% -ს</t>
  </si>
  <si>
    <t xml:space="preserve">ძირითადი პირველადი კაპიტალის საზედამხედველო დაქვითვები, რომლებიც გამოწვეულია დამატებითი პირველადი კაპიტალისა და მეორადი  კაპიტალის უკმარისობით ინვესტიციების დაქვითვებისათვის </t>
  </si>
  <si>
    <t>დამატებითი პირველადი კაპიტალი საზედამხედველო კორექტირებებამდე</t>
  </si>
  <si>
    <t>ინსტრუმენტები, რომლებიც აკმაყოფილებენ დამატებითი პირველადი კაპიტალის კრიტერიუმებს</t>
  </si>
  <si>
    <t>მათ შორის, კლასიფიცირებული კაპიტალად შესაბამისი ბუღალტრული აღრიცხვის სტანდარტებით</t>
  </si>
  <si>
    <t>მათ შორის, კლასიფიცირებული ვალდებულებად შესაბამისი ბუღალტრული აღრიცხვის სტანდარტებით</t>
  </si>
  <si>
    <t>დამატებითი სახსრები ინსტრუმენტებზე,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</si>
  <si>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</si>
  <si>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დამატებითი პირველადი კაპიტალის კრიტერიუმებს</t>
  </si>
  <si>
    <t>დამატებითი პირველადი კაპიტალის ინსტრუმენტებში ჯვარედინი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</si>
  <si>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(რომლებიც არაა ჩვეულებრივი აქციები)</t>
  </si>
  <si>
    <t xml:space="preserve">დამატებითი პირველადი კაპიტალის საზედამხედველო დაქვითვები, რომლებიც გამოწვეულია მეორადი  კაპიტალის უკმარისობით ინვესტიციების დაქვითვებისათვის </t>
  </si>
  <si>
    <t>მეორადი კაპიტალი საზედამხედველო კორექტირებებამდე</t>
  </si>
  <si>
    <t>ინსტრუმენტები, რომლებიც აკმაყოფილებენ მეორადი კაპიტალის კრიტერიუმებს</t>
  </si>
  <si>
    <t>დამატებითი სახსრები ინსტრუმენტებზე, რომლებიც აკმაყოფილებენ მეორადი კაპიტალის კრიტერიუმებს</t>
  </si>
  <si>
    <t>საერთო რეზერვები საკრედიტო რისკის მიხედვით შეწონილი რისკის პოზიციების მაქსიმუმ 1.25%–ის ოდენობით</t>
  </si>
  <si>
    <t>მეორადი კაპიტალის საზედამხედველო კორექტირებები</t>
  </si>
  <si>
    <t>ინვესტიციები საკუთარ აქციებში, რომლებიც აკმაყოფილებენ მეორადი კაპიტალის კრიტერიუმებს</t>
  </si>
  <si>
    <t>მეორადი კაპიტალის ინსტრუმენტებში ორმხრივი მფლობელობა</t>
  </si>
  <si>
    <t>მნიშვნელოვანი ინვესტიციები კომერციული ბანკების, სადაზღვევო კომპანიებისა და სხვა საფინანსო ინსტიტუტების მეორადი კაპიტალის ინსტრუმენტებში (რომლებიც არაა ჩვეულებრივი აქციები)</t>
  </si>
  <si>
    <t>სულ</t>
  </si>
  <si>
    <t>ვადაგადაცილებული სესხები</t>
  </si>
  <si>
    <t>მაღალი საზედამხედველო რისკის კატეგორიაში შემავალი ერთეულები</t>
  </si>
  <si>
    <t>მოკლევადიანი მოთხოვნები კორპორატიული კლიენტების მიმართ</t>
  </si>
  <si>
    <t>მოთხოვნები კოლექტიური ინვესტიციების სახით</t>
  </si>
  <si>
    <t>რისკის პოზიციები</t>
  </si>
  <si>
    <t>სავალუტო კურსის ცვლილებით გამოწვეული საკრედიტო რისკის მიხედვით შეწონილი რისკის პოზიციები</t>
  </si>
  <si>
    <t>უპირობო და პირობითი მოთხოვნები კორპორატიული კლიენტების მიმართ</t>
  </si>
  <si>
    <t>უპირობო და პირობითი საცალო მოთხოვნები</t>
  </si>
  <si>
    <t>უპირობო და პირობითი მოთხოვნები, რომლებიც უზრუნველყოფილია საცხოვრებელი ქონების იპოთეკით</t>
  </si>
  <si>
    <t>სხვა მოთხოვნები</t>
  </si>
  <si>
    <t>მოთხოვნები, რომელთა დაფარვის წყარო დენომინირებულია 
რისკის პოზიციისგან განსხვავებულ ვალუტაში</t>
  </si>
  <si>
    <t>პროცენტი</t>
  </si>
  <si>
    <t>კონტრაგენტთან დაკავშირებული საკრედიტო რისკის მიხედვით შეწონილი რისკის პოზიციები</t>
  </si>
  <si>
    <t>სავალუტო კურსთან დაკავშირებული კონტრაქტები</t>
  </si>
  <si>
    <t>კონტრაქტები 1 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</si>
  <si>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</si>
  <si>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</si>
  <si>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</si>
  <si>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</si>
  <si>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</si>
  <si>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საპროცენტო განაკვეთთან დაკავშირებული კონტრაქტები</t>
  </si>
  <si>
    <t>რისკის პოზიციების 
ღირებულება</t>
  </si>
  <si>
    <t xml:space="preserve">ნომინალური 
ღირებულება </t>
  </si>
  <si>
    <t>საზედამხედველო კაპიტალი</t>
  </si>
  <si>
    <t>პირველადი კაპიტალი</t>
  </si>
  <si>
    <t>კაპიტალის კოეფიციენტები</t>
  </si>
  <si>
    <t>საპროცენტო ხარჯები</t>
  </si>
  <si>
    <t>წმინდა საკომისიო და სხვა შემოსავლები მომსახურეობის მიხედვით</t>
  </si>
  <si>
    <t>საპროცენტო შემოსავლები</t>
  </si>
  <si>
    <t>ლარებით</t>
  </si>
  <si>
    <t>უცხ.ვალუტა</t>
  </si>
  <si>
    <t>სხვა ვალდებულებები</t>
  </si>
  <si>
    <t>უცხ. ვალუტა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</si>
  <si>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</si>
  <si>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</si>
  <si>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</si>
  <si>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მომსახურეობის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</si>
  <si>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</si>
  <si>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</si>
  <si>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</si>
  <si>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</si>
  <si>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</si>
  <si>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</si>
  <si>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</si>
  <si>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</si>
  <si>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</si>
  <si>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</si>
  <si>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</si>
  <si>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</si>
  <si>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</si>
  <si>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</si>
  <si>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</si>
  <si>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</si>
  <si>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</si>
  <si>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</si>
  <si>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</si>
  <si>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</si>
  <si>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</si>
  <si>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</si>
  <si>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</si>
  <si>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</si>
  <si>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</si>
  <si>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</si>
  <si>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</si>
  <si>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</si>
  <si>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</si>
  <si>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</si>
  <si>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</si>
  <si>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</si>
  <si>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</si>
  <si>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</si>
  <si>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</si>
  <si>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</si>
  <si>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</si>
  <si>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</si>
  <si>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</si>
  <si>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</si>
  <si>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</si>
  <si>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</si>
  <si>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</si>
  <si>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</si>
  <si>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</si>
  <si>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</si>
  <si>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</si>
  <si>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</si>
  <si>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</si>
  <si>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</si>
  <si>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</si>
  <si>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</si>
  <si>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აქტივები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</si>
  <si>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</si>
  <si>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</si>
  <si>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</si>
  <si>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</si>
  <si>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</si>
  <si>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</si>
  <si>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</si>
  <si>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</si>
  <si>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</si>
  <si>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</si>
  <si>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</si>
  <si>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</si>
  <si>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</si>
  <si>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</si>
  <si>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</si>
  <si>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</si>
  <si>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</si>
  <si>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</si>
  <si>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</si>
  <si>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</si>
  <si>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სუბორდინირებული ვალდებულებები</t>
  </si>
  <si>
    <t>მთლიანი ვალდებულებები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</si>
  <si>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</si>
  <si>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</si>
  <si>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</si>
  <si>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</si>
  <si>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</si>
  <si>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</si>
  <si>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სულ სააქციო კაპიტალი</t>
  </si>
  <si>
    <t>ვალდებულებები</t>
  </si>
  <si>
    <t>სააქციო კაპიტალი</t>
  </si>
  <si>
    <t>ფასიანი ქაღალდები დილინგური ოპერაციებისათვის</t>
  </si>
  <si>
    <t>საზედამხედველო კაპიტალი (მოცულობა, ლარი)</t>
  </si>
  <si>
    <t>რისკის მიხედვით შეწონილი რისკის პოზიციები (მოცულობა, ლარი)</t>
  </si>
  <si>
    <t>რისკის მიხედვით შეწონილი რისკის პოზიციები</t>
  </si>
  <si>
    <t xml:space="preserve">პირველადი კაპიტალის კოეფიციენტი ( ≥ 8.5 %) </t>
  </si>
  <si>
    <t>საზედამხედველო კაპიტალის კოეფიციენტი ( ≥ 10.5 %)</t>
  </si>
  <si>
    <t>ბანკი:</t>
  </si>
  <si>
    <t>თარიღი:</t>
  </si>
  <si>
    <t>ბაზელ III-ზე დაფუძნებული ჩარჩოს მიხედვით</t>
  </si>
  <si>
    <t>ბაზელ I-ზე დაფუძნებული ჩარჩოს მიხედვით</t>
  </si>
  <si>
    <t>საოპერაციო რისკის მიხედვით შეწონილი რისკის პოზიციები</t>
  </si>
  <si>
    <t>საკრედიტო რისკი მიხედვით შეწონილი რისკის პოზიციები</t>
  </si>
  <si>
    <t>საბაზრო რისკის მიხედვით შეწონილი რისკის პოზიციები</t>
  </si>
  <si>
    <t>საანგარიშგებო პერიოდი</t>
  </si>
  <si>
    <t>წინა წლის შესაბამისი პერიოდი</t>
  </si>
  <si>
    <t>აქტივების გადაფასების რეზერვები</t>
  </si>
  <si>
    <t>მთლიანი ვალდებულებები და სააქციო კაპიტალი</t>
  </si>
  <si>
    <t>კრედიტის დაფინანსებული უზრუნველყოფა</t>
  </si>
  <si>
    <t>კრედიტის დაუფინანსებელი უზრუნველყოფა</t>
  </si>
  <si>
    <t>სულ საკრედიტო რისკის მიტიგაცია</t>
  </si>
  <si>
    <t>საბალანსო ელემენტების ერთმანეთთან ურთიერთგაქვითვა</t>
  </si>
  <si>
    <t>სადეპოზიტო ანგარიშზე განთავსებული ფულადი სახსრები ან ფულთან გათანაბრებული ფინანსური ინსტრუმენტები</t>
  </si>
  <si>
    <t>ცენტრალური მთავრობებისა და ცენტრალური ბანკების, რეგიონული მთავრობებისა და ადგილობრივი თვითმმართველობების, საჯარო დაწესებულებების,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</t>
  </si>
  <si>
    <t>სხვა დაწესებულებების მიერ გამოშვებული სავალო ფასიანი ქაღალდები, რომლის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მე-3 ან უკეთეს ბიჯს</t>
  </si>
  <si>
    <t>მოკლევადიანი საკრედიტო შეფასების მქონე სავალო ფასიანი ქაღალდები, რომლის საკრედიტო ხარისხი მოკლევადიანი რისკის პოზიციების შეწონვის სებ–ის მიერ დადგენილი წესით შეესაბამება მე-3 ან უკეთეს ბიჯს</t>
  </si>
  <si>
    <t>წილი კაპიტალში ან კონვერტირებადი ობლიგაციები, რომლებიც შედის მთავარ ინდექსში</t>
  </si>
  <si>
    <t>კომერციული ბანკების მიერ გამოშვებული საკრედიტო შეფასების არ მქონე სავალო ფასიანი ქაღალდები</t>
  </si>
  <si>
    <t xml:space="preserve">წილი კოლექტიურ საინვესტიციო სქემებში </t>
  </si>
  <si>
    <t>ცენტრალური მთავრობებისა და ცენტრალური ბანკების უზრუნველყოფა</t>
  </si>
  <si>
    <t>რეგიონული მთავრობებისა და ადგილობრივი თვითმმართველობების უზრუნველყოფა</t>
  </si>
  <si>
    <t>მრავალმხრივი განვითარების ბანკების უზრუნველყოფა</t>
  </si>
  <si>
    <t>საერთაშორისო ორგანიზაციების უზრუნველყოფა</t>
  </si>
  <si>
    <t>საჯარო დაწესებულებების უზრუნველყოფა</t>
  </si>
  <si>
    <t>კომერციული ბანკების უზრუნველყოფა</t>
  </si>
  <si>
    <t>სხვა კორპორატიული პირების უზრუნველყოფა, რომელთა საკრედიტო ხარისხი კორპორატიული კლიენტების მიმართ რისკის პოზიციების სებ–ის მიერ დადგენილი შეწონვის წესით შეესაბამება მე-2 ან უკეთეს ბიჯს</t>
  </si>
  <si>
    <t>უპირობო და პირობითი მოთხოვნები ცენტრალური მთავრობებისა და ცენტრალური ბანკების მიმართ</t>
  </si>
  <si>
    <t>უპირობო და პირობითი მოთხოვნები რეგიონული მთავრობებისა და ადგილობრივი თვითმმართველობების მიმართ</t>
  </si>
  <si>
    <t>უპირობო და პირობითი მოთხოვნები საჯარო დაწესებულებების მიმართ</t>
  </si>
  <si>
    <t>უპირობო და პირობითი მოთხოვნები მრავალმხრივი განვითარების ბანკების მიმართ</t>
  </si>
  <si>
    <t>უპირობო და პირობითი მოთხოვნები საერთაშორისო ორგანიზაციების მიმართ</t>
  </si>
  <si>
    <t>უპირობო და პირობითი მოთხოვნები კომერციული ბანკების მიმართ</t>
  </si>
  <si>
    <t>მოგება - ზარალის ანგარიშგება</t>
  </si>
  <si>
    <t>ძირითადი მაჩვენებლები</t>
  </si>
  <si>
    <t>წმინდა საპროცენტო მარჟა</t>
  </si>
  <si>
    <t xml:space="preserve">   </t>
  </si>
  <si>
    <t xml:space="preserve">წმინდა სესხები </t>
  </si>
  <si>
    <t xml:space="preserve">ფულადი სახსრები სხვა ბანკებში </t>
  </si>
  <si>
    <t>უცხოური ვალუტით გამოწვეული საკრედიტო რისკის შეწონვას დაქვემდებარებული საბალანსო ელემენტები</t>
  </si>
  <si>
    <t>ელემენტი, რომელზეც არ ვრცელდება კაპიტალის მოთხოვნა ან ექვემდებარება კაპიტალიდან დაქვითვას</t>
  </si>
  <si>
    <t xml:space="preserve"> საბალანსო ღირებულებები </t>
  </si>
  <si>
    <t>საბალანსო ღირებულებები ადგილობრივი ბუღალტრული აღრიცხვის წესების მიხედვით (ინდივიდუალური ფინანსური ანგარიშგება)</t>
  </si>
  <si>
    <t xml:space="preserve">სტანდარტიზებული საზედამხედველო ანგარიშგების საბალანსო ელემენტები </t>
  </si>
  <si>
    <t xml:space="preserve">    მინუს: გამოსყიდული აქციები</t>
  </si>
  <si>
    <t>მათ შორის მეორად საზედამხედველო კაპიტალში ჩასათვლელი ინსტრუმენტები</t>
  </si>
  <si>
    <t>მათ შორის არამატერიალური აქტივები</t>
  </si>
  <si>
    <t>მათ შორის 10%-ზე ნაკლები  წილობრივი მფლობელობა, რომელიც შეზღუდულად აღიარდება</t>
  </si>
  <si>
    <t>მათ შორის მნიშვნელოვანი ინვესტიციები, რომლებიც შეზღუდულად აღიარდება</t>
  </si>
  <si>
    <t xml:space="preserve">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</t>
  </si>
  <si>
    <t>g</t>
  </si>
  <si>
    <t>h</t>
  </si>
  <si>
    <t>i</t>
  </si>
  <si>
    <t>j</t>
  </si>
  <si>
    <t>k</t>
  </si>
  <si>
    <t>l</t>
  </si>
  <si>
    <r>
      <t xml:space="preserve">ძირითადი პირველადი კაპიტალის კოეფიციენტი (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7.0 %)</t>
    </r>
  </si>
  <si>
    <t xml:space="preserve"> საბალანსო უწყისი</t>
  </si>
  <si>
    <t>ბალანსგარეშე ანგარიშგების უწყისი</t>
  </si>
  <si>
    <t xml:space="preserve">მათ შორის 10 %-იანი წილობრივი მფლობელობა ფინანსურ  დაწესებულებებში  </t>
  </si>
  <si>
    <t>საკრედიტო რისკის მიტიგაცია</t>
  </si>
  <si>
    <t>ოქროს სტანდარტული ზოდი ან მისი ექვივალენტი</t>
  </si>
  <si>
    <t>სხვა ერთეულები</t>
  </si>
  <si>
    <t>საკრედიტო რისკის მიხედვით შეწონილი რისკის პოზიციები</t>
  </si>
  <si>
    <t>საკრედიტო რისკის მიხედვით შეწონილი რისკის პოზიციები საკრედიტო რისკის მიტიგაციამდე</t>
  </si>
  <si>
    <t>პირველადი კაპიტალის კოეფიციენტი ( ≥ 6.4 %)</t>
  </si>
  <si>
    <t>საზედამხედველო კაპიტალის კოეფიციენტი ( ≥ 9.6 %)</t>
  </si>
  <si>
    <t>1.1.1</t>
  </si>
  <si>
    <t>სულ რისკის მიხედვით შეწონილი რისკის პოზიციები</t>
  </si>
  <si>
    <t>პილარ 3-ის კვარტალური ანგარიშგება</t>
  </si>
  <si>
    <t>ბანკის სრული დასახელება</t>
  </si>
  <si>
    <t>ბანკის სამეთვალყურეო საბჭოს თავმჯდომარე</t>
  </si>
  <si>
    <t>ბანკის გენერალური დირექტორი</t>
  </si>
  <si>
    <t>ბანკის ვებ-გვერდი</t>
  </si>
  <si>
    <t>სარჩევი</t>
  </si>
  <si>
    <t>საბალანსო უწყისი</t>
  </si>
  <si>
    <t>მოგება-ზარალის ანგარიშგება</t>
  </si>
  <si>
    <t xml:space="preserve">ბალანსგარეშე ანგარიშების უწყისი </t>
  </si>
  <si>
    <t>e = c + d</t>
  </si>
  <si>
    <t>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</t>
  </si>
  <si>
    <t>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</t>
  </si>
  <si>
    <t>სხვა კორექტირებების ეფექტი (ასეთის არსებობის შემთხვევაში)</t>
  </si>
  <si>
    <t>სულ საკრედიტო რისკის მიხედვით შეწონვას დაქვემდებარებული რისკის პოზიციები</t>
  </si>
  <si>
    <t>საბალანსო ელემენტების ღირებულებასა და  საკრედიტო რისკის მიხედვით შეწონვას დაქვემდებარებულ რისკის პოზიციებს შორის განსხვავებები</t>
  </si>
  <si>
    <t xml:space="preserve">საკრედიტო რისკით შეწონვას დაქვემდებარებული საბალანსო ელემენტები </t>
  </si>
  <si>
    <t>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</t>
  </si>
  <si>
    <t>კონტრაგენტთან დაკავშირებული საკრედიტო რისკის მიხედვით  შეწონვას დაქვემდებარებული გარესაბალანსო ელემენტების ნომინალური ღირებულება</t>
  </si>
  <si>
    <t>საბალანსო უწყისისა და საზედამხედველო კაპიტალის ელემენტებს შორის კავშირები</t>
  </si>
  <si>
    <t>კავშირი Capital-ის ცხრილთან</t>
  </si>
  <si>
    <t>ძირითადი საშუალებების საექსპლუატაციო ხარჯები</t>
  </si>
  <si>
    <t>მოგება გადასახადის გადახდამდე და გაუთვალისწინებელ შემოსავალ–ხარჯებამდე</t>
  </si>
  <si>
    <t>ბანკის ბენეფიციარების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</si>
  <si>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</t>
  </si>
  <si>
    <t>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(ცხრილი CCR)</t>
  </si>
  <si>
    <t xml:space="preserve">         გაცემული გარანტიები</t>
  </si>
  <si>
    <t xml:space="preserve">         აკრედიტივები</t>
  </si>
  <si>
    <t xml:space="preserve">         კლიენტების მიერ აუთვისებელი ნაშთები</t>
  </si>
  <si>
    <t xml:space="preserve">         სხვა პირობითი ვალდებულებები</t>
  </si>
  <si>
    <t>ბანკის მიმართ არსებული მოთხოვნის უზრუნველყოფის მიზნით მიღებული გარანტიები</t>
  </si>
  <si>
    <t>ბანკის მიმართ არსებული მოთხოვნის უზრუნველყოფის მიზნით დატვირთული ბანკის აქტივები</t>
  </si>
  <si>
    <t xml:space="preserve">         ბანკის ფინანსური აქტივები</t>
  </si>
  <si>
    <t xml:space="preserve">         ბანკის არაფინანსური აქტივები</t>
  </si>
  <si>
    <t>ბანკის მოთხოვნის უზრუნველყოფის მიზნით მიღებული გარანტიები</t>
  </si>
  <si>
    <t xml:space="preserve">         თავდებობა, სოლიდარული პასუხისმგებლობა </t>
  </si>
  <si>
    <t xml:space="preserve">         გარანტია </t>
  </si>
  <si>
    <t>მოთხოვნის უზრუნველყოფის მიზნით ბანკის სასარგებლოდ დატვირთული აქტივები</t>
  </si>
  <si>
    <t xml:space="preserve">         ფულადი სახსრები</t>
  </si>
  <si>
    <t xml:space="preserve">         ძვირფასი ლითონები და ქვები </t>
  </si>
  <si>
    <t xml:space="preserve">         უძრავი ქონება</t>
  </si>
  <si>
    <t>5.3.1</t>
  </si>
  <si>
    <t xml:space="preserve">                     საცხოვრებელი</t>
  </si>
  <si>
    <t>5.3.2</t>
  </si>
  <si>
    <t xml:space="preserve">                     კომერციული</t>
  </si>
  <si>
    <t>5.3.3</t>
  </si>
  <si>
    <t xml:space="preserve">                        კომპლექსური ტიპის უძრავი ქონება</t>
  </si>
  <si>
    <t>5.3.4</t>
  </si>
  <si>
    <t xml:space="preserve">                    მიწის ნაკვეთები (შენობა ნაგებობების გარეშე)</t>
  </si>
  <si>
    <t>5.3.5</t>
  </si>
  <si>
    <t xml:space="preserve">                    სხვა</t>
  </si>
  <si>
    <t xml:space="preserve">         მოძრავი ქონება</t>
  </si>
  <si>
    <t xml:space="preserve">         წილის გირავნობა</t>
  </si>
  <si>
    <t xml:space="preserve">         ფასიანი ქაღალდები</t>
  </si>
  <si>
    <t xml:space="preserve">         სხვა </t>
  </si>
  <si>
    <t>წარმოებული ფინანსური ინსტრუმენტები</t>
  </si>
  <si>
    <t xml:space="preserve">          სავალუტო კურსთან დაკავშირებული კონტრაქტების (გარდა ოფციონებისა) ფარგლებში გასაცები თანხები</t>
  </si>
  <si>
    <t xml:space="preserve">          საპროცენტო განაკვეთთან დაკავშირებული კონტრაქტების (გარდა ოფციონებისა) ძირითადი თანხა </t>
  </si>
  <si>
    <t xml:space="preserve">          გაყიდული ოფციონები</t>
  </si>
  <si>
    <t xml:space="preserve">          ნაყიდი ოფციონები</t>
  </si>
  <si>
    <t xml:space="preserve">          სხვა წარმოებული ინსტრუმენტების ფარგლებში ბანკის პოტენციური მოთხოვნის ნომინალური ღირებულება</t>
  </si>
  <si>
    <t xml:space="preserve">          სხვა წარმოებული ინსტრუმენტების ფარგლებში ბანკის მიმართ პოტენციური მოთხოვნის ნომინალური ღირებულება</t>
  </si>
  <si>
    <t>ბანკის ბალანსზე აუღიარებელი საკრედიტო მოთხოვნები</t>
  </si>
  <si>
    <t xml:space="preserve">          ბოლო 3 თვის განმავალობაში ბალანსიდან ჩამოწერილი საკრედიტო მოთხოვნების ძირი თანხა</t>
  </si>
  <si>
    <t xml:space="preserve">         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</t>
  </si>
  <si>
    <t xml:space="preserve">          ბოლო 5 წლის განმავლობაში (ბოლო 3 თვის ჩათვლით) ბალანსიდან ჩამოწერილი საკრედიტო მოთხოვნების ძირი თანხა</t>
  </si>
  <si>
    <t xml:space="preserve">          ბოლო 5 წლის განმავლობაში (ბოლო 3 თვის ჩათვლით) ბალანსიდან ჩამოწერილი და ბალანსზე აუღიარებელი მისაღები პროცენტები და ჯარიმები</t>
  </si>
  <si>
    <t>შეუქცევადი საოპერაციო იჯარა</t>
  </si>
  <si>
    <t xml:space="preserve">          ვადის გარეშე ხელშეკრულების ფარგლებში</t>
  </si>
  <si>
    <t xml:space="preserve">          1 წლამდე ვადით</t>
  </si>
  <si>
    <t xml:space="preserve">          1-დან 2 წლამდე ვადით</t>
  </si>
  <si>
    <t xml:space="preserve">          2-დან 3 წლამდე ვადით</t>
  </si>
  <si>
    <t xml:space="preserve">          3-დან 4 წლამდე ვადით</t>
  </si>
  <si>
    <t xml:space="preserve">          4-დან 5 წლამდე ვადით</t>
  </si>
  <si>
    <t xml:space="preserve">          5 წელზე მეტი ვადით</t>
  </si>
  <si>
    <t>კაპიტალური დანახარჯების პოტენციური სახელშეკრულებო ვალდებულება</t>
  </si>
  <si>
    <t>მათ შორის: ზღვრული დაქვითვის მეთოდს დაქვემდებარებული რისკის პოზიციები, რომლებიც არ იქვითება კაპიტალიდან (რომლებიც იწონება 250%-ში)</t>
  </si>
  <si>
    <t>ცხრილი N</t>
  </si>
  <si>
    <t>ცხრილი 1</t>
  </si>
  <si>
    <t>ცხრილი 2</t>
  </si>
  <si>
    <t>ცხრილი 3</t>
  </si>
  <si>
    <t>ცხრილი 4</t>
  </si>
  <si>
    <t>ცხრილი 5</t>
  </si>
  <si>
    <t>ცხრილი 6</t>
  </si>
  <si>
    <t>ცხრილი 7</t>
  </si>
  <si>
    <t>ცხრილი 8</t>
  </si>
  <si>
    <t>ცხრილი 9</t>
  </si>
  <si>
    <t>ცხრილი 10</t>
  </si>
  <si>
    <t>ცხრილი 11</t>
  </si>
  <si>
    <t>ცხრილი 12</t>
  </si>
  <si>
    <t>ცხრილი 13</t>
  </si>
  <si>
    <t>ცხრილი 14</t>
  </si>
  <si>
    <t>ცხრილი 15</t>
  </si>
  <si>
    <t>რისკის მიხედვით შეწონილი რისკის პოზიციები (ბაზელ III-ზე დაფუძნებული ჩარჩოს მიხედვით)</t>
  </si>
  <si>
    <t>რისკის მიხედვით შეწონილი რისკის პოზიციები (ბაზელ I-ზე დაფუძნებული ჩარჩოს მიხედვით)</t>
  </si>
  <si>
    <t>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</si>
  <si>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</si>
  <si>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საბალანსო</t>
  </si>
  <si>
    <t>გარესაბალანსო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</si>
  <si>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</si>
  <si>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</si>
  <si>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</si>
  <si>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</si>
  <si>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</si>
  <si>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რისკის წონები
აქტივების კლასები</t>
  </si>
  <si>
    <t>კომერციული ბანკების, რეგიონული მთავრობებისა და ადგილობრივი თვითმმართველობების,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</t>
  </si>
  <si>
    <t>საბალანსო ელემენტები - რისკის პოზიციების ღირებულება</t>
  </si>
  <si>
    <t xml:space="preserve">გარესაბალანსო ელემენტები კონვერსიის ფაქტორის გათვალისწინებით </t>
  </si>
  <si>
    <t>რისკის მიხედვით შეწონილი აქტივების სიმკვრივე* f=e/(a+c)</t>
  </si>
  <si>
    <t>გარესაბალანსო ელემენტები ნომინალური ღირებულება</t>
  </si>
  <si>
    <t>სულ გარესაბალანსო ელემენტების საკრედიტო მიტიგაცია</t>
  </si>
  <si>
    <t>სულ საბალანსო ელემენტების საკრედიტო მიტიგაცია</t>
  </si>
  <si>
    <t>საკრედიტო რისკის მიხედვით შეწონილი რისკის პოზიციები 
(საბალანსო და კრედიტ კონვერსიის ფაქტორის გათვალისწინებით გარესაბალანსო ელემენტები)</t>
  </si>
  <si>
    <t>საკრედიტო რისკის მიტიგაცია 
(საბალანსო და გარესაბალანსო ელემენტები)</t>
  </si>
  <si>
    <t>სტანდარტიზებული მიდგომა - საკრედიტო რისკის მიტიგაცია</t>
  </si>
  <si>
    <t>სტანდარტიზებული მიდგომა - საკრედიტო რისკის მიტიგაციის ეფექტი</t>
  </si>
  <si>
    <t xml:space="preserve">გარესაბალანსო ელემენტები </t>
  </si>
  <si>
    <t>რისკის მიხედვით შეწონილი აქტივები საკრედიტო რისკის მიტიგაციამდე</t>
  </si>
  <si>
    <t>რისკის მიხედვით შეწონილი აქტივები საკრედიტო რისკის მიტიგაციის ეფექტის გათვალისწინებით</t>
  </si>
  <si>
    <t>პირობითი და სახელშეკრულებო ვალდებულებები</t>
  </si>
  <si>
    <t xml:space="preserve">          სავალუტო კურსთან დაკავშირებული კონტრაქტების (გარდა ოფციონებისა) ფარგლებში მისაღები თანხები</t>
  </si>
  <si>
    <t>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</t>
  </si>
  <si>
    <t>მათ შორის გარესაბალანსო ელემენტების საერთო რეზერვი</t>
  </si>
  <si>
    <t>6.2.1</t>
  </si>
  <si>
    <t>მათ შორის სესხების შესაძლო დანაკარგების საერთო რეზერვი</t>
  </si>
  <si>
    <t>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</t>
  </si>
  <si>
    <t>"კრედო"</t>
  </si>
  <si>
    <t>30.06.2017</t>
  </si>
  <si>
    <t>Dan Balke (Germany)</t>
  </si>
  <si>
    <t>Thomas Engelhardt (Germany)</t>
  </si>
  <si>
    <t>Franciscus Bernardus Martinus Streppel (Netherlands)</t>
  </si>
  <si>
    <t>Paul-Catalin Panciu (Romania)</t>
  </si>
  <si>
    <t>Shavkat Akmalov (Uzbekistan)</t>
  </si>
  <si>
    <t>ზაალ ფირცხელავა</t>
  </si>
  <si>
    <t>ერეკლე ზათიაშვილი</t>
  </si>
  <si>
    <t>ზაზა ტყეშელაშვილი</t>
  </si>
  <si>
    <t xml:space="preserve">Access Microfinance Holding AG (Germany) </t>
  </si>
  <si>
    <t xml:space="preserve">Triodos Custody B.V., Triodos Fair Share Fund (Netherlands) </t>
  </si>
  <si>
    <t xml:space="preserve">Triodos SICAV II, Triodos Microfinance Fund (Luxembourg) </t>
  </si>
  <si>
    <t xml:space="preserve">ResponsAbility Participations AG (Switzerland) </t>
  </si>
  <si>
    <t xml:space="preserve">ResponsAbility Management Company S.A., responsAbility Global Microfinance Fund (Luxembourg) </t>
  </si>
  <si>
    <t xml:space="preserve">ResponsAbility SICAV (Lux) -  responsAbility SICAV (Lux) Microfinance Leaders Fund  </t>
  </si>
  <si>
    <t>CDC Group PLC (UK)</t>
  </si>
  <si>
    <t xml:space="preserve">European Investment Bank (Luxembourg) </t>
  </si>
  <si>
    <t xml:space="preserve">International Finance Corporation (USA) </t>
  </si>
  <si>
    <t xml:space="preserve">Kreditanstalt für Wiederaufbau (Germany) </t>
  </si>
  <si>
    <t xml:space="preserve">LFS Financial Systems GmbH (Germany) </t>
  </si>
  <si>
    <t xml:space="preserve">Omidyar Tufts Microfinance Fund (USA) </t>
  </si>
  <si>
    <t xml:space="preserve">Dr. Bernd Zattler (Germany) </t>
  </si>
  <si>
    <t>ცხრილი 9 (Capital), C46</t>
  </si>
  <si>
    <t>ცხრილი 9 (Capital), C15</t>
  </si>
  <si>
    <t>ცხრილი 9 (Capital), C13</t>
  </si>
  <si>
    <t>ცხრილი 9 (Capital), C7</t>
  </si>
  <si>
    <t>1Q2017</t>
  </si>
  <si>
    <t>2Q2017</t>
  </si>
  <si>
    <t>ბანკის დირექტორატი ადასტურებს მოცემულ პილარ 3-ის ანგარიშგებაში ასახული ყველა მონაცემისა და ინფორმაციის უტყუარობასა და სიზუსტეს.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დაცვით, წინამდებარე ანგარიშგება აკმაყოფილებს საქართველოს ეროვნული ბანკის პრეზიდენტის 2017 წლის ივნისის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მოთხოვნებსა და საქართველოს ეროვნული ბანკის მიერ დადგენილ სხვა წესებსა და ნორმებს.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</si>
</sst>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b/>
      <sz val="10"/>
      <name val="Sylfaen"/>
      <family val="1"/>
    </font>
    <font>
      <u/>
      <sz val="10"/>
      <color indexed="12"/>
      <name val="Arial"/>
      <family val="2"/>
    </font>
    <font>
      <sz val="8"/>
      <color theme="1"/>
      <name val="Calibri"/>
      <family val="2"/>
      <scheme val="minor"/>
    </font>
    <font>
      <sz val="10"/>
      <name val="Geo_Arial"/>
      <family val="2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</font>
    <font>
      <sz val="10"/>
      <color rgb="FF333333"/>
      <name val="Sylfaen"/>
      <family val="1"/>
    </font>
    <font>
      <i/>
      <sz val="10"/>
      <name val="Sylfaen"/>
      <family val="1"/>
    </font>
    <font>
      <i/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SPKolheti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b/>
      <i/>
      <sz val="10"/>
      <color theme="1"/>
      <name val="Sylfaen"/>
      <family val="1"/>
    </font>
    <font>
      <sz val="9"/>
      <color theme="1"/>
      <name val="Calibri"/>
      <family val="2"/>
      <scheme val="minor"/>
    </font>
    <font>
      <sz val="12"/>
      <color indexed="8"/>
      <name val="Sylfaen"/>
      <family val="1"/>
    </font>
  </fonts>
  <fills count="7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  <xf numFmtId="168" fontId="29" fillId="37" borderId="0"/>
    <xf numFmtId="169" fontId="29" fillId="37" borderId="0"/>
    <xf numFmtId="168" fontId="29" fillId="37" borderId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168" fontId="31" fillId="38" borderId="0" applyNumberFormat="0" applyBorder="0" applyAlignment="0" applyProtection="0"/>
    <xf numFmtId="169" fontId="31" fillId="38" borderId="0" applyNumberFormat="0" applyBorder="0" applyAlignment="0" applyProtection="0"/>
    <xf numFmtId="168" fontId="31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168" fontId="31" fillId="39" borderId="0" applyNumberFormat="0" applyBorder="0" applyAlignment="0" applyProtection="0"/>
    <xf numFmtId="169" fontId="31" fillId="39" borderId="0" applyNumberFormat="0" applyBorder="0" applyAlignment="0" applyProtection="0"/>
    <xf numFmtId="168" fontId="31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168" fontId="31" fillId="40" borderId="0" applyNumberFormat="0" applyBorder="0" applyAlignment="0" applyProtection="0"/>
    <xf numFmtId="169" fontId="31" fillId="40" borderId="0" applyNumberFormat="0" applyBorder="0" applyAlignment="0" applyProtection="0"/>
    <xf numFmtId="168" fontId="31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168" fontId="31" fillId="42" borderId="0" applyNumberFormat="0" applyBorder="0" applyAlignment="0" applyProtection="0"/>
    <xf numFmtId="169" fontId="31" fillId="42" borderId="0" applyNumberFormat="0" applyBorder="0" applyAlignment="0" applyProtection="0"/>
    <xf numFmtId="168" fontId="31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168" fontId="31" fillId="43" borderId="0" applyNumberFormat="0" applyBorder="0" applyAlignment="0" applyProtection="0"/>
    <xf numFmtId="169" fontId="31" fillId="43" borderId="0" applyNumberFormat="0" applyBorder="0" applyAlignment="0" applyProtection="0"/>
    <xf numFmtId="168" fontId="31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168" fontId="31" fillId="45" borderId="0" applyNumberFormat="0" applyBorder="0" applyAlignment="0" applyProtection="0"/>
    <xf numFmtId="169" fontId="31" fillId="45" borderId="0" applyNumberFormat="0" applyBorder="0" applyAlignment="0" applyProtection="0"/>
    <xf numFmtId="168" fontId="31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168" fontId="31" fillId="46" borderId="0" applyNumberFormat="0" applyBorder="0" applyAlignment="0" applyProtection="0"/>
    <xf numFmtId="169" fontId="31" fillId="46" borderId="0" applyNumberFormat="0" applyBorder="0" applyAlignment="0" applyProtection="0"/>
    <xf numFmtId="168" fontId="31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168" fontId="31" fillId="41" borderId="0" applyNumberFormat="0" applyBorder="0" applyAlignment="0" applyProtection="0"/>
    <xf numFmtId="169" fontId="31" fillId="41" borderId="0" applyNumberFormat="0" applyBorder="0" applyAlignment="0" applyProtection="0"/>
    <xf numFmtId="168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168" fontId="31" fillId="44" borderId="0" applyNumberFormat="0" applyBorder="0" applyAlignment="0" applyProtection="0"/>
    <xf numFmtId="169" fontId="31" fillId="44" borderId="0" applyNumberFormat="0" applyBorder="0" applyAlignment="0" applyProtection="0"/>
    <xf numFmtId="168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168" fontId="31" fillId="47" borderId="0" applyNumberFormat="0" applyBorder="0" applyAlignment="0" applyProtection="0"/>
    <xf numFmtId="169" fontId="31" fillId="47" borderId="0" applyNumberFormat="0" applyBorder="0" applyAlignment="0" applyProtection="0"/>
    <xf numFmtId="168" fontId="31" fillId="47" borderId="0" applyNumberFormat="0" applyBorder="0" applyAlignment="0" applyProtection="0"/>
    <xf numFmtId="0" fontId="30" fillId="47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168" fontId="34" fillId="48" borderId="0" applyNumberFormat="0" applyBorder="0" applyAlignment="0" applyProtection="0"/>
    <xf numFmtId="169" fontId="34" fillId="48" borderId="0" applyNumberFormat="0" applyBorder="0" applyAlignment="0" applyProtection="0"/>
    <xf numFmtId="168" fontId="34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34" fillId="45" borderId="0" applyNumberFormat="0" applyBorder="0" applyAlignment="0" applyProtection="0"/>
    <xf numFmtId="169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34" fillId="46" borderId="0" applyNumberFormat="0" applyBorder="0" applyAlignment="0" applyProtection="0"/>
    <xf numFmtId="169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34" fillId="51" borderId="0" applyNumberFormat="0" applyBorder="0" applyAlignment="0" applyProtection="0"/>
    <xf numFmtId="169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168" fontId="34" fillId="54" borderId="0" applyNumberFormat="0" applyBorder="0" applyAlignment="0" applyProtection="0"/>
    <xf numFmtId="169" fontId="34" fillId="54" borderId="0" applyNumberFormat="0" applyBorder="0" applyAlignment="0" applyProtection="0"/>
    <xf numFmtId="168" fontId="34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168" fontId="34" fillId="58" borderId="0" applyNumberFormat="0" applyBorder="0" applyAlignment="0" applyProtection="0"/>
    <xf numFmtId="169" fontId="34" fillId="58" borderId="0" applyNumberFormat="0" applyBorder="0" applyAlignment="0" applyProtection="0"/>
    <xf numFmtId="168" fontId="34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55" borderId="0" applyNumberFormat="0" applyBorder="0" applyAlignment="0" applyProtection="0"/>
    <xf numFmtId="0" fontId="30" fillId="59" borderId="0" applyNumberFormat="0" applyBorder="0" applyAlignment="0" applyProtection="0"/>
    <xf numFmtId="0" fontId="32" fillId="56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168" fontId="34" fillId="60" borderId="0" applyNumberFormat="0" applyBorder="0" applyAlignment="0" applyProtection="0"/>
    <xf numFmtId="169" fontId="34" fillId="60" borderId="0" applyNumberFormat="0" applyBorder="0" applyAlignment="0" applyProtection="0"/>
    <xf numFmtId="168" fontId="34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0" borderId="0" applyNumberFormat="0" applyBorder="0" applyAlignment="0" applyProtection="0"/>
    <xf numFmtId="0" fontId="30" fillId="52" borderId="0" applyNumberFormat="0" applyBorder="0" applyAlignment="0" applyProtection="0"/>
    <xf numFmtId="0" fontId="30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34" fillId="49" borderId="0" applyNumberFormat="0" applyBorder="0" applyAlignment="0" applyProtection="0"/>
    <xf numFmtId="169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0" fillId="61" borderId="0" applyNumberFormat="0" applyBorder="0" applyAlignment="0" applyProtection="0"/>
    <xf numFmtId="0" fontId="3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34" fillId="50" borderId="0" applyNumberFormat="0" applyBorder="0" applyAlignment="0" applyProtection="0"/>
    <xf numFmtId="169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0" fillId="55" borderId="0" applyNumberFormat="0" applyBorder="0" applyAlignment="0" applyProtection="0"/>
    <xf numFmtId="0" fontId="30" fillId="62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168" fontId="34" fillId="63" borderId="0" applyNumberFormat="0" applyBorder="0" applyAlignment="0" applyProtection="0"/>
    <xf numFmtId="169" fontId="34" fillId="63" borderId="0" applyNumberFormat="0" applyBorder="0" applyAlignment="0" applyProtection="0"/>
    <xf numFmtId="168" fontId="34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2" fillId="63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170" fontId="38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0" fontId="39" fillId="0" borderId="0" applyFill="0" applyBorder="0" applyAlignment="0"/>
    <xf numFmtId="172" fontId="40" fillId="0" borderId="0" applyFill="0" applyBorder="0" applyAlignment="0"/>
    <xf numFmtId="173" fontId="40" fillId="0" borderId="0" applyFill="0" applyBorder="0" applyAlignment="0"/>
    <xf numFmtId="174" fontId="40" fillId="0" borderId="0" applyFill="0" applyBorder="0" applyAlignment="0"/>
    <xf numFmtId="175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9" fontId="43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2" fillId="9" borderId="36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0" fontId="41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168" fontId="43" fillId="64" borderId="43" applyNumberFormat="0" applyAlignment="0" applyProtection="0"/>
    <xf numFmtId="169" fontId="43" fillId="64" borderId="43" applyNumberFormat="0" applyAlignment="0" applyProtection="0"/>
    <xf numFmtId="168" fontId="43" fillId="64" borderId="43" applyNumberFormat="0" applyAlignment="0" applyProtection="0"/>
    <xf numFmtId="0" fontId="41" fillId="64" borderId="43" applyNumberFormat="0" applyAlignment="0" applyProtection="0"/>
    <xf numFmtId="0" fontId="44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0" fontId="45" fillId="10" borderId="39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169" fontId="46" fillId="65" borderId="44" applyNumberFormat="0" applyAlignment="0" applyProtection="0"/>
    <xf numFmtId="168" fontId="46" fillId="65" borderId="44" applyNumberFormat="0" applyAlignment="0" applyProtection="0"/>
    <xf numFmtId="0" fontId="4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/>
    <xf numFmtId="172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/>
    <xf numFmtId="14" fontId="49" fillId="0" borderId="0" applyFill="0" applyBorder="0" applyAlignment="0"/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45">
      <alignment vertical="center"/>
    </xf>
    <xf numFmtId="38" fontId="2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9" fontId="53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39" fillId="0" borderId="3" applyNumberFormat="0" applyAlignment="0">
      <alignment horizontal="right"/>
      <protection locked="0"/>
    </xf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168" fontId="56" fillId="40" borderId="0" applyNumberFormat="0" applyBorder="0" applyAlignment="0" applyProtection="0"/>
    <xf numFmtId="169" fontId="56" fillId="40" borderId="0" applyNumberFormat="0" applyBorder="0" applyAlignment="0" applyProtection="0"/>
    <xf numFmtId="168" fontId="56" fillId="40" borderId="0" applyNumberFormat="0" applyBorder="0" applyAlignment="0" applyProtection="0"/>
    <xf numFmtId="0" fontId="5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57" fillId="0" borderId="33" applyNumberFormat="0" applyAlignment="0" applyProtection="0">
      <alignment horizontal="left" vertical="center"/>
    </xf>
    <xf numFmtId="0" fontId="57" fillId="0" borderId="33" applyNumberFormat="0" applyAlignment="0" applyProtection="0">
      <alignment horizontal="left" vertical="center"/>
    </xf>
    <xf numFmtId="168" fontId="57" fillId="0" borderId="33" applyNumberFormat="0" applyAlignment="0" applyProtection="0">
      <alignment horizontal="left" vertical="center"/>
    </xf>
    <xf numFmtId="0" fontId="57" fillId="0" borderId="9">
      <alignment horizontal="left" vertical="center"/>
    </xf>
    <xf numFmtId="0" fontId="57" fillId="0" borderId="9">
      <alignment horizontal="left" vertical="center"/>
    </xf>
    <xf numFmtId="168" fontId="57" fillId="0" borderId="9">
      <alignment horizontal="left" vertical="center"/>
    </xf>
    <xf numFmtId="0" fontId="58" fillId="0" borderId="46" applyNumberFormat="0" applyFill="0" applyAlignment="0" applyProtection="0"/>
    <xf numFmtId="169" fontId="58" fillId="0" borderId="46" applyNumberFormat="0" applyFill="0" applyAlignment="0" applyProtection="0"/>
    <xf numFmtId="0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168" fontId="58" fillId="0" borderId="46" applyNumberFormat="0" applyFill="0" applyAlignment="0" applyProtection="0"/>
    <xf numFmtId="169" fontId="58" fillId="0" borderId="46" applyNumberFormat="0" applyFill="0" applyAlignment="0" applyProtection="0"/>
    <xf numFmtId="168" fontId="58" fillId="0" borderId="46" applyNumberFormat="0" applyFill="0" applyAlignment="0" applyProtection="0"/>
    <xf numFmtId="0" fontId="58" fillId="0" borderId="46" applyNumberFormat="0" applyFill="0" applyAlignment="0" applyProtection="0"/>
    <xf numFmtId="0" fontId="59" fillId="0" borderId="47" applyNumberFormat="0" applyFill="0" applyAlignment="0" applyProtection="0"/>
    <xf numFmtId="169" fontId="59" fillId="0" borderId="47" applyNumberFormat="0" applyFill="0" applyAlignment="0" applyProtection="0"/>
    <xf numFmtId="0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168" fontId="59" fillId="0" borderId="47" applyNumberFormat="0" applyFill="0" applyAlignment="0" applyProtection="0"/>
    <xf numFmtId="169" fontId="59" fillId="0" borderId="47" applyNumberFormat="0" applyFill="0" applyAlignment="0" applyProtection="0"/>
    <xf numFmtId="168" fontId="59" fillId="0" borderId="47" applyNumberFormat="0" applyFill="0" applyAlignment="0" applyProtection="0"/>
    <xf numFmtId="0" fontId="59" fillId="0" borderId="47" applyNumberFormat="0" applyFill="0" applyAlignment="0" applyProtection="0"/>
    <xf numFmtId="0" fontId="60" fillId="0" borderId="48" applyNumberFormat="0" applyFill="0" applyAlignment="0" applyProtection="0"/>
    <xf numFmtId="169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168" fontId="60" fillId="0" borderId="48" applyNumberFormat="0" applyFill="0" applyAlignment="0" applyProtection="0"/>
    <xf numFmtId="169" fontId="60" fillId="0" borderId="48" applyNumberFormat="0" applyFill="0" applyAlignment="0" applyProtection="0"/>
    <xf numFmtId="168" fontId="60" fillId="0" borderId="48" applyNumberFormat="0" applyFill="0" applyAlignment="0" applyProtection="0"/>
    <xf numFmtId="0" fontId="60" fillId="0" borderId="48" applyNumberFormat="0" applyFill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7" fontId="61" fillId="0" borderId="0"/>
    <xf numFmtId="168" fontId="62" fillId="0" borderId="0"/>
    <xf numFmtId="0" fontId="62" fillId="0" borderId="0"/>
    <xf numFmtId="168" fontId="62" fillId="0" borderId="0"/>
    <xf numFmtId="168" fontId="57" fillId="0" borderId="0"/>
    <xf numFmtId="0" fontId="57" fillId="0" borderId="0"/>
    <xf numFmtId="168" fontId="57" fillId="0" borderId="0"/>
    <xf numFmtId="168" fontId="63" fillId="0" borderId="0"/>
    <xf numFmtId="0" fontId="63" fillId="0" borderId="0"/>
    <xf numFmtId="168" fontId="63" fillId="0" borderId="0"/>
    <xf numFmtId="168" fontId="64" fillId="0" borderId="0"/>
    <xf numFmtId="0" fontId="64" fillId="0" borderId="0"/>
    <xf numFmtId="168" fontId="64" fillId="0" borderId="0"/>
    <xf numFmtId="168" fontId="65" fillId="0" borderId="0"/>
    <xf numFmtId="0" fontId="65" fillId="0" borderId="0"/>
    <xf numFmtId="168" fontId="65" fillId="0" borderId="0"/>
    <xf numFmtId="168" fontId="66" fillId="0" borderId="0"/>
    <xf numFmtId="0" fontId="66" fillId="0" borderId="0"/>
    <xf numFmtId="168" fontId="66" fillId="0" borderId="0"/>
    <xf numFmtId="0" fontId="6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67" fillId="0" borderId="0" applyNumberFormat="0" applyFill="0" applyBorder="0" applyAlignment="0" applyProtection="0">
      <alignment vertical="top"/>
      <protection locked="0"/>
    </xf>
    <xf numFmtId="169" fontId="67" fillId="0" borderId="0" applyNumberFormat="0" applyFill="0" applyBorder="0" applyAlignment="0" applyProtection="0">
      <alignment vertical="top"/>
      <protection locked="0"/>
    </xf>
    <xf numFmtId="168" fontId="67" fillId="0" borderId="0" applyNumberFormat="0" applyFill="0" applyBorder="0" applyAlignment="0" applyProtection="0">
      <alignment vertical="top"/>
      <protection locked="0"/>
    </xf>
    <xf numFmtId="168" fontId="68" fillId="0" borderId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9" fontId="71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70" fillId="8" borderId="36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0" fontId="69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168" fontId="71" fillId="43" borderId="43" applyNumberFormat="0" applyAlignment="0" applyProtection="0"/>
    <xf numFmtId="169" fontId="71" fillId="43" borderId="43" applyNumberFormat="0" applyAlignment="0" applyProtection="0"/>
    <xf numFmtId="168" fontId="71" fillId="43" borderId="43" applyNumberFormat="0" applyAlignment="0" applyProtection="0"/>
    <xf numFmtId="0" fontId="6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0" fontId="72" fillId="0" borderId="49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0" fontId="73" fillId="0" borderId="38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168" fontId="74" fillId="0" borderId="49" applyNumberFormat="0" applyFill="0" applyAlignment="0" applyProtection="0"/>
    <xf numFmtId="169" fontId="74" fillId="0" borderId="49" applyNumberFormat="0" applyFill="0" applyAlignment="0" applyProtection="0"/>
    <xf numFmtId="168" fontId="74" fillId="0" borderId="49" applyNumberFormat="0" applyFill="0" applyAlignment="0" applyProtection="0"/>
    <xf numFmtId="0" fontId="7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0" fontId="75" fillId="73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0" fontId="76" fillId="7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168" fontId="77" fillId="73" borderId="0" applyNumberFormat="0" applyBorder="0" applyAlignment="0" applyProtection="0"/>
    <xf numFmtId="169" fontId="77" fillId="73" borderId="0" applyNumberFormat="0" applyBorder="0" applyAlignment="0" applyProtection="0"/>
    <xf numFmtId="168" fontId="77" fillId="73" borderId="0" applyNumberFormat="0" applyBorder="0" applyAlignment="0" applyProtection="0"/>
    <xf numFmtId="0" fontId="75" fillId="73" borderId="0" applyNumberFormat="0" applyBorder="0" applyAlignment="0" applyProtection="0"/>
    <xf numFmtId="1" fontId="78" fillId="0" borderId="0" applyProtection="0"/>
    <xf numFmtId="168" fontId="29" fillId="0" borderId="50"/>
    <xf numFmtId="169" fontId="29" fillId="0" borderId="50"/>
    <xf numFmtId="168" fontId="2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81" fontId="2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0" fillId="0" borderId="0"/>
    <xf numFmtId="0" fontId="80" fillId="0" borderId="0"/>
    <xf numFmtId="0" fontId="79" fillId="0" borderId="0"/>
    <xf numFmtId="179" fontId="3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31" fillId="0" borderId="0"/>
    <xf numFmtId="0" fontId="31" fillId="0" borderId="0"/>
    <xf numFmtId="168" fontId="31" fillId="0" borderId="0"/>
    <xf numFmtId="0" fontId="3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68" fontId="31" fillId="0" borderId="0"/>
    <xf numFmtId="0" fontId="31" fillId="0" borderId="0"/>
    <xf numFmtId="0" fontId="31" fillId="0" borderId="0"/>
    <xf numFmtId="0" fontId="2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30" fillId="0" borderId="0"/>
    <xf numFmtId="179" fontId="31" fillId="0" borderId="0"/>
    <xf numFmtId="179" fontId="3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31" fillId="0" borderId="0"/>
    <xf numFmtId="179" fontId="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3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/>
    <xf numFmtId="0" fontId="31" fillId="0" borderId="0"/>
    <xf numFmtId="0" fontId="2" fillId="0" borderId="0"/>
    <xf numFmtId="0" fontId="30" fillId="0" borderId="0"/>
    <xf numFmtId="168" fontId="28" fillId="0" borderId="0"/>
    <xf numFmtId="0" fontId="2" fillId="0" borderId="0"/>
    <xf numFmtId="0" fontId="1" fillId="0" borderId="0"/>
    <xf numFmtId="0" fontId="1" fillId="0" borderId="0"/>
    <xf numFmtId="179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179" fontId="2" fillId="0" borderId="0"/>
    <xf numFmtId="0" fontId="31" fillId="0" borderId="0"/>
    <xf numFmtId="0" fontId="31" fillId="0" borderId="0"/>
    <xf numFmtId="168" fontId="28" fillId="0" borderId="0"/>
    <xf numFmtId="0" fontId="68" fillId="0" borderId="0"/>
    <xf numFmtId="0" fontId="2" fillId="0" borderId="0"/>
    <xf numFmtId="168" fontId="28" fillId="0" borderId="0"/>
    <xf numFmtId="0" fontId="1" fillId="0" borderId="0"/>
    <xf numFmtId="179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9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31" fillId="0" borderId="0"/>
    <xf numFmtId="168" fontId="28" fillId="0" borderId="0"/>
    <xf numFmtId="168" fontId="28" fillId="0" borderId="0"/>
    <xf numFmtId="0" fontId="1" fillId="0" borderId="0"/>
    <xf numFmtId="179" fontId="31" fillId="0" borderId="0"/>
    <xf numFmtId="179" fontId="31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1" fillId="0" borderId="0"/>
    <xf numFmtId="179" fontId="3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179" fontId="3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79" fontId="2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3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79" fontId="29" fillId="0" borderId="0"/>
    <xf numFmtId="0" fontId="8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8" fillId="0" borderId="0"/>
    <xf numFmtId="0" fontId="29" fillId="0" borderId="0"/>
    <xf numFmtId="179" fontId="29" fillId="0" borderId="0"/>
    <xf numFmtId="0" fontId="29" fillId="0" borderId="0"/>
    <xf numFmtId="0" fontId="2" fillId="0" borderId="0"/>
    <xf numFmtId="0" fontId="2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9" fillId="0" borderId="0"/>
    <xf numFmtId="179" fontId="8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168" fontId="29" fillId="0" borderId="0"/>
    <xf numFmtId="0" fontId="7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9" fillId="0" borderId="0"/>
    <xf numFmtId="0" fontId="8" fillId="0" borderId="0"/>
    <xf numFmtId="0" fontId="79" fillId="0" borderId="0"/>
    <xf numFmtId="168" fontId="8" fillId="0" borderId="0"/>
    <xf numFmtId="0" fontId="79" fillId="0" borderId="0"/>
    <xf numFmtId="168" fontId="8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179" fontId="8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179" fontId="2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179" fontId="8" fillId="0" borderId="0"/>
    <xf numFmtId="0" fontId="1" fillId="0" borderId="0"/>
    <xf numFmtId="179" fontId="29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9" fillId="0" borderId="0"/>
    <xf numFmtId="179" fontId="29" fillId="0" borderId="0"/>
    <xf numFmtId="179" fontId="29" fillId="0" borderId="0"/>
    <xf numFmtId="179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47" fillId="0" borderId="0"/>
    <xf numFmtId="0" fontId="2" fillId="0" borderId="0"/>
    <xf numFmtId="0" fontId="79" fillId="0" borderId="0"/>
    <xf numFmtId="168" fontId="4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79" fillId="0" borderId="0"/>
    <xf numFmtId="0" fontId="2" fillId="0" borderId="0"/>
    <xf numFmtId="0" fontId="7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9" fontId="2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168" fontId="2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68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3" fillId="0" borderId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168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169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1" fillId="11" borderId="40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3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85" fillId="0" borderId="0"/>
    <xf numFmtId="0" fontId="85" fillId="0" borderId="0"/>
    <xf numFmtId="168" fontId="85" fillId="0" borderId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9" fontId="88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7" fillId="9" borderId="37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0" fontId="86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168" fontId="88" fillId="64" borderId="52" applyNumberFormat="0" applyAlignment="0" applyProtection="0"/>
    <xf numFmtId="169" fontId="88" fillId="64" borderId="52" applyNumberFormat="0" applyAlignment="0" applyProtection="0"/>
    <xf numFmtId="168" fontId="88" fillId="64" borderId="52" applyNumberFormat="0" applyAlignment="0" applyProtection="0"/>
    <xf numFmtId="0" fontId="86" fillId="64" borderId="52" applyNumberFormat="0" applyAlignment="0" applyProtection="0"/>
    <xf numFmtId="0" fontId="28" fillId="0" borderId="0"/>
    <xf numFmtId="17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40" fillId="0" borderId="0" applyFill="0" applyBorder="0" applyAlignment="0"/>
    <xf numFmtId="172" fontId="40" fillId="0" borderId="0" applyFill="0" applyBorder="0" applyAlignment="0"/>
    <xf numFmtId="171" fontId="40" fillId="0" borderId="0" applyFill="0" applyBorder="0" applyAlignment="0"/>
    <xf numFmtId="176" fontId="40" fillId="0" borderId="0" applyFill="0" applyBorder="0" applyAlignment="0"/>
    <xf numFmtId="172" fontId="4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68" fillId="0" borderId="3" applyNumberFormat="0">
      <alignment horizontal="center" vertical="top" wrapText="1"/>
    </xf>
    <xf numFmtId="0" fontId="9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91" fillId="0" borderId="0"/>
    <xf numFmtId="0" fontId="28" fillId="0" borderId="0"/>
    <xf numFmtId="0" fontId="92" fillId="0" borderId="0"/>
    <xf numFmtId="0" fontId="92" fillId="0" borderId="0"/>
    <xf numFmtId="168" fontId="28" fillId="0" borderId="0"/>
    <xf numFmtId="168" fontId="28" fillId="0" borderId="0"/>
    <xf numFmtId="0" fontId="93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49" fontId="49" fillId="0" borderId="0" applyFill="0" applyBorder="0" applyAlignment="0"/>
    <xf numFmtId="189" fontId="40" fillId="0" borderId="0" applyFill="0" applyBorder="0" applyAlignment="0"/>
    <xf numFmtId="190" fontId="40" fillId="0" borderId="0" applyFill="0" applyBorder="0" applyAlignment="0"/>
    <xf numFmtId="0" fontId="95" fillId="0" borderId="0">
      <alignment horizontal="center" vertical="top"/>
    </xf>
    <xf numFmtId="0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169" fontId="96" fillId="0" borderId="0" applyNumberFormat="0" applyFill="0" applyBorder="0" applyAlignment="0" applyProtection="0"/>
    <xf numFmtId="168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9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6" fillId="0" borderId="41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0" fontId="50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168" fontId="97" fillId="0" borderId="53" applyNumberFormat="0" applyFill="0" applyAlignment="0" applyProtection="0"/>
    <xf numFmtId="169" fontId="97" fillId="0" borderId="53" applyNumberFormat="0" applyFill="0" applyAlignment="0" applyProtection="0"/>
    <xf numFmtId="168" fontId="97" fillId="0" borderId="53" applyNumberFormat="0" applyFill="0" applyAlignment="0" applyProtection="0"/>
    <xf numFmtId="0" fontId="50" fillId="0" borderId="53" applyNumberFormat="0" applyFill="0" applyAlignment="0" applyProtection="0"/>
    <xf numFmtId="0" fontId="28" fillId="0" borderId="54"/>
    <xf numFmtId="185" fontId="8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2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169" fontId="99" fillId="0" borderId="0" applyNumberFormat="0" applyFill="0" applyBorder="0" applyAlignment="0" applyProtection="0"/>
    <xf numFmtId="168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" fontId="100" fillId="0" borderId="0" applyFill="0" applyProtection="0">
      <alignment horizontal="right"/>
    </xf>
    <xf numFmtId="42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0" fontId="102" fillId="0" borderId="0"/>
    <xf numFmtId="0" fontId="103" fillId="0" borderId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Border="1"/>
    <xf numFmtId="0" fontId="4" fillId="0" borderId="0" xfId="0" applyFont="1"/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 applyFill="1"/>
    <xf numFmtId="167" fontId="0" fillId="0" borderId="0" xfId="0" applyNumberFormat="1"/>
    <xf numFmtId="167" fontId="3" fillId="0" borderId="0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9" fillId="0" borderId="18" xfId="0" applyFont="1" applyBorder="1"/>
    <xf numFmtId="0" fontId="12" fillId="0" borderId="0" xfId="0" applyFont="1" applyBorder="1"/>
    <xf numFmtId="0" fontId="12" fillId="0" borderId="0" xfId="0" applyFont="1"/>
    <xf numFmtId="0" fontId="9" fillId="0" borderId="0" xfId="0" applyFont="1" applyBorder="1" applyAlignment="1">
      <alignment horizontal="right" wrapText="1"/>
    </xf>
    <xf numFmtId="0" fontId="9" fillId="0" borderId="21" xfId="0" applyFont="1" applyBorder="1" applyAlignment="1">
      <alignment vertical="center"/>
    </xf>
    <xf numFmtId="0" fontId="9" fillId="0" borderId="24" xfId="0" applyFont="1" applyBorder="1"/>
    <xf numFmtId="0" fontId="7" fillId="0" borderId="0" xfId="0" applyFont="1"/>
    <xf numFmtId="0" fontId="9" fillId="0" borderId="0" xfId="11" applyFont="1" applyFill="1" applyBorder="1" applyProtection="1"/>
    <xf numFmtId="0" fontId="4" fillId="0" borderId="0" xfId="0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11" applyFont="1" applyFill="1" applyBorder="1" applyAlignment="1" applyProtection="1"/>
    <xf numFmtId="0" fontId="4" fillId="0" borderId="7" xfId="0" applyFont="1" applyBorder="1"/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0" fillId="0" borderId="0" xfId="11" applyFont="1" applyFill="1" applyBorder="1" applyAlignment="1" applyProtection="1"/>
    <xf numFmtId="0" fontId="9" fillId="0" borderId="8" xfId="0" applyFont="1" applyBorder="1" applyAlignment="1">
      <alignment wrapText="1"/>
    </xf>
    <xf numFmtId="0" fontId="7" fillId="0" borderId="0" xfId="0" applyFont="1" applyBorder="1"/>
    <xf numFmtId="0" fontId="10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/>
    </xf>
    <xf numFmtId="0" fontId="9" fillId="0" borderId="0" xfId="0" applyFont="1" applyFill="1" applyBorder="1" applyProtection="1"/>
    <xf numFmtId="10" fontId="9" fillId="0" borderId="0" xfId="6" applyNumberFormat="1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0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Protection="1"/>
    <xf numFmtId="0" fontId="9" fillId="0" borderId="21" xfId="0" applyFont="1" applyFill="1" applyBorder="1" applyAlignment="1" applyProtection="1">
      <alignment horizontal="left" indent="1"/>
    </xf>
    <xf numFmtId="0" fontId="10" fillId="0" borderId="8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left" indent="1"/>
    </xf>
    <xf numFmtId="0" fontId="9" fillId="0" borderId="8" xfId="0" applyFont="1" applyFill="1" applyBorder="1" applyAlignment="1" applyProtection="1">
      <alignment horizontal="left" indent="2"/>
    </xf>
    <xf numFmtId="0" fontId="10" fillId="0" borderId="8" xfId="0" applyFont="1" applyFill="1" applyBorder="1" applyAlignment="1" applyProtection="1"/>
    <xf numFmtId="0" fontId="9" fillId="0" borderId="24" xfId="0" applyFont="1" applyFill="1" applyBorder="1" applyAlignment="1" applyProtection="1">
      <alignment horizontal="left" indent="1"/>
    </xf>
    <xf numFmtId="0" fontId="10" fillId="0" borderId="27" xfId="0" applyFont="1" applyFill="1" applyBorder="1" applyAlignment="1" applyProtection="1"/>
    <xf numFmtId="0" fontId="20" fillId="0" borderId="0" xfId="0" applyFont="1" applyAlignment="1">
      <alignment vertical="center"/>
    </xf>
    <xf numFmtId="0" fontId="9" fillId="0" borderId="0" xfId="0" applyFont="1" applyFill="1" applyBorder="1"/>
    <xf numFmtId="0" fontId="19" fillId="0" borderId="0" xfId="0" applyFont="1" applyFill="1"/>
    <xf numFmtId="0" fontId="21" fillId="0" borderId="3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/>
    </xf>
    <xf numFmtId="38" fontId="21" fillId="0" borderId="3" xfId="0" applyNumberFormat="1" applyFont="1" applyFill="1" applyBorder="1" applyAlignment="1" applyProtection="1">
      <alignment horizontal="right"/>
      <protection locked="0"/>
    </xf>
    <xf numFmtId="0" fontId="21" fillId="0" borderId="3" xfId="0" applyFont="1" applyFill="1" applyBorder="1" applyAlignment="1">
      <alignment horizontal="left" wrapText="1" indent="1"/>
    </xf>
    <xf numFmtId="0" fontId="21" fillId="0" borderId="3" xfId="0" applyFont="1" applyFill="1" applyBorder="1" applyAlignment="1">
      <alignment horizontal="left" wrapText="1" indent="2"/>
    </xf>
    <xf numFmtId="0" fontId="22" fillId="0" borderId="3" xfId="0" applyFont="1" applyFill="1" applyBorder="1" applyAlignment="1"/>
    <xf numFmtId="0" fontId="22" fillId="0" borderId="3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 indent="1"/>
    </xf>
    <xf numFmtId="0" fontId="22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3" fillId="0" borderId="3" xfId="0" applyFont="1" applyBorder="1" applyAlignment="1">
      <alignment vertical="center" wrapText="1"/>
    </xf>
    <xf numFmtId="14" fontId="7" fillId="3" borderId="3" xfId="8" quotePrefix="1" applyNumberFormat="1" applyFont="1" applyFill="1" applyBorder="1" applyAlignment="1" applyProtection="1">
      <alignment horizontal="left" vertical="center" wrapText="1" indent="2"/>
      <protection locked="0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23" xfId="0" applyFont="1" applyBorder="1" applyAlignment="1"/>
    <xf numFmtId="0" fontId="13" fillId="0" borderId="8" xfId="0" applyFont="1" applyBorder="1" applyAlignment="1">
      <alignment wrapText="1"/>
    </xf>
    <xf numFmtId="0" fontId="4" fillId="0" borderId="23" xfId="0" applyFont="1" applyBorder="1" applyAlignment="1"/>
    <xf numFmtId="0" fontId="13" fillId="0" borderId="27" xfId="0" applyFont="1" applyBorder="1" applyAlignment="1">
      <alignment wrapText="1"/>
    </xf>
    <xf numFmtId="0" fontId="4" fillId="0" borderId="42" xfId="0" applyFont="1" applyBorder="1" applyAlignment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6" fillId="0" borderId="0" xfId="0" applyFont="1"/>
    <xf numFmtId="0" fontId="9" fillId="0" borderId="1" xfId="0" applyFont="1" applyBorder="1"/>
    <xf numFmtId="0" fontId="10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13" applyFont="1" applyFill="1" applyBorder="1" applyAlignment="1" applyProtection="1">
      <alignment vertical="center" wrapText="1"/>
      <protection locked="0"/>
    </xf>
    <xf numFmtId="0" fontId="7" fillId="3" borderId="3" xfId="13" applyFont="1" applyFill="1" applyBorder="1" applyAlignment="1" applyProtection="1">
      <alignment horizontal="left" vertical="center" wrapText="1"/>
      <protection locked="0"/>
    </xf>
    <xf numFmtId="0" fontId="7" fillId="3" borderId="3" xfId="9" applyFont="1" applyFill="1" applyBorder="1" applyAlignment="1" applyProtection="1">
      <alignment horizontal="left" vertical="center" wrapText="1"/>
      <protection locked="0"/>
    </xf>
    <xf numFmtId="0" fontId="7" fillId="0" borderId="3" xfId="13" applyFont="1" applyBorder="1" applyAlignment="1" applyProtection="1">
      <alignment horizontal="left" vertical="center" wrapText="1"/>
      <protection locked="0"/>
    </xf>
    <xf numFmtId="0" fontId="7" fillId="0" borderId="3" xfId="13" applyFont="1" applyFill="1" applyBorder="1" applyAlignment="1" applyProtection="1">
      <alignment horizontal="left" vertical="center" wrapText="1"/>
      <protection locked="0"/>
    </xf>
    <xf numFmtId="0" fontId="15" fillId="3" borderId="3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vertical="center" wrapText="1"/>
      <protection locked="0"/>
    </xf>
    <xf numFmtId="0" fontId="7" fillId="3" borderId="2" xfId="13" applyFont="1" applyFill="1" applyBorder="1" applyAlignment="1" applyProtection="1">
      <alignment vertical="center" wrapText="1"/>
      <protection locked="0"/>
    </xf>
    <xf numFmtId="0" fontId="7" fillId="3" borderId="7" xfId="13" applyFont="1" applyFill="1" applyBorder="1" applyAlignment="1" applyProtection="1">
      <alignment horizontal="left" vertical="center" wrapText="1"/>
      <protection locked="0"/>
    </xf>
    <xf numFmtId="0" fontId="6" fillId="36" borderId="3" xfId="0" applyFont="1" applyFill="1" applyBorder="1" applyAlignment="1">
      <alignment horizontal="left" vertical="top" wrapText="1"/>
    </xf>
    <xf numFmtId="1" fontId="15" fillId="36" borderId="3" xfId="2" applyNumberFormat="1" applyFont="1" applyFill="1" applyBorder="1" applyAlignment="1" applyProtection="1">
      <alignment horizontal="left" vertical="top" wrapText="1"/>
    </xf>
    <xf numFmtId="0" fontId="15" fillId="36" borderId="3" xfId="13" applyFont="1" applyFill="1" applyBorder="1" applyAlignment="1" applyProtection="1">
      <alignment vertical="center" wrapText="1"/>
      <protection locked="0"/>
    </xf>
    <xf numFmtId="0" fontId="26" fillId="0" borderId="35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right" wrapText="1"/>
    </xf>
    <xf numFmtId="0" fontId="26" fillId="0" borderId="12" xfId="0" applyFont="1" applyBorder="1" applyAlignment="1">
      <alignment wrapText="1"/>
    </xf>
    <xf numFmtId="0" fontId="20" fillId="0" borderId="12" xfId="0" applyFont="1" applyBorder="1" applyAlignment="1">
      <alignment horizontal="right" wrapText="1"/>
    </xf>
    <xf numFmtId="0" fontId="25" fillId="36" borderId="15" xfId="0" applyFont="1" applyFill="1" applyBorder="1" applyAlignment="1">
      <alignment wrapText="1"/>
    </xf>
    <xf numFmtId="0" fontId="4" fillId="0" borderId="21" xfId="0" applyFont="1" applyBorder="1"/>
    <xf numFmtId="0" fontId="26" fillId="0" borderId="3" xfId="0" applyFont="1" applyBorder="1"/>
    <xf numFmtId="0" fontId="25" fillId="0" borderId="0" xfId="0" applyFont="1"/>
    <xf numFmtId="0" fontId="7" fillId="0" borderId="3" xfId="13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7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/>
    <xf numFmtId="0" fontId="4" fillId="0" borderId="20" xfId="0" applyFont="1" applyBorder="1"/>
    <xf numFmtId="0" fontId="7" fillId="3" borderId="24" xfId="9" applyFont="1" applyFill="1" applyBorder="1" applyAlignment="1" applyProtection="1">
      <alignment horizontal="left" vertical="center"/>
      <protection locked="0"/>
    </xf>
    <xf numFmtId="0" fontId="15" fillId="3" borderId="26" xfId="16" applyFont="1" applyFill="1" applyBorder="1" applyAlignment="1" applyProtection="1">
      <protection locked="0"/>
    </xf>
    <xf numFmtId="0" fontId="4" fillId="0" borderId="0" xfId="0" applyFont="1" applyFill="1" applyBorder="1" applyAlignment="1">
      <alignment wrapText="1"/>
    </xf>
    <xf numFmtId="0" fontId="15" fillId="0" borderId="0" xfId="8" applyFont="1" applyFill="1" applyBorder="1" applyAlignment="1" applyProtection="1">
      <protection locked="0"/>
    </xf>
    <xf numFmtId="0" fontId="7" fillId="0" borderId="0" xfId="5" applyFont="1" applyFill="1" applyProtection="1">
      <protection locked="0"/>
    </xf>
    <xf numFmtId="0" fontId="15" fillId="3" borderId="3" xfId="15" applyFont="1" applyFill="1" applyBorder="1" applyAlignment="1" applyProtection="1">
      <alignment horizontal="center" vertical="center"/>
      <protection locked="0"/>
    </xf>
    <xf numFmtId="0" fontId="4" fillId="3" borderId="3" xfId="15" applyFont="1" applyFill="1" applyBorder="1" applyAlignment="1" applyProtection="1">
      <alignment horizontal="center" vertical="center" wrapText="1"/>
      <protection locked="0"/>
    </xf>
    <xf numFmtId="3" fontId="7" fillId="3" borderId="3" xfId="16" applyNumberFormat="1" applyFont="1" applyFill="1" applyBorder="1" applyAlignment="1" applyProtection="1">
      <alignment horizontal="left" wrapText="1"/>
      <protection locked="0"/>
    </xf>
    <xf numFmtId="0" fontId="9" fillId="3" borderId="3" xfId="5" applyFont="1" applyFill="1" applyBorder="1" applyProtection="1">
      <protection locked="0"/>
    </xf>
    <xf numFmtId="0" fontId="9" fillId="0" borderId="3" xfId="13" applyFont="1" applyFill="1" applyBorder="1" applyAlignment="1" applyProtection="1">
      <alignment horizontal="center" vertical="center" wrapText="1"/>
      <protection locked="0"/>
    </xf>
    <xf numFmtId="0" fontId="9" fillId="3" borderId="3" xfId="13" applyFont="1" applyFill="1" applyBorder="1" applyAlignment="1" applyProtection="1">
      <alignment horizontal="center" vertical="center" wrapText="1"/>
      <protection locked="0"/>
    </xf>
    <xf numFmtId="3" fontId="9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9" fillId="3" borderId="3" xfId="15" applyNumberFormat="1" applyFont="1" applyFill="1" applyBorder="1" applyAlignment="1" applyProtection="1">
      <alignment horizontal="center" vertical="center"/>
      <protection locked="0"/>
    </xf>
    <xf numFmtId="0" fontId="10" fillId="3" borderId="3" xfId="13" applyFont="1" applyFill="1" applyBorder="1" applyAlignment="1" applyProtection="1">
      <alignment wrapText="1"/>
      <protection locked="0"/>
    </xf>
    <xf numFmtId="0" fontId="9" fillId="3" borderId="3" xfId="13" applyFont="1" applyFill="1" applyBorder="1" applyAlignment="1" applyProtection="1">
      <alignment horizontal="left" vertical="center" wrapText="1"/>
      <protection locked="0"/>
    </xf>
    <xf numFmtId="165" fontId="9" fillId="3" borderId="3" xfId="8" applyNumberFormat="1" applyFont="1" applyFill="1" applyBorder="1" applyAlignment="1" applyProtection="1">
      <alignment horizontal="right" wrapText="1"/>
      <protection locked="0"/>
    </xf>
    <xf numFmtId="0" fontId="9" fillId="0" borderId="3" xfId="13" applyFont="1" applyFill="1" applyBorder="1" applyAlignment="1" applyProtection="1">
      <alignment horizontal="left" vertical="center" wrapText="1"/>
      <protection locked="0"/>
    </xf>
    <xf numFmtId="165" fontId="9" fillId="4" borderId="3" xfId="8" applyNumberFormat="1" applyFont="1" applyFill="1" applyBorder="1" applyAlignment="1" applyProtection="1">
      <alignment horizontal="right" wrapText="1"/>
      <protection locked="0"/>
    </xf>
    <xf numFmtId="0" fontId="10" fillId="0" borderId="3" xfId="13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11" applyFont="1" applyFill="1" applyBorder="1" applyAlignment="1" applyProtection="1">
      <alignment vertical="center"/>
    </xf>
    <xf numFmtId="0" fontId="4" fillId="0" borderId="21" xfId="0" applyFont="1" applyBorder="1" applyAlignment="1">
      <alignment vertical="center"/>
    </xf>
    <xf numFmtId="0" fontId="4" fillId="0" borderId="3" xfId="0" applyFont="1" applyFill="1" applyBorder="1"/>
    <xf numFmtId="0" fontId="9" fillId="0" borderId="21" xfId="0" applyFont="1" applyBorder="1" applyAlignment="1">
      <alignment horizontal="righ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right" vertical="center" wrapText="1"/>
    </xf>
    <xf numFmtId="0" fontId="9" fillId="2" borderId="21" xfId="0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right" vertical="center"/>
    </xf>
    <xf numFmtId="0" fontId="9" fillId="2" borderId="25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left" vertical="center" indent="1"/>
    </xf>
    <xf numFmtId="0" fontId="21" fillId="0" borderId="19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inden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indent="1"/>
    </xf>
    <xf numFmtId="38" fontId="21" fillId="0" borderId="22" xfId="0" applyNumberFormat="1" applyFont="1" applyFill="1" applyBorder="1" applyAlignment="1" applyProtection="1">
      <alignment horizontal="right"/>
      <protection locked="0"/>
    </xf>
    <xf numFmtId="0" fontId="21" fillId="0" borderId="24" xfId="0" applyFont="1" applyFill="1" applyBorder="1" applyAlignment="1">
      <alignment horizontal="left" vertical="center" indent="1"/>
    </xf>
    <xf numFmtId="0" fontId="22" fillId="0" borderId="25" xfId="0" applyFont="1" applyFill="1" applyBorder="1" applyAlignment="1"/>
    <xf numFmtId="0" fontId="4" fillId="0" borderId="59" xfId="0" applyFont="1" applyBorder="1"/>
    <xf numFmtId="0" fontId="23" fillId="0" borderId="2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vertical="center" wrapText="1"/>
    </xf>
    <xf numFmtId="0" fontId="4" fillId="0" borderId="60" xfId="0" applyFont="1" applyBorder="1"/>
    <xf numFmtId="0" fontId="7" fillId="0" borderId="18" xfId="9" applyFont="1" applyFill="1" applyBorder="1" applyAlignment="1" applyProtection="1">
      <alignment horizontal="center" vertical="center"/>
      <protection locked="0"/>
    </xf>
    <xf numFmtId="0" fontId="15" fillId="3" borderId="5" xfId="9" applyFont="1" applyFill="1" applyBorder="1" applyAlignment="1" applyProtection="1">
      <alignment horizontal="center" vertical="center" wrapText="1"/>
      <protection locked="0"/>
    </xf>
    <xf numFmtId="164" fontId="7" fillId="3" borderId="20" xfId="2" applyNumberFormat="1" applyFont="1" applyFill="1" applyBorder="1" applyAlignment="1" applyProtection="1">
      <alignment horizontal="center" vertical="center"/>
      <protection locked="0"/>
    </xf>
    <xf numFmtId="0" fontId="7" fillId="0" borderId="21" xfId="9" applyFont="1" applyFill="1" applyBorder="1" applyAlignment="1" applyProtection="1">
      <alignment horizontal="center" vertical="center"/>
      <protection locked="0"/>
    </xf>
    <xf numFmtId="0" fontId="7" fillId="0" borderId="0" xfId="13" applyFont="1" applyBorder="1" applyAlignment="1" applyProtection="1">
      <alignment wrapText="1"/>
      <protection locked="0"/>
    </xf>
    <xf numFmtId="0" fontId="7" fillId="0" borderId="21" xfId="9" applyFont="1" applyFill="1" applyBorder="1" applyAlignment="1" applyProtection="1">
      <alignment horizontal="center" vertical="center" wrapText="1"/>
      <protection locked="0"/>
    </xf>
    <xf numFmtId="0" fontId="7" fillId="0" borderId="24" xfId="9" applyFont="1" applyFill="1" applyBorder="1" applyAlignment="1" applyProtection="1">
      <alignment horizontal="center" vertical="center" wrapText="1"/>
      <protection locked="0"/>
    </xf>
    <xf numFmtId="0" fontId="15" fillId="36" borderId="25" xfId="13" applyFont="1" applyFill="1" applyBorder="1" applyAlignment="1" applyProtection="1">
      <alignment vertical="center" wrapText="1"/>
      <protection locked="0"/>
    </xf>
    <xf numFmtId="0" fontId="26" fillId="0" borderId="21" xfId="0" applyFont="1" applyBorder="1" applyAlignment="1">
      <alignment horizontal="center"/>
    </xf>
    <xf numFmtId="167" fontId="26" fillId="0" borderId="68" xfId="0" applyNumberFormat="1" applyFont="1" applyBorder="1" applyAlignment="1">
      <alignment horizontal="center"/>
    </xf>
    <xf numFmtId="167" fontId="26" fillId="0" borderId="66" xfId="0" applyNumberFormat="1" applyFont="1" applyBorder="1" applyAlignment="1">
      <alignment horizontal="center"/>
    </xf>
    <xf numFmtId="167" fontId="20" fillId="0" borderId="66" xfId="0" applyNumberFormat="1" applyFont="1" applyBorder="1" applyAlignment="1">
      <alignment horizontal="center"/>
    </xf>
    <xf numFmtId="167" fontId="26" fillId="0" borderId="69" xfId="0" applyNumberFormat="1" applyFont="1" applyBorder="1" applyAlignment="1">
      <alignment horizontal="center"/>
    </xf>
    <xf numFmtId="167" fontId="25" fillId="36" borderId="61" xfId="0" applyNumberFormat="1" applyFont="1" applyFill="1" applyBorder="1" applyAlignment="1">
      <alignment horizontal="center"/>
    </xf>
    <xf numFmtId="167" fontId="26" fillId="0" borderId="65" xfId="0" applyNumberFormat="1" applyFont="1" applyBorder="1" applyAlignment="1">
      <alignment horizontal="center"/>
    </xf>
    <xf numFmtId="167" fontId="26" fillId="0" borderId="7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5" fillId="36" borderId="62" xfId="0" applyFont="1" applyFill="1" applyBorder="1" applyAlignment="1">
      <alignment wrapText="1"/>
    </xf>
    <xf numFmtId="167" fontId="25" fillId="36" borderId="6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71" xfId="0" applyFont="1" applyBorder="1"/>
    <xf numFmtId="0" fontId="4" fillId="0" borderId="19" xfId="0" applyFont="1" applyBorder="1"/>
    <xf numFmtId="0" fontId="4" fillId="0" borderId="24" xfId="0" applyFont="1" applyBorder="1"/>
    <xf numFmtId="0" fontId="7" fillId="3" borderId="22" xfId="13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/>
    <xf numFmtId="0" fontId="7" fillId="3" borderId="21" xfId="5" applyFont="1" applyFill="1" applyBorder="1" applyAlignment="1" applyProtection="1">
      <alignment horizontal="right" vertical="center"/>
      <protection locked="0"/>
    </xf>
    <xf numFmtId="0" fontId="15" fillId="3" borderId="25" xfId="16" applyFont="1" applyFill="1" applyBorder="1" applyAlignment="1" applyProtection="1">
      <protection locked="0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5" xfId="0" applyFont="1" applyBorder="1"/>
    <xf numFmtId="0" fontId="15" fillId="0" borderId="59" xfId="8" applyFont="1" applyFill="1" applyBorder="1" applyAlignment="1" applyProtection="1">
      <protection locked="0"/>
    </xf>
    <xf numFmtId="0" fontId="7" fillId="0" borderId="20" xfId="5" applyFont="1" applyFill="1" applyBorder="1" applyAlignment="1" applyProtection="1">
      <alignment horizontal="center"/>
      <protection locked="0"/>
    </xf>
    <xf numFmtId="0" fontId="7" fillId="3" borderId="21" xfId="15" applyFont="1" applyFill="1" applyBorder="1" applyAlignment="1" applyProtection="1">
      <alignment horizontal="left" vertical="center"/>
      <protection locked="0"/>
    </xf>
    <xf numFmtId="0" fontId="7" fillId="3" borderId="22" xfId="5" applyFont="1" applyFill="1" applyBorder="1" applyAlignment="1" applyProtection="1">
      <alignment horizontal="center" vertical="center" wrapText="1"/>
      <protection locked="0"/>
    </xf>
    <xf numFmtId="0" fontId="7" fillId="3" borderId="21" xfId="9" applyFont="1" applyFill="1" applyBorder="1" applyAlignment="1" applyProtection="1">
      <alignment horizontal="right" vertical="center"/>
      <protection locked="0"/>
    </xf>
    <xf numFmtId="0" fontId="7" fillId="3" borderId="24" xfId="9" applyFont="1" applyFill="1" applyBorder="1" applyAlignment="1" applyProtection="1">
      <alignment horizontal="right" vertical="center"/>
      <protection locked="0"/>
    </xf>
    <xf numFmtId="0" fontId="9" fillId="3" borderId="21" xfId="5" applyFont="1" applyFill="1" applyBorder="1" applyAlignment="1" applyProtection="1">
      <alignment horizontal="left" vertical="center"/>
      <protection locked="0"/>
    </xf>
    <xf numFmtId="0" fontId="9" fillId="3" borderId="22" xfId="13" applyFont="1" applyFill="1" applyBorder="1" applyAlignment="1" applyProtection="1">
      <alignment horizontal="center" vertical="center" wrapText="1"/>
      <protection locked="0"/>
    </xf>
    <xf numFmtId="0" fontId="9" fillId="3" borderId="21" xfId="5" applyFont="1" applyFill="1" applyBorder="1" applyAlignment="1" applyProtection="1">
      <alignment horizontal="right" vertical="center"/>
      <protection locked="0"/>
    </xf>
    <xf numFmtId="3" fontId="9" fillId="36" borderId="22" xfId="5" applyNumberFormat="1" applyFont="1" applyFill="1" applyBorder="1" applyProtection="1">
      <protection locked="0"/>
    </xf>
    <xf numFmtId="0" fontId="9" fillId="3" borderId="24" xfId="9" applyFont="1" applyFill="1" applyBorder="1" applyAlignment="1" applyProtection="1">
      <alignment horizontal="right" vertical="center"/>
      <protection locked="0"/>
    </xf>
    <xf numFmtId="0" fontId="10" fillId="3" borderId="25" xfId="16" applyFont="1" applyFill="1" applyBorder="1" applyAlignment="1" applyProtection="1">
      <protection locked="0"/>
    </xf>
    <xf numFmtId="3" fontId="10" fillId="36" borderId="25" xfId="16" applyNumberFormat="1" applyFont="1" applyFill="1" applyBorder="1" applyAlignment="1" applyProtection="1">
      <protection locked="0"/>
    </xf>
    <xf numFmtId="164" fontId="10" fillId="36" borderId="26" xfId="1" applyNumberFormat="1" applyFont="1" applyFill="1" applyBorder="1" applyAlignment="1" applyProtection="1">
      <protection locked="0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3" borderId="3" xfId="13" applyFont="1" applyFill="1" applyBorder="1" applyAlignment="1" applyProtection="1">
      <alignment horizontal="left" vertical="center"/>
      <protection locked="0"/>
    </xf>
    <xf numFmtId="0" fontId="7" fillId="3" borderId="3" xfId="13" applyFont="1" applyFill="1" applyBorder="1" applyAlignment="1" applyProtection="1">
      <alignment horizontal="left" vertical="center" wrapText="1" indent="3"/>
      <protection locked="0"/>
    </xf>
    <xf numFmtId="0" fontId="4" fillId="0" borderId="22" xfId="0" applyFont="1" applyBorder="1" applyAlignment="1">
      <alignment horizontal="center" vertical="center"/>
    </xf>
    <xf numFmtId="14" fontId="7" fillId="3" borderId="3" xfId="8" quotePrefix="1" applyNumberFormat="1" applyFont="1" applyFill="1" applyBorder="1" applyAlignment="1" applyProtection="1">
      <alignment horizontal="left" vertical="center" wrapText="1" indent="3"/>
      <protection locked="0"/>
    </xf>
    <xf numFmtId="0" fontId="23" fillId="0" borderId="3" xfId="0" applyFont="1" applyFill="1" applyBorder="1" applyAlignment="1">
      <alignment horizontal="left" vertical="center" wrapText="1" indent="2"/>
    </xf>
    <xf numFmtId="0" fontId="4" fillId="0" borderId="7" xfId="0" applyFont="1" applyFill="1" applyBorder="1" applyAlignment="1">
      <alignment horizontal="center" vertical="center" wrapText="1"/>
    </xf>
    <xf numFmtId="0" fontId="105" fillId="0" borderId="3" xfId="0" applyFont="1" applyBorder="1"/>
    <xf numFmtId="0" fontId="0" fillId="0" borderId="0" xfId="0" applyAlignment="1"/>
    <xf numFmtId="0" fontId="1" fillId="0" borderId="0" xfId="0" applyFont="1"/>
    <xf numFmtId="0" fontId="9" fillId="3" borderId="3" xfId="20960" applyFont="1" applyFill="1" applyBorder="1" applyAlignment="1" applyProtection="1">
      <alignment horizontal="left" wrapText="1" indent="1"/>
    </xf>
    <xf numFmtId="0" fontId="9" fillId="0" borderId="3" xfId="20960" applyFont="1" applyFill="1" applyBorder="1" applyAlignment="1" applyProtection="1">
      <alignment horizontal="left" wrapText="1" indent="1"/>
    </xf>
    <xf numFmtId="0" fontId="106" fillId="0" borderId="3" xfId="20960" applyFont="1" applyFill="1" applyBorder="1" applyAlignment="1" applyProtection="1">
      <alignment horizontal="center" vertical="center"/>
    </xf>
    <xf numFmtId="0" fontId="107" fillId="0" borderId="0" xfId="0" applyFont="1" applyBorder="1" applyAlignment="1">
      <alignment wrapText="1"/>
    </xf>
    <xf numFmtId="0" fontId="11" fillId="0" borderId="3" xfId="17" applyFill="1" applyBorder="1" applyAlignment="1" applyProtection="1"/>
    <xf numFmtId="0" fontId="11" fillId="0" borderId="3" xfId="17" applyFill="1" applyBorder="1" applyAlignment="1" applyProtection="1">
      <alignment horizontal="left" vertical="center" wrapText="1"/>
    </xf>
    <xf numFmtId="0" fontId="11" fillId="0" borderId="3" xfId="17" applyFill="1" applyBorder="1" applyAlignment="1" applyProtection="1">
      <alignment horizontal="left" vertical="center"/>
    </xf>
    <xf numFmtId="0" fontId="9" fillId="0" borderId="2" xfId="20960" applyFont="1" applyFill="1" applyBorder="1" applyAlignment="1" applyProtection="1">
      <alignment horizontal="left" wrapText="1" indent="1"/>
    </xf>
    <xf numFmtId="0" fontId="15" fillId="0" borderId="19" xfId="11" applyFont="1" applyFill="1" applyBorder="1" applyAlignment="1" applyProtection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9" fillId="0" borderId="0" xfId="11" applyFont="1" applyFill="1" applyBorder="1" applyAlignment="1" applyProtection="1">
      <alignment horizontal="left"/>
    </xf>
    <xf numFmtId="0" fontId="19" fillId="0" borderId="0" xfId="11" applyFont="1" applyFill="1" applyBorder="1" applyAlignment="1" applyProtection="1">
      <alignment horizontal="right"/>
    </xf>
    <xf numFmtId="0" fontId="0" fillId="0" borderId="18" xfId="0" applyBorder="1" applyAlignment="1">
      <alignment horizontal="center" vertical="center"/>
    </xf>
    <xf numFmtId="0" fontId="6" fillId="36" borderId="30" xfId="0" applyFont="1" applyFill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6" fillId="36" borderId="9" xfId="0" applyFont="1" applyFill="1" applyBorder="1" applyAlignment="1">
      <alignment wrapText="1"/>
    </xf>
    <xf numFmtId="0" fontId="6" fillId="36" borderId="76" xfId="0" applyFont="1" applyFill="1" applyBorder="1" applyAlignment="1">
      <alignment wrapText="1"/>
    </xf>
    <xf numFmtId="0" fontId="15" fillId="0" borderId="0" xfId="11" applyFont="1" applyFill="1" applyBorder="1" applyAlignment="1" applyProtection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4" fillId="0" borderId="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10" fillId="0" borderId="0" xfId="11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7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indent="1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15" fillId="0" borderId="28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left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0" borderId="3" xfId="0" applyBorder="1"/>
    <xf numFmtId="0" fontId="7" fillId="0" borderId="7" xfId="11" applyFont="1" applyFill="1" applyBorder="1" applyAlignment="1" applyProtection="1">
      <alignment vertical="center"/>
    </xf>
    <xf numFmtId="0" fontId="9" fillId="0" borderId="1" xfId="11" applyFont="1" applyFill="1" applyBorder="1" applyAlignment="1" applyProtection="1"/>
    <xf numFmtId="0" fontId="15" fillId="0" borderId="1" xfId="11" applyFont="1" applyFill="1" applyBorder="1" applyAlignment="1" applyProtection="1">
      <alignment horizontal="left" vertical="center"/>
    </xf>
    <xf numFmtId="0" fontId="6" fillId="36" borderId="28" xfId="0" applyFont="1" applyFill="1" applyBorder="1" applyAlignment="1">
      <alignment vertical="center" wrapText="1"/>
    </xf>
    <xf numFmtId="0" fontId="0" fillId="0" borderId="28" xfId="0" applyBorder="1"/>
    <xf numFmtId="0" fontId="7" fillId="3" borderId="3" xfId="20960" applyFont="1" applyFill="1" applyBorder="1" applyAlignment="1" applyProtection="1"/>
    <xf numFmtId="0" fontId="7" fillId="3" borderId="3" xfId="20960" applyFont="1" applyFill="1" applyBorder="1" applyAlignment="1" applyProtection="1">
      <alignment horizontal="right" indent="1"/>
    </xf>
    <xf numFmtId="0" fontId="7" fillId="3" borderId="2" xfId="20960" applyFont="1" applyFill="1" applyBorder="1" applyAlignment="1" applyProtection="1">
      <alignment horizontal="right" indent="1"/>
    </xf>
    <xf numFmtId="0" fontId="15" fillId="0" borderId="20" xfId="11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9" fillId="76" borderId="66" xfId="0" applyNumberFormat="1" applyFont="1" applyFill="1" applyBorder="1" applyAlignment="1">
      <alignment horizontal="center"/>
    </xf>
    <xf numFmtId="193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22" xfId="0" applyNumberFormat="1" applyFont="1" applyFill="1" applyBorder="1" applyAlignment="1" applyProtection="1">
      <alignment vertical="center" wrapText="1"/>
      <protection locked="0"/>
    </xf>
    <xf numFmtId="193" fontId="15" fillId="0" borderId="3" xfId="0" applyNumberFormat="1" applyFont="1" applyFill="1" applyBorder="1" applyAlignment="1" applyProtection="1">
      <alignment vertical="center" wrapText="1"/>
      <protection locked="0"/>
    </xf>
    <xf numFmtId="193" fontId="4" fillId="0" borderId="3" xfId="0" applyNumberFormat="1" applyFont="1" applyBorder="1" applyAlignment="1" applyProtection="1">
      <alignment vertical="center" wrapText="1"/>
      <protection locked="0"/>
    </xf>
    <xf numFmtId="193" fontId="4" fillId="0" borderId="22" xfId="0" applyNumberFormat="1" applyFont="1" applyBorder="1" applyAlignment="1" applyProtection="1">
      <alignment vertical="center" wrapText="1"/>
      <protection locked="0"/>
    </xf>
    <xf numFmtId="193" fontId="18" fillId="2" borderId="3" xfId="0" applyNumberFormat="1" applyFont="1" applyFill="1" applyBorder="1" applyAlignment="1" applyProtection="1">
      <alignment vertical="center"/>
      <protection locked="0"/>
    </xf>
    <xf numFmtId="193" fontId="18" fillId="2" borderId="22" xfId="0" applyNumberFormat="1" applyFont="1" applyFill="1" applyBorder="1" applyAlignment="1" applyProtection="1">
      <alignment vertical="center"/>
      <protection locked="0"/>
    </xf>
    <xf numFmtId="193" fontId="18" fillId="2" borderId="25" xfId="0" applyNumberFormat="1" applyFont="1" applyFill="1" applyBorder="1" applyAlignment="1" applyProtection="1">
      <alignment vertical="center"/>
      <protection locked="0"/>
    </xf>
    <xf numFmtId="193" fontId="18" fillId="2" borderId="26" xfId="0" applyNumberFormat="1" applyFont="1" applyFill="1" applyBorder="1" applyAlignment="1" applyProtection="1">
      <alignment vertical="center"/>
      <protection locked="0"/>
    </xf>
    <xf numFmtId="193" fontId="9" fillId="0" borderId="3" xfId="7" applyNumberFormat="1" applyFont="1" applyFill="1" applyBorder="1" applyAlignment="1" applyProtection="1">
      <alignment horizontal="right"/>
    </xf>
    <xf numFmtId="193" fontId="9" fillId="36" borderId="3" xfId="7" applyNumberFormat="1" applyFont="1" applyFill="1" applyBorder="1" applyAlignment="1" applyProtection="1">
      <alignment horizontal="right"/>
    </xf>
    <xf numFmtId="193" fontId="9" fillId="0" borderId="10" xfId="0" applyNumberFormat="1" applyFont="1" applyFill="1" applyBorder="1" applyAlignment="1" applyProtection="1">
      <alignment horizontal="right"/>
    </xf>
    <xf numFmtId="193" fontId="9" fillId="0" borderId="3" xfId="0" applyNumberFormat="1" applyFont="1" applyFill="1" applyBorder="1" applyAlignment="1" applyProtection="1">
      <alignment horizontal="right"/>
    </xf>
    <xf numFmtId="193" fontId="9" fillId="36" borderId="22" xfId="0" applyNumberFormat="1" applyFont="1" applyFill="1" applyBorder="1" applyAlignment="1" applyProtection="1">
      <alignment horizontal="right"/>
    </xf>
    <xf numFmtId="193" fontId="9" fillId="0" borderId="3" xfId="7" applyNumberFormat="1" applyFont="1" applyFill="1" applyBorder="1" applyAlignment="1" applyProtection="1">
      <alignment horizontal="right"/>
      <protection locked="0"/>
    </xf>
    <xf numFmtId="193" fontId="9" fillId="0" borderId="10" xfId="0" applyNumberFormat="1" applyFont="1" applyFill="1" applyBorder="1" applyAlignment="1" applyProtection="1">
      <alignment horizontal="right"/>
      <protection locked="0"/>
    </xf>
    <xf numFmtId="193" fontId="9" fillId="0" borderId="3" xfId="0" applyNumberFormat="1" applyFont="1" applyFill="1" applyBorder="1" applyAlignment="1" applyProtection="1">
      <alignment horizontal="right"/>
      <protection locked="0"/>
    </xf>
    <xf numFmtId="193" fontId="9" fillId="0" borderId="22" xfId="0" applyNumberFormat="1" applyFont="1" applyFill="1" applyBorder="1" applyAlignment="1" applyProtection="1">
      <alignment horizontal="right"/>
    </xf>
    <xf numFmtId="193" fontId="9" fillId="36" borderId="25" xfId="7" applyNumberFormat="1" applyFont="1" applyFill="1" applyBorder="1" applyAlignment="1" applyProtection="1">
      <alignment horizontal="right"/>
    </xf>
    <xf numFmtId="193" fontId="9" fillId="36" borderId="26" xfId="0" applyNumberFormat="1" applyFont="1" applyFill="1" applyBorder="1" applyAlignment="1" applyProtection="1">
      <alignment horizontal="right"/>
    </xf>
    <xf numFmtId="193" fontId="21" fillId="0" borderId="3" xfId="0" applyNumberFormat="1" applyFont="1" applyFill="1" applyBorder="1" applyAlignment="1" applyProtection="1">
      <alignment horizontal="right"/>
      <protection locked="0"/>
    </xf>
    <xf numFmtId="193" fontId="9" fillId="36" borderId="22" xfId="7" applyNumberFormat="1" applyFont="1" applyFill="1" applyBorder="1" applyAlignment="1" applyProtection="1">
      <alignment horizontal="right"/>
    </xf>
    <xf numFmtId="193" fontId="21" fillId="36" borderId="3" xfId="0" applyNumberFormat="1" applyFont="1" applyFill="1" applyBorder="1" applyAlignment="1">
      <alignment horizontal="right"/>
    </xf>
    <xf numFmtId="193" fontId="9" fillId="0" borderId="22" xfId="7" applyNumberFormat="1" applyFont="1" applyFill="1" applyBorder="1" applyAlignment="1" applyProtection="1">
      <alignment horizontal="right"/>
    </xf>
    <xf numFmtId="193" fontId="22" fillId="0" borderId="3" xfId="0" applyNumberFormat="1" applyFont="1" applyFill="1" applyBorder="1" applyAlignment="1">
      <alignment horizontal="center"/>
    </xf>
    <xf numFmtId="193" fontId="22" fillId="0" borderId="22" xfId="0" applyNumberFormat="1" applyFont="1" applyFill="1" applyBorder="1" applyAlignment="1">
      <alignment horizontal="center"/>
    </xf>
    <xf numFmtId="193" fontId="21" fillId="36" borderId="3" xfId="0" applyNumberFormat="1" applyFont="1" applyFill="1" applyBorder="1" applyAlignment="1" applyProtection="1">
      <alignment horizontal="right"/>
    </xf>
    <xf numFmtId="193" fontId="21" fillId="0" borderId="22" xfId="0" applyNumberFormat="1" applyFont="1" applyFill="1" applyBorder="1" applyAlignment="1" applyProtection="1">
      <alignment horizontal="right"/>
      <protection locked="0"/>
    </xf>
    <xf numFmtId="193" fontId="21" fillId="0" borderId="3" xfId="0" applyNumberFormat="1" applyFont="1" applyFill="1" applyBorder="1" applyAlignment="1" applyProtection="1">
      <alignment horizontal="left" indent="1"/>
      <protection locked="0"/>
    </xf>
    <xf numFmtId="193" fontId="9" fillId="36" borderId="3" xfId="7" applyNumberFormat="1" applyFont="1" applyFill="1" applyBorder="1" applyAlignment="1" applyProtection="1"/>
    <xf numFmtId="193" fontId="21" fillId="0" borderId="3" xfId="0" applyNumberFormat="1" applyFont="1" applyFill="1" applyBorder="1" applyAlignment="1" applyProtection="1">
      <protection locked="0"/>
    </xf>
    <xf numFmtId="193" fontId="9" fillId="36" borderId="22" xfId="7" applyNumberFormat="1" applyFont="1" applyFill="1" applyBorder="1" applyAlignment="1" applyProtection="1"/>
    <xf numFmtId="193" fontId="21" fillId="0" borderId="3" xfId="0" applyNumberFormat="1" applyFont="1" applyFill="1" applyBorder="1" applyAlignment="1" applyProtection="1">
      <alignment horizontal="right" vertical="center"/>
      <protection locked="0"/>
    </xf>
    <xf numFmtId="193" fontId="21" fillId="36" borderId="25" xfId="0" applyNumberFormat="1" applyFont="1" applyFill="1" applyBorder="1" applyAlignment="1">
      <alignment horizontal="right"/>
    </xf>
    <xf numFmtId="193" fontId="9" fillId="36" borderId="26" xfId="7" applyNumberFormat="1" applyFont="1" applyFill="1" applyBorder="1" applyAlignment="1" applyProtection="1">
      <alignment horizontal="right"/>
    </xf>
    <xf numFmtId="193" fontId="9" fillId="36" borderId="3" xfId="0" applyNumberFormat="1" applyFont="1" applyFill="1" applyBorder="1" applyAlignment="1" applyProtection="1">
      <alignment horizontal="right"/>
    </xf>
    <xf numFmtId="193" fontId="9" fillId="0" borderId="25" xfId="0" applyNumberFormat="1" applyFont="1" applyFill="1" applyBorder="1" applyAlignment="1" applyProtection="1">
      <alignment horizontal="right"/>
    </xf>
    <xf numFmtId="193" fontId="9" fillId="36" borderId="25" xfId="0" applyNumberFormat="1" applyFont="1" applyFill="1" applyBorder="1" applyAlignment="1" applyProtection="1">
      <alignment horizontal="right"/>
    </xf>
    <xf numFmtId="3" fontId="24" fillId="36" borderId="3" xfId="0" applyNumberFormat="1" applyFont="1" applyFill="1" applyBorder="1" applyAlignment="1">
      <alignment vertical="center" wrapText="1"/>
    </xf>
    <xf numFmtId="3" fontId="24" fillId="36" borderId="22" xfId="0" applyNumberFormat="1" applyFont="1" applyFill="1" applyBorder="1" applyAlignment="1">
      <alignment vertical="center" wrapText="1"/>
    </xf>
    <xf numFmtId="3" fontId="24" fillId="0" borderId="3" xfId="0" applyNumberFormat="1" applyFont="1" applyBorder="1" applyAlignment="1">
      <alignment vertical="center" wrapText="1"/>
    </xf>
    <xf numFmtId="3" fontId="24" fillId="0" borderId="22" xfId="0" applyNumberFormat="1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vertical="center" wrapText="1"/>
    </xf>
    <xf numFmtId="3" fontId="24" fillId="36" borderId="25" xfId="0" applyNumberFormat="1" applyFont="1" applyFill="1" applyBorder="1" applyAlignment="1">
      <alignment vertical="center" wrapText="1"/>
    </xf>
    <xf numFmtId="3" fontId="24" fillId="36" borderId="26" xfId="0" applyNumberFormat="1" applyFont="1" applyFill="1" applyBorder="1" applyAlignment="1">
      <alignment vertical="center" wrapText="1"/>
    </xf>
    <xf numFmtId="193" fontId="0" fillId="36" borderId="20" xfId="0" applyNumberFormat="1" applyFill="1" applyBorder="1" applyAlignment="1">
      <alignment horizontal="center" vertical="center"/>
    </xf>
    <xf numFmtId="193" fontId="0" fillId="0" borderId="22" xfId="0" applyNumberFormat="1" applyBorder="1" applyAlignment="1"/>
    <xf numFmtId="193" fontId="0" fillId="0" borderId="22" xfId="0" applyNumberFormat="1" applyBorder="1" applyAlignment="1">
      <alignment wrapText="1"/>
    </xf>
    <xf numFmtId="193" fontId="0" fillId="36" borderId="22" xfId="0" applyNumberFormat="1" applyFill="1" applyBorder="1" applyAlignment="1">
      <alignment horizontal="center" vertical="center" wrapText="1"/>
    </xf>
    <xf numFmtId="193" fontId="0" fillId="36" borderId="26" xfId="0" applyNumberFormat="1" applyFill="1" applyBorder="1" applyAlignment="1">
      <alignment horizontal="center" vertical="center" wrapText="1"/>
    </xf>
    <xf numFmtId="193" fontId="7" fillId="36" borderId="22" xfId="2" applyNumberFormat="1" applyFont="1" applyFill="1" applyBorder="1" applyAlignment="1" applyProtection="1">
      <alignment vertical="top"/>
    </xf>
    <xf numFmtId="193" fontId="7" fillId="3" borderId="22" xfId="2" applyNumberFormat="1" applyFont="1" applyFill="1" applyBorder="1" applyAlignment="1" applyProtection="1">
      <alignment vertical="top"/>
      <protection locked="0"/>
    </xf>
    <xf numFmtId="193" fontId="7" fillId="36" borderId="22" xfId="2" applyNumberFormat="1" applyFont="1" applyFill="1" applyBorder="1" applyAlignment="1" applyProtection="1">
      <alignment vertical="top" wrapText="1"/>
    </xf>
    <xf numFmtId="193" fontId="7" fillId="3" borderId="22" xfId="2" applyNumberFormat="1" applyFont="1" applyFill="1" applyBorder="1" applyAlignment="1" applyProtection="1">
      <alignment vertical="top" wrapText="1"/>
      <protection locked="0"/>
    </xf>
    <xf numFmtId="193" fontId="7" fillId="36" borderId="22" xfId="2" applyNumberFormat="1" applyFont="1" applyFill="1" applyBorder="1" applyAlignment="1" applyProtection="1">
      <alignment vertical="top" wrapText="1"/>
      <protection locked="0"/>
    </xf>
    <xf numFmtId="193" fontId="7" fillId="36" borderId="26" xfId="2" applyNumberFormat="1" applyFont="1" applyFill="1" applyBorder="1" applyAlignment="1" applyProtection="1">
      <alignment vertical="top" wrapText="1"/>
    </xf>
    <xf numFmtId="193" fontId="26" fillId="0" borderId="34" xfId="0" applyNumberFormat="1" applyFont="1" applyBorder="1" applyAlignment="1">
      <alignment vertical="center"/>
    </xf>
    <xf numFmtId="193" fontId="26" fillId="0" borderId="13" xfId="0" applyNumberFormat="1" applyFont="1" applyBorder="1" applyAlignment="1">
      <alignment vertical="center"/>
    </xf>
    <xf numFmtId="193" fontId="20" fillId="0" borderId="13" xfId="0" applyNumberFormat="1" applyFont="1" applyBorder="1" applyAlignment="1">
      <alignment vertical="center"/>
    </xf>
    <xf numFmtId="193" fontId="26" fillId="0" borderId="14" xfId="0" applyNumberFormat="1" applyFont="1" applyBorder="1" applyAlignment="1">
      <alignment vertical="center"/>
    </xf>
    <xf numFmtId="193" fontId="25" fillId="36" borderId="16" xfId="0" applyNumberFormat="1" applyFont="1" applyFill="1" applyBorder="1" applyAlignment="1">
      <alignment vertical="center"/>
    </xf>
    <xf numFmtId="193" fontId="26" fillId="0" borderId="17" xfId="0" applyNumberFormat="1" applyFont="1" applyBorder="1" applyAlignment="1">
      <alignment vertical="center"/>
    </xf>
    <xf numFmtId="193" fontId="20" fillId="0" borderId="14" xfId="0" applyNumberFormat="1" applyFont="1" applyBorder="1" applyAlignment="1">
      <alignment vertical="center"/>
    </xf>
    <xf numFmtId="193" fontId="25" fillId="36" borderId="63" xfId="0" applyNumberFormat="1" applyFont="1" applyFill="1" applyBorder="1" applyAlignment="1">
      <alignment vertical="center"/>
    </xf>
    <xf numFmtId="193" fontId="26" fillId="36" borderId="13" xfId="0" applyNumberFormat="1" applyFont="1" applyFill="1" applyBorder="1" applyAlignment="1">
      <alignment vertical="center"/>
    </xf>
    <xf numFmtId="193" fontId="4" fillId="0" borderId="3" xfId="0" applyNumberFormat="1" applyFont="1" applyBorder="1" applyAlignment="1"/>
    <xf numFmtId="193" fontId="4" fillId="36" borderId="25" xfId="0" applyNumberFormat="1" applyFont="1" applyFill="1" applyBorder="1"/>
    <xf numFmtId="193" fontId="4" fillId="0" borderId="21" xfId="0" applyNumberFormat="1" applyFont="1" applyBorder="1" applyAlignment="1"/>
    <xf numFmtId="193" fontId="4" fillId="0" borderId="22" xfId="0" applyNumberFormat="1" applyFont="1" applyBorder="1" applyAlignment="1"/>
    <xf numFmtId="193" fontId="4" fillId="36" borderId="56" xfId="0" applyNumberFormat="1" applyFont="1" applyFill="1" applyBorder="1" applyAlignment="1"/>
    <xf numFmtId="193" fontId="4" fillId="36" borderId="24" xfId="0" applyNumberFormat="1" applyFont="1" applyFill="1" applyBorder="1"/>
    <xf numFmtId="193" fontId="4" fillId="36" borderId="26" xfId="0" applyNumberFormat="1" applyFont="1" applyFill="1" applyBorder="1"/>
    <xf numFmtId="193" fontId="4" fillId="36" borderId="57" xfId="0" applyNumberFormat="1" applyFont="1" applyFill="1" applyBorder="1"/>
    <xf numFmtId="193" fontId="4" fillId="0" borderId="3" xfId="0" applyNumberFormat="1" applyFont="1" applyBorder="1"/>
    <xf numFmtId="193" fontId="4" fillId="0" borderId="3" xfId="0" applyNumberFormat="1" applyFont="1" applyFill="1" applyBorder="1"/>
    <xf numFmtId="193" fontId="104" fillId="0" borderId="3" xfId="8" applyNumberFormat="1" applyFont="1" applyFill="1" applyBorder="1" applyAlignment="1">
      <alignment horizontal="right" wrapText="1"/>
    </xf>
    <xf numFmtId="193" fontId="7" fillId="0" borderId="3" xfId="8" applyNumberFormat="1" applyFont="1" applyFill="1" applyBorder="1" applyAlignment="1" applyProtection="1">
      <alignment horizontal="right" wrapText="1"/>
      <protection locked="0"/>
    </xf>
    <xf numFmtId="193" fontId="7" fillId="0" borderId="0" xfId="5" applyNumberFormat="1" applyFont="1" applyFill="1" applyBorder="1" applyProtection="1">
      <protection locked="0"/>
    </xf>
    <xf numFmtId="193" fontId="15" fillId="36" borderId="25" xfId="16" applyNumberFormat="1" applyFont="1" applyFill="1" applyBorder="1" applyAlignment="1" applyProtection="1">
      <protection locked="0"/>
    </xf>
    <xf numFmtId="193" fontId="7" fillId="36" borderId="22" xfId="1" applyNumberFormat="1" applyFont="1" applyFill="1" applyBorder="1" applyProtection="1">
      <protection locked="0"/>
    </xf>
    <xf numFmtId="193" fontId="7" fillId="36" borderId="26" xfId="1" applyNumberFormat="1" applyFont="1" applyFill="1" applyBorder="1" applyProtection="1">
      <protection locked="0"/>
    </xf>
    <xf numFmtId="193" fontId="9" fillId="36" borderId="3" xfId="5" applyNumberFormat="1" applyFont="1" applyFill="1" applyBorder="1" applyProtection="1">
      <protection locked="0"/>
    </xf>
    <xf numFmtId="193" fontId="9" fillId="3" borderId="3" xfId="5" applyNumberFormat="1" applyFont="1" applyFill="1" applyBorder="1" applyProtection="1">
      <protection locked="0"/>
    </xf>
    <xf numFmtId="193" fontId="10" fillId="36" borderId="25" xfId="16" applyNumberFormat="1" applyFont="1" applyFill="1" applyBorder="1" applyAlignment="1" applyProtection="1">
      <protection locked="0"/>
    </xf>
    <xf numFmtId="193" fontId="9" fillId="36" borderId="3" xfId="1" applyNumberFormat="1" applyFont="1" applyFill="1" applyBorder="1" applyProtection="1">
      <protection locked="0"/>
    </xf>
    <xf numFmtId="193" fontId="9" fillId="0" borderId="3" xfId="1" applyNumberFormat="1" applyFont="1" applyFill="1" applyBorder="1" applyProtection="1">
      <protection locked="0"/>
    </xf>
    <xf numFmtId="193" fontId="10" fillId="36" borderId="25" xfId="1" applyNumberFormat="1" applyFont="1" applyFill="1" applyBorder="1" applyAlignment="1" applyProtection="1">
      <protection locked="0"/>
    </xf>
    <xf numFmtId="193" fontId="9" fillId="3" borderId="25" xfId="5" applyNumberFormat="1" applyFont="1" applyFill="1" applyBorder="1" applyProtection="1">
      <protection locked="0"/>
    </xf>
    <xf numFmtId="193" fontId="26" fillId="0" borderId="0" xfId="0" applyNumberFormat="1" applyFont="1"/>
    <xf numFmtId="0" fontId="4" fillId="0" borderId="29" xfId="0" applyFont="1" applyBorder="1" applyAlignment="1">
      <alignment horizontal="center" vertical="center"/>
    </xf>
    <xf numFmtId="193" fontId="4" fillId="0" borderId="8" xfId="0" applyNumberFormat="1" applyFont="1" applyBorder="1" applyAlignment="1"/>
    <xf numFmtId="0" fontId="4" fillId="0" borderId="29" xfId="0" applyFont="1" applyBorder="1" applyAlignment="1">
      <alignment wrapText="1"/>
    </xf>
    <xf numFmtId="193" fontId="4" fillId="0" borderId="8" xfId="0" applyNumberFormat="1" applyFont="1" applyBorder="1"/>
    <xf numFmtId="193" fontId="4" fillId="0" borderId="23" xfId="0" applyNumberFormat="1" applyFont="1" applyBorder="1" applyAlignment="1"/>
    <xf numFmtId="193" fontId="4" fillId="0" borderId="23" xfId="0" applyNumberFormat="1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9" fontId="108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3" xfId="13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/>
    </xf>
    <xf numFmtId="167" fontId="4" fillId="0" borderId="22" xfId="0" applyNumberFormat="1" applyFont="1" applyBorder="1" applyAlignment="1"/>
    <xf numFmtId="0" fontId="4" fillId="36" borderId="26" xfId="0" applyFont="1" applyFill="1" applyBorder="1"/>
    <xf numFmtId="167" fontId="4" fillId="0" borderId="3" xfId="0" applyNumberFormat="1" applyFont="1" applyBorder="1" applyAlignment="1">
      <alignment horizontal="center" vertical="center"/>
    </xf>
    <xf numFmtId="167" fontId="4" fillId="0" borderId="8" xfId="0" applyNumberFormat="1" applyFont="1" applyBorder="1" applyAlignment="1">
      <alignment horizontal="center" vertical="center"/>
    </xf>
    <xf numFmtId="167" fontId="0" fillId="0" borderId="22" xfId="0" applyNumberFormat="1" applyFill="1" applyBorder="1" applyAlignment="1">
      <alignment horizontal="center"/>
    </xf>
    <xf numFmtId="167" fontId="14" fillId="0" borderId="3" xfId="0" applyNumberFormat="1" applyFont="1" applyBorder="1" applyAlignment="1">
      <alignment horizontal="center" vertical="center"/>
    </xf>
    <xf numFmtId="167" fontId="6" fillId="36" borderId="25" xfId="0" applyNumberFormat="1" applyFont="1" applyFill="1" applyBorder="1" applyAlignment="1">
      <alignment horizontal="center" vertical="center"/>
    </xf>
    <xf numFmtId="0" fontId="4" fillId="77" borderId="0" xfId="0" applyFont="1" applyFill="1"/>
    <xf numFmtId="0" fontId="4" fillId="0" borderId="7" xfId="0" applyFont="1" applyFill="1" applyBorder="1" applyAlignment="1">
      <alignment horizontal="center" vertical="center" wrapText="1"/>
    </xf>
    <xf numFmtId="0" fontId="7" fillId="0" borderId="19" xfId="8" applyFont="1" applyFill="1" applyBorder="1" applyAlignment="1" applyProtection="1">
      <alignment horizontal="center"/>
      <protection locked="0"/>
    </xf>
    <xf numFmtId="10" fontId="4" fillId="0" borderId="3" xfId="20626" applyNumberFormat="1" applyFont="1" applyFill="1" applyBorder="1" applyAlignment="1" applyProtection="1">
      <alignment vertical="center" wrapText="1"/>
      <protection locked="0"/>
    </xf>
    <xf numFmtId="10" fontId="18" fillId="2" borderId="3" xfId="20961" applyNumberFormat="1" applyFont="1" applyFill="1" applyBorder="1" applyAlignment="1" applyProtection="1">
      <alignment vertical="center"/>
      <protection locked="0"/>
    </xf>
    <xf numFmtId="10" fontId="18" fillId="2" borderId="25" xfId="20961" applyNumberFormat="1" applyFont="1" applyFill="1" applyBorder="1" applyAlignment="1" applyProtection="1">
      <alignment vertical="center"/>
      <protection locked="0"/>
    </xf>
    <xf numFmtId="0" fontId="13" fillId="0" borderId="74" xfId="0" applyFont="1" applyBorder="1" applyAlignment="1">
      <alignment wrapText="1"/>
    </xf>
    <xf numFmtId="10" fontId="4" fillId="0" borderId="23" xfId="0" applyNumberFormat="1" applyFont="1" applyBorder="1" applyAlignment="1"/>
    <xf numFmtId="10" fontId="4" fillId="0" borderId="80" xfId="0" applyNumberFormat="1" applyFont="1" applyBorder="1" applyAlignment="1"/>
    <xf numFmtId="10" fontId="4" fillId="0" borderId="42" xfId="0" applyNumberFormat="1" applyFont="1" applyBorder="1" applyAlignment="1"/>
    <xf numFmtId="193" fontId="14" fillId="0" borderId="3" xfId="0" applyNumberFormat="1" applyFont="1" applyBorder="1" applyAlignment="1">
      <alignment horizontal="center" vertical="center"/>
    </xf>
    <xf numFmtId="10" fontId="4" fillId="0" borderId="22" xfId="20961" applyNumberFormat="1" applyFont="1" applyBorder="1"/>
    <xf numFmtId="193" fontId="4" fillId="0" borderId="0" xfId="0" applyNumberFormat="1" applyFont="1"/>
    <xf numFmtId="10" fontId="0" fillId="0" borderId="0" xfId="20961" applyNumberFormat="1" applyFont="1"/>
    <xf numFmtId="193" fontId="7" fillId="0" borderId="3" xfId="0" applyNumberFormat="1" applyFont="1" applyFill="1" applyBorder="1" applyAlignment="1" applyProtection="1">
      <alignment vertical="center" wrapText="1"/>
      <protection locked="0"/>
    </xf>
    <xf numFmtId="10" fontId="7" fillId="0" borderId="3" xfId="20626" applyNumberFormat="1" applyFont="1" applyFill="1" applyBorder="1" applyAlignment="1" applyProtection="1">
      <alignment vertical="center" wrapText="1"/>
      <protection locked="0"/>
    </xf>
    <xf numFmtId="193" fontId="9" fillId="0" borderId="3" xfId="0" applyNumberFormat="1" applyFont="1" applyFill="1" applyBorder="1" applyAlignment="1" applyProtection="1">
      <alignment vertical="center"/>
      <protection locked="0"/>
    </xf>
    <xf numFmtId="10" fontId="9" fillId="0" borderId="3" xfId="20961" applyNumberFormat="1" applyFont="1" applyFill="1" applyBorder="1" applyAlignment="1" applyProtection="1">
      <alignment vertical="center"/>
      <protection locked="0"/>
    </xf>
    <xf numFmtId="10" fontId="9" fillId="0" borderId="25" xfId="20961" applyNumberFormat="1" applyFont="1" applyFill="1" applyBorder="1" applyAlignment="1" applyProtection="1">
      <alignment vertical="center"/>
      <protection locked="0"/>
    </xf>
    <xf numFmtId="0" fontId="107" fillId="0" borderId="74" xfId="0" applyFont="1" applyBorder="1" applyAlignment="1">
      <alignment horizontal="left" wrapText="1"/>
    </xf>
    <xf numFmtId="0" fontId="107" fillId="0" borderId="73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9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4" fillId="0" borderId="22" xfId="0" applyFont="1" applyBorder="1" applyAlignment="1"/>
    <xf numFmtId="0" fontId="10" fillId="0" borderId="8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9" fillId="0" borderId="8" xfId="11" applyFont="1" applyBorder="1" applyAlignment="1">
      <alignment horizontal="left"/>
    </xf>
    <xf numFmtId="0" fontId="109" fillId="0" borderId="10" xfId="11" applyFont="1" applyBorder="1" applyAlignment="1">
      <alignment horizontal="left"/>
    </xf>
    <xf numFmtId="0" fontId="9" fillId="0" borderId="3" xfId="0" applyFont="1" applyBorder="1" applyAlignment="1">
      <alignment wrapText="1"/>
    </xf>
    <xf numFmtId="0" fontId="9" fillId="0" borderId="22" xfId="0" applyFont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104" fillId="3" borderId="75" xfId="13" applyFont="1" applyFill="1" applyBorder="1" applyAlignment="1" applyProtection="1">
      <alignment horizontal="center" vertical="center" wrapText="1"/>
      <protection locked="0"/>
    </xf>
    <xf numFmtId="0" fontId="104" fillId="3" borderId="72" xfId="13" applyFont="1" applyFill="1" applyBorder="1" applyAlignment="1" applyProtection="1">
      <alignment horizontal="center" vertical="center" wrapText="1"/>
      <protection locked="0"/>
    </xf>
    <xf numFmtId="9" fontId="4" fillId="0" borderId="8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15" fillId="3" borderId="18" xfId="1" applyNumberFormat="1" applyFont="1" applyFill="1" applyBorder="1" applyAlignment="1" applyProtection="1">
      <alignment horizontal="center"/>
      <protection locked="0"/>
    </xf>
    <xf numFmtId="164" fontId="15" fillId="3" borderId="19" xfId="1" applyNumberFormat="1" applyFont="1" applyFill="1" applyBorder="1" applyAlignment="1" applyProtection="1">
      <alignment horizontal="center"/>
      <protection locked="0"/>
    </xf>
    <xf numFmtId="164" fontId="15" fillId="3" borderId="20" xfId="1" applyNumberFormat="1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164" fontId="15" fillId="0" borderId="78" xfId="1" applyNumberFormat="1" applyFont="1" applyFill="1" applyBorder="1" applyAlignment="1" applyProtection="1">
      <alignment horizontal="center" vertical="center" wrapText="1"/>
      <protection locked="0"/>
    </xf>
    <xf numFmtId="164" fontId="15" fillId="0" borderId="79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10" fontId="4" fillId="0" borderId="8" xfId="20961" applyNumberFormat="1" applyFont="1" applyBorder="1"/>
    <xf numFmtId="0" fontId="12" fillId="0" borderId="71" xfId="0" applyFont="1" applyBorder="1" applyAlignment="1">
      <alignment wrapText="1"/>
    </xf>
    <xf numFmtId="0" fontId="12" fillId="0" borderId="71" xfId="0" applyFont="1" applyBorder="1"/>
    <xf numFmtId="193" fontId="4" fillId="0" borderId="22" xfId="0" applyNumberFormat="1" applyFont="1" applyBorder="1"/>
    <xf numFmtId="9" fontId="4" fillId="36" borderId="25" xfId="20961" applyNumberFormat="1" applyFont="1" applyFill="1" applyBorder="1"/>
  </cellXfs>
  <cellStyles count="20962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1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819150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6" sqref="A6:C6"/>
    </sheetView>
  </sheetViews>
  <sheetFormatPr defaultRowHeight="15"/>
  <cols>
    <col min="1" max="1" width="10.28515625" style="2" customWidth="1"/>
    <col min="2" max="2" width="134.7109375" bestFit="1" customWidth="1"/>
    <col min="3" max="3" width="39.42578125" customWidth="1"/>
    <col min="7" max="7" width="25" customWidth="1"/>
  </cols>
  <sheetData>
    <row r="1" spans="1:3" ht="15.75">
      <c r="A1" s="10"/>
      <c r="B1" s="220" t="s">
        <v>272</v>
      </c>
      <c r="C1" s="104"/>
    </row>
    <row r="2" spans="1:3" s="217" customFormat="1" ht="15.75">
      <c r="A2" s="276">
        <v>1</v>
      </c>
      <c r="B2" s="218" t="s">
        <v>273</v>
      </c>
      <c r="C2" s="215"/>
    </row>
    <row r="3" spans="1:3" s="217" customFormat="1" ht="15.75">
      <c r="A3" s="276">
        <v>2</v>
      </c>
      <c r="B3" s="219" t="s">
        <v>274</v>
      </c>
      <c r="C3" s="215"/>
    </row>
    <row r="4" spans="1:3" s="217" customFormat="1" ht="15.75">
      <c r="A4" s="276">
        <v>3</v>
      </c>
      <c r="B4" s="219" t="s">
        <v>275</v>
      </c>
      <c r="C4" s="215"/>
    </row>
    <row r="5" spans="1:3" s="217" customFormat="1" ht="15.75">
      <c r="A5" s="277">
        <v>4</v>
      </c>
      <c r="B5" s="225" t="s">
        <v>276</v>
      </c>
      <c r="C5" s="215"/>
    </row>
    <row r="6" spans="1:3" s="221" customFormat="1" ht="65.25" customHeight="1">
      <c r="A6" s="415" t="s">
        <v>426</v>
      </c>
      <c r="B6" s="416"/>
      <c r="C6" s="416"/>
    </row>
    <row r="7" spans="1:3">
      <c r="A7" s="275" t="s">
        <v>348</v>
      </c>
      <c r="B7" s="220" t="s">
        <v>277</v>
      </c>
    </row>
    <row r="8" spans="1:3">
      <c r="A8" s="10">
        <v>1</v>
      </c>
      <c r="B8" s="222" t="s">
        <v>237</v>
      </c>
    </row>
    <row r="9" spans="1:3">
      <c r="A9" s="10">
        <v>2</v>
      </c>
      <c r="B9" s="222" t="s">
        <v>278</v>
      </c>
    </row>
    <row r="10" spans="1:3">
      <c r="A10" s="10">
        <v>3</v>
      </c>
      <c r="B10" s="222" t="s">
        <v>279</v>
      </c>
    </row>
    <row r="11" spans="1:3">
      <c r="A11" s="10">
        <v>4</v>
      </c>
      <c r="B11" s="222" t="s">
        <v>280</v>
      </c>
      <c r="C11" s="216"/>
    </row>
    <row r="12" spans="1:3">
      <c r="A12" s="10">
        <v>5</v>
      </c>
      <c r="B12" s="222" t="s">
        <v>198</v>
      </c>
    </row>
    <row r="13" spans="1:3">
      <c r="A13" s="10">
        <v>6</v>
      </c>
      <c r="B13" s="223" t="s">
        <v>159</v>
      </c>
    </row>
    <row r="14" spans="1:3">
      <c r="A14" s="10">
        <v>7</v>
      </c>
      <c r="B14" s="222" t="s">
        <v>282</v>
      </c>
    </row>
    <row r="15" spans="1:3">
      <c r="A15" s="10">
        <v>8</v>
      </c>
      <c r="B15" s="222" t="s">
        <v>286</v>
      </c>
    </row>
    <row r="16" spans="1:3">
      <c r="A16" s="10">
        <v>9</v>
      </c>
      <c r="B16" s="222" t="s">
        <v>97</v>
      </c>
    </row>
    <row r="17" spans="1:2">
      <c r="A17" s="10">
        <v>10</v>
      </c>
      <c r="B17" s="222" t="s">
        <v>290</v>
      </c>
    </row>
    <row r="18" spans="1:2">
      <c r="A18" s="10">
        <v>11</v>
      </c>
      <c r="B18" s="223" t="s">
        <v>266</v>
      </c>
    </row>
    <row r="19" spans="1:2">
      <c r="A19" s="10">
        <v>12</v>
      </c>
      <c r="B19" s="223" t="s">
        <v>263</v>
      </c>
    </row>
    <row r="20" spans="1:2">
      <c r="A20" s="10">
        <v>13</v>
      </c>
      <c r="B20" s="224" t="s">
        <v>386</v>
      </c>
    </row>
    <row r="21" spans="1:2">
      <c r="A21" s="10">
        <v>14</v>
      </c>
      <c r="B21" s="223" t="s">
        <v>79</v>
      </c>
    </row>
    <row r="22" spans="1:2">
      <c r="A22" s="138">
        <v>15</v>
      </c>
      <c r="B22" s="223" t="s">
        <v>86</v>
      </c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</sheetData>
  <mergeCells count="1">
    <mergeCell ref="A6:C6"/>
  </mergeCells>
  <hyperlinks>
    <hyperlink ref="B8" location="'1. key ratios'!A1" display="ცხრილი 1: ძირითადი მაჩვენებლები"/>
    <hyperlink ref="B9" location="'2. RC'!A1" display="ცხრილი 2: საბალანსო უწყისი"/>
    <hyperlink ref="B10" location="'3. PL'!A1" display="ცხრილი 3: მოგება-ზარალის ანგარიშგება"/>
    <hyperlink ref="B11" location="'4. Off-Balance'!A1" display="ბალანსგარეშე ანგარიშების უწყისი "/>
    <hyperlink ref="B12" location="'5. RWA'!A1" display="ცხრილი 5: რისკის მიხედვით შეწონილი რისკის პოზიციები"/>
    <hyperlink ref="B14" location="'7. LI1'!A1" display="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"/>
    <hyperlink ref="B13" location="'6. Administrators-shareholders'!A1" display="ინფორმაცია ბანკის სამეთვალყურეო საბჭოს, დირექტორატის და აქციონერთა შესახებ"/>
    <hyperlink ref="B15" location="'8. LI2'!A1" display="ცხრილი 8: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"/>
    <hyperlink ref="B16" location="'9. Capital'!A1" display="ცხრილი 9: საზედამხედველო კაპიტალი"/>
    <hyperlink ref="B17" location="'10. CC2'!A1" display="ცხრილი 10: კავშირი საზედამხედველო კაპიტალსა და ფინანსური მდგომარეობის ანგარიშგებას შორის"/>
    <hyperlink ref="B19" location="'12. CRM'!A1" display="საკრედიტო რისკის მიტიგაცია"/>
    <hyperlink ref="B18" location="'11. CRWA'!A1" display="საკრედიტო რისკის მიხედვით შეწონილი რისკის პოზიციები"/>
    <hyperlink ref="B20" location="'13. CRME'!A1" display="სტანდარტიზებული მიდგომა - საკრედიტო რისკი საკრედიტო რისკის მიტიგაციის ეფექტი"/>
    <hyperlink ref="B21" location="'14. CICR'!A1" display="სავალუტო კურსის ცვლილებით გამოწვეული საკრედიტო რისკის მიხედვით შეწონილი რისკის პოზიციები"/>
    <hyperlink ref="B22" location="'15. CCR'!A1" display="კონტრაგენტთან დაკავშირებული საკრედიტო რისკის მიხედვით შეწონილი რისკის პოზიციები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0.249977111117893"/>
  </sheetPr>
  <dimension ref="A1:F55"/>
  <sheetViews>
    <sheetView zoomScaleNormal="100" workbookViewId="0">
      <pane xSplit="1" ySplit="5" topLeftCell="B41" activePane="bottomRight" state="frozen"/>
      <selection pane="topRight" activeCell="B1" sqref="B1"/>
      <selection pane="bottomLeft" activeCell="A5" sqref="A5"/>
      <selection pane="bottomRight" activeCell="C28" sqref="C28"/>
    </sheetView>
  </sheetViews>
  <sheetFormatPr defaultRowHeight="15"/>
  <cols>
    <col min="1" max="1" width="9.5703125" style="5" bestFit="1" customWidth="1"/>
    <col min="2" max="2" width="132.42578125" style="2" customWidth="1"/>
    <col min="3" max="3" width="18.42578125" style="2" customWidth="1"/>
  </cols>
  <sheetData>
    <row r="1" spans="1:6" ht="15.75">
      <c r="A1" s="18" t="s">
        <v>201</v>
      </c>
      <c r="B1" s="17" t="s">
        <v>397</v>
      </c>
      <c r="D1" s="2"/>
      <c r="E1" s="2"/>
      <c r="F1" s="2"/>
    </row>
    <row r="2" spans="1:6" s="22" customFormat="1" ht="15.75" customHeight="1">
      <c r="A2" s="22" t="s">
        <v>202</v>
      </c>
      <c r="B2" s="17" t="s">
        <v>398</v>
      </c>
    </row>
    <row r="3" spans="1:6" s="22" customFormat="1" ht="15.75" customHeight="1"/>
    <row r="4" spans="1:6" ht="15.75" thickBot="1">
      <c r="A4" s="5" t="s">
        <v>357</v>
      </c>
      <c r="B4" s="64" t="s">
        <v>97</v>
      </c>
    </row>
    <row r="5" spans="1:6">
      <c r="A5" s="158" t="s">
        <v>31</v>
      </c>
      <c r="B5" s="159"/>
      <c r="C5" s="160" t="s">
        <v>32</v>
      </c>
    </row>
    <row r="6" spans="1:6">
      <c r="A6" s="161">
        <v>1</v>
      </c>
      <c r="B6" s="93" t="s">
        <v>33</v>
      </c>
      <c r="C6" s="337">
        <f>SUM(C7:C11)</f>
        <v>121020988</v>
      </c>
    </row>
    <row r="7" spans="1:6">
      <c r="A7" s="161">
        <v>2</v>
      </c>
      <c r="B7" s="90" t="s">
        <v>34</v>
      </c>
      <c r="C7" s="338">
        <v>4400000</v>
      </c>
    </row>
    <row r="8" spans="1:6">
      <c r="A8" s="161">
        <v>3</v>
      </c>
      <c r="B8" s="84" t="s">
        <v>35</v>
      </c>
      <c r="C8" s="338"/>
    </row>
    <row r="9" spans="1:6">
      <c r="A9" s="161">
        <v>4</v>
      </c>
      <c r="B9" s="84" t="s">
        <v>36</v>
      </c>
      <c r="C9" s="338">
        <v>396459</v>
      </c>
    </row>
    <row r="10" spans="1:6">
      <c r="A10" s="161">
        <v>5</v>
      </c>
      <c r="B10" s="84" t="s">
        <v>37</v>
      </c>
      <c r="C10" s="338"/>
    </row>
    <row r="11" spans="1:6">
      <c r="A11" s="161">
        <v>6</v>
      </c>
      <c r="B11" s="91" t="s">
        <v>38</v>
      </c>
      <c r="C11" s="338">
        <v>116224529</v>
      </c>
    </row>
    <row r="12" spans="1:6" s="4" customFormat="1">
      <c r="A12" s="161">
        <v>7</v>
      </c>
      <c r="B12" s="93" t="s">
        <v>39</v>
      </c>
      <c r="C12" s="339">
        <f>SUM(C13:C27)</f>
        <v>4377137.4000000004</v>
      </c>
    </row>
    <row r="13" spans="1:6" s="4" customFormat="1">
      <c r="A13" s="161">
        <v>8</v>
      </c>
      <c r="B13" s="92" t="s">
        <v>40</v>
      </c>
      <c r="C13" s="340">
        <v>396459</v>
      </c>
    </row>
    <row r="14" spans="1:6" s="4" customFormat="1" ht="25.5">
      <c r="A14" s="161">
        <v>9</v>
      </c>
      <c r="B14" s="85" t="s">
        <v>41</v>
      </c>
      <c r="C14" s="340"/>
    </row>
    <row r="15" spans="1:6" s="4" customFormat="1">
      <c r="A15" s="161">
        <v>10</v>
      </c>
      <c r="B15" s="86" t="s">
        <v>42</v>
      </c>
      <c r="C15" s="340">
        <v>3980678.4</v>
      </c>
    </row>
    <row r="16" spans="1:6" s="4" customFormat="1">
      <c r="A16" s="161">
        <v>11</v>
      </c>
      <c r="B16" s="87" t="s">
        <v>43</v>
      </c>
      <c r="C16" s="340"/>
    </row>
    <row r="17" spans="1:3" s="4" customFormat="1">
      <c r="A17" s="161">
        <v>12</v>
      </c>
      <c r="B17" s="86" t="s">
        <v>44</v>
      </c>
      <c r="C17" s="340"/>
    </row>
    <row r="18" spans="1:3" s="4" customFormat="1">
      <c r="A18" s="161">
        <v>13</v>
      </c>
      <c r="B18" s="86" t="s">
        <v>45</v>
      </c>
      <c r="C18" s="340"/>
    </row>
    <row r="19" spans="1:3" s="4" customFormat="1">
      <c r="A19" s="161">
        <v>14</v>
      </c>
      <c r="B19" s="86" t="s">
        <v>46</v>
      </c>
      <c r="C19" s="340"/>
    </row>
    <row r="20" spans="1:3" s="4" customFormat="1" ht="25.5">
      <c r="A20" s="161">
        <v>15</v>
      </c>
      <c r="B20" s="86" t="s">
        <v>47</v>
      </c>
      <c r="C20" s="340"/>
    </row>
    <row r="21" spans="1:3" s="4" customFormat="1" ht="25.5">
      <c r="A21" s="161">
        <v>16</v>
      </c>
      <c r="B21" s="85" t="s">
        <v>48</v>
      </c>
      <c r="C21" s="340"/>
    </row>
    <row r="22" spans="1:3" s="4" customFormat="1">
      <c r="A22" s="161">
        <v>17</v>
      </c>
      <c r="B22" s="162" t="s">
        <v>49</v>
      </c>
      <c r="C22" s="340"/>
    </row>
    <row r="23" spans="1:3" s="4" customFormat="1" ht="25.5">
      <c r="A23" s="161">
        <v>18</v>
      </c>
      <c r="B23" s="85" t="s">
        <v>50</v>
      </c>
      <c r="C23" s="340"/>
    </row>
    <row r="24" spans="1:3" s="4" customFormat="1" ht="25.5">
      <c r="A24" s="161">
        <v>19</v>
      </c>
      <c r="B24" s="85" t="s">
        <v>51</v>
      </c>
      <c r="C24" s="340"/>
    </row>
    <row r="25" spans="1:3" s="4" customFormat="1" ht="25.5">
      <c r="A25" s="161">
        <v>20</v>
      </c>
      <c r="B25" s="88" t="s">
        <v>52</v>
      </c>
      <c r="C25" s="340"/>
    </row>
    <row r="26" spans="1:3" s="4" customFormat="1">
      <c r="A26" s="161">
        <v>21</v>
      </c>
      <c r="B26" s="88" t="s">
        <v>53</v>
      </c>
      <c r="C26" s="340"/>
    </row>
    <row r="27" spans="1:3" s="4" customFormat="1" ht="25.5">
      <c r="A27" s="161">
        <v>22</v>
      </c>
      <c r="B27" s="88" t="s">
        <v>54</v>
      </c>
      <c r="C27" s="340"/>
    </row>
    <row r="28" spans="1:3" s="4" customFormat="1">
      <c r="A28" s="161">
        <v>23</v>
      </c>
      <c r="B28" s="94" t="s">
        <v>28</v>
      </c>
      <c r="C28" s="339">
        <f>C6-C12</f>
        <v>116643850.59999999</v>
      </c>
    </row>
    <row r="29" spans="1:3" s="4" customFormat="1">
      <c r="A29" s="163"/>
      <c r="B29" s="89"/>
      <c r="C29" s="340"/>
    </row>
    <row r="30" spans="1:3" s="4" customFormat="1">
      <c r="A30" s="163">
        <v>24</v>
      </c>
      <c r="B30" s="94" t="s">
        <v>55</v>
      </c>
      <c r="C30" s="339">
        <f>C31+C34</f>
        <v>0</v>
      </c>
    </row>
    <row r="31" spans="1:3" s="4" customFormat="1">
      <c r="A31" s="163">
        <v>25</v>
      </c>
      <c r="B31" s="84" t="s">
        <v>56</v>
      </c>
      <c r="C31" s="341">
        <f>C32+C33</f>
        <v>0</v>
      </c>
    </row>
    <row r="32" spans="1:3" s="4" customFormat="1">
      <c r="A32" s="163">
        <v>26</v>
      </c>
      <c r="B32" s="210" t="s">
        <v>57</v>
      </c>
      <c r="C32" s="340"/>
    </row>
    <row r="33" spans="1:3" s="4" customFormat="1">
      <c r="A33" s="163">
        <v>27</v>
      </c>
      <c r="B33" s="210" t="s">
        <v>58</v>
      </c>
      <c r="C33" s="340"/>
    </row>
    <row r="34" spans="1:3" s="4" customFormat="1">
      <c r="A34" s="163">
        <v>28</v>
      </c>
      <c r="B34" s="84" t="s">
        <v>59</v>
      </c>
      <c r="C34" s="340"/>
    </row>
    <row r="35" spans="1:3" s="4" customFormat="1">
      <c r="A35" s="163">
        <v>29</v>
      </c>
      <c r="B35" s="94" t="s">
        <v>60</v>
      </c>
      <c r="C35" s="339">
        <f>SUM(C36:C40)</f>
        <v>0</v>
      </c>
    </row>
    <row r="36" spans="1:3" s="4" customFormat="1">
      <c r="A36" s="163">
        <v>30</v>
      </c>
      <c r="B36" s="85" t="s">
        <v>61</v>
      </c>
      <c r="C36" s="340"/>
    </row>
    <row r="37" spans="1:3" s="4" customFormat="1">
      <c r="A37" s="163">
        <v>31</v>
      </c>
      <c r="B37" s="86" t="s">
        <v>62</v>
      </c>
      <c r="C37" s="340"/>
    </row>
    <row r="38" spans="1:3" s="4" customFormat="1" ht="25.5">
      <c r="A38" s="163">
        <v>32</v>
      </c>
      <c r="B38" s="85" t="s">
        <v>63</v>
      </c>
      <c r="C38" s="340"/>
    </row>
    <row r="39" spans="1:3" s="4" customFormat="1" ht="25.5">
      <c r="A39" s="163">
        <v>33</v>
      </c>
      <c r="B39" s="85" t="s">
        <v>51</v>
      </c>
      <c r="C39" s="340"/>
    </row>
    <row r="40" spans="1:3" s="4" customFormat="1" ht="25.5">
      <c r="A40" s="163">
        <v>34</v>
      </c>
      <c r="B40" s="88" t="s">
        <v>64</v>
      </c>
      <c r="C40" s="340"/>
    </row>
    <row r="41" spans="1:3" s="4" customFormat="1">
      <c r="A41" s="163">
        <v>35</v>
      </c>
      <c r="B41" s="94" t="s">
        <v>29</v>
      </c>
      <c r="C41" s="339">
        <f>C30-C35</f>
        <v>0</v>
      </c>
    </row>
    <row r="42" spans="1:3" s="4" customFormat="1">
      <c r="A42" s="163"/>
      <c r="B42" s="89"/>
      <c r="C42" s="340"/>
    </row>
    <row r="43" spans="1:3" s="4" customFormat="1">
      <c r="A43" s="163">
        <v>36</v>
      </c>
      <c r="B43" s="95" t="s">
        <v>65</v>
      </c>
      <c r="C43" s="339">
        <f>SUM(C44:C46)</f>
        <v>6943575</v>
      </c>
    </row>
    <row r="44" spans="1:3" s="4" customFormat="1">
      <c r="A44" s="163">
        <v>37</v>
      </c>
      <c r="B44" s="84" t="s">
        <v>66</v>
      </c>
      <c r="C44" s="340"/>
    </row>
    <row r="45" spans="1:3" s="4" customFormat="1">
      <c r="A45" s="163">
        <v>38</v>
      </c>
      <c r="B45" s="84" t="s">
        <v>67</v>
      </c>
      <c r="C45" s="340"/>
    </row>
    <row r="46" spans="1:3" s="4" customFormat="1">
      <c r="A46" s="163">
        <v>39</v>
      </c>
      <c r="B46" s="84" t="s">
        <v>68</v>
      </c>
      <c r="C46" s="340">
        <v>6943575</v>
      </c>
    </row>
    <row r="47" spans="1:3" s="4" customFormat="1">
      <c r="A47" s="163">
        <v>40</v>
      </c>
      <c r="B47" s="95" t="s">
        <v>69</v>
      </c>
      <c r="C47" s="339">
        <f>SUM(C48:C51)</f>
        <v>0</v>
      </c>
    </row>
    <row r="48" spans="1:3" s="4" customFormat="1">
      <c r="A48" s="163">
        <v>41</v>
      </c>
      <c r="B48" s="85" t="s">
        <v>70</v>
      </c>
      <c r="C48" s="340"/>
    </row>
    <row r="49" spans="1:3" s="4" customFormat="1">
      <c r="A49" s="163">
        <v>42</v>
      </c>
      <c r="B49" s="86" t="s">
        <v>71</v>
      </c>
      <c r="C49" s="340"/>
    </row>
    <row r="50" spans="1:3" s="4" customFormat="1" ht="25.5">
      <c r="A50" s="163">
        <v>43</v>
      </c>
      <c r="B50" s="85" t="s">
        <v>72</v>
      </c>
      <c r="C50" s="340"/>
    </row>
    <row r="51" spans="1:3" s="4" customFormat="1" ht="25.5">
      <c r="A51" s="163">
        <v>44</v>
      </c>
      <c r="B51" s="85" t="s">
        <v>51</v>
      </c>
      <c r="C51" s="340"/>
    </row>
    <row r="52" spans="1:3" s="4" customFormat="1" ht="15.75" thickBot="1">
      <c r="A52" s="164">
        <v>45</v>
      </c>
      <c r="B52" s="165" t="s">
        <v>30</v>
      </c>
      <c r="C52" s="342">
        <f>C43-C47</f>
        <v>6943575</v>
      </c>
    </row>
    <row r="55" spans="1:3">
      <c r="B55" s="2" t="s">
        <v>239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ignoredErrors>
    <ignoredError sqref="C31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</sheetPr>
  <dimension ref="A1:F44"/>
  <sheetViews>
    <sheetView zoomScaleNormal="100" workbookViewId="0">
      <pane xSplit="1" ySplit="5" topLeftCell="B30" activePane="bottomRight" state="frozen"/>
      <selection pane="topRight" activeCell="B1" sqref="B1"/>
      <selection pane="bottomLeft" activeCell="A5" sqref="A5"/>
      <selection pane="bottomRight" activeCell="C44" activeCellId="1" sqref="C36 C44"/>
    </sheetView>
  </sheetViews>
  <sheetFormatPr defaultRowHeight="15.75"/>
  <cols>
    <col min="1" max="1" width="10.7109375" style="80" customWidth="1"/>
    <col min="2" max="2" width="91.85546875" style="80" customWidth="1"/>
    <col min="3" max="3" width="53.140625" style="80" customWidth="1"/>
    <col min="4" max="4" width="32.28515625" style="80" customWidth="1"/>
    <col min="5" max="5" width="9.42578125" customWidth="1"/>
  </cols>
  <sheetData>
    <row r="1" spans="1:6">
      <c r="A1" s="18" t="s">
        <v>201</v>
      </c>
      <c r="B1" s="17" t="s">
        <v>397</v>
      </c>
      <c r="E1" s="2"/>
      <c r="F1" s="2"/>
    </row>
    <row r="2" spans="1:6" s="22" customFormat="1" ht="15.75" customHeight="1">
      <c r="A2" s="22" t="s">
        <v>202</v>
      </c>
      <c r="B2" s="17" t="s">
        <v>398</v>
      </c>
    </row>
    <row r="3" spans="1:6" s="22" customFormat="1" ht="15.75" customHeight="1">
      <c r="A3" s="27"/>
    </row>
    <row r="4" spans="1:6" s="22" customFormat="1" ht="15.75" customHeight="1" thickBot="1">
      <c r="A4" s="22" t="s">
        <v>358</v>
      </c>
      <c r="B4" s="241" t="s">
        <v>290</v>
      </c>
      <c r="D4" s="243" t="s">
        <v>103</v>
      </c>
    </row>
    <row r="5" spans="1:6" ht="38.25">
      <c r="A5" s="177" t="s">
        <v>31</v>
      </c>
      <c r="B5" s="178" t="s">
        <v>246</v>
      </c>
      <c r="C5" s="179" t="s">
        <v>252</v>
      </c>
      <c r="D5" s="242" t="s">
        <v>291</v>
      </c>
    </row>
    <row r="6" spans="1:6">
      <c r="A6" s="166">
        <v>1</v>
      </c>
      <c r="B6" s="96" t="s">
        <v>164</v>
      </c>
      <c r="C6" s="343">
        <v>8548061</v>
      </c>
      <c r="D6" s="167"/>
      <c r="E6" s="8"/>
    </row>
    <row r="7" spans="1:6">
      <c r="A7" s="166">
        <v>2</v>
      </c>
      <c r="B7" s="97" t="s">
        <v>165</v>
      </c>
      <c r="C7" s="344">
        <v>27411664.379999999</v>
      </c>
      <c r="D7" s="168"/>
      <c r="E7" s="8"/>
    </row>
    <row r="8" spans="1:6">
      <c r="A8" s="166">
        <v>3</v>
      </c>
      <c r="B8" s="97" t="s">
        <v>166</v>
      </c>
      <c r="C8" s="344">
        <v>86234820.099999994</v>
      </c>
      <c r="D8" s="168"/>
      <c r="E8" s="8"/>
    </row>
    <row r="9" spans="1:6">
      <c r="A9" s="166">
        <v>4</v>
      </c>
      <c r="B9" s="97" t="s">
        <v>195</v>
      </c>
      <c r="C9" s="344"/>
      <c r="D9" s="168"/>
      <c r="E9" s="8"/>
    </row>
    <row r="10" spans="1:6">
      <c r="A10" s="166">
        <v>5</v>
      </c>
      <c r="B10" s="97" t="s">
        <v>167</v>
      </c>
      <c r="C10" s="344"/>
      <c r="D10" s="168"/>
      <c r="E10" s="8"/>
    </row>
    <row r="11" spans="1:6">
      <c r="A11" s="166">
        <v>6.1</v>
      </c>
      <c r="B11" s="97" t="s">
        <v>168</v>
      </c>
      <c r="C11" s="345">
        <v>474922218.93610001</v>
      </c>
      <c r="D11" s="169"/>
      <c r="E11" s="9"/>
    </row>
    <row r="12" spans="1:6">
      <c r="A12" s="166">
        <v>6.2</v>
      </c>
      <c r="B12" s="98" t="s">
        <v>169</v>
      </c>
      <c r="C12" s="345">
        <v>-12251609</v>
      </c>
      <c r="D12" s="169"/>
      <c r="E12" s="9"/>
    </row>
    <row r="13" spans="1:6">
      <c r="A13" s="166" t="s">
        <v>394</v>
      </c>
      <c r="B13" s="99" t="s">
        <v>395</v>
      </c>
      <c r="C13" s="345">
        <v>-6943575</v>
      </c>
      <c r="D13" s="283" t="s">
        <v>420</v>
      </c>
      <c r="E13" s="9"/>
    </row>
    <row r="14" spans="1:6">
      <c r="A14" s="166">
        <v>6</v>
      </c>
      <c r="B14" s="97" t="s">
        <v>170</v>
      </c>
      <c r="C14" s="351">
        <f>C11+C12</f>
        <v>462670609.93610001</v>
      </c>
      <c r="D14" s="169"/>
      <c r="E14" s="8"/>
    </row>
    <row r="15" spans="1:6">
      <c r="A15" s="166">
        <v>7</v>
      </c>
      <c r="B15" s="97" t="s">
        <v>171</v>
      </c>
      <c r="C15" s="344">
        <v>12705447</v>
      </c>
      <c r="D15" s="168"/>
      <c r="E15" s="8"/>
    </row>
    <row r="16" spans="1:6">
      <c r="A16" s="166">
        <v>8</v>
      </c>
      <c r="B16" s="97" t="s">
        <v>172</v>
      </c>
      <c r="C16" s="344">
        <v>311281</v>
      </c>
      <c r="D16" s="168"/>
      <c r="E16" s="8"/>
    </row>
    <row r="17" spans="1:5">
      <c r="A17" s="166">
        <v>9</v>
      </c>
      <c r="B17" s="97" t="s">
        <v>173</v>
      </c>
      <c r="C17" s="344">
        <v>0</v>
      </c>
      <c r="D17" s="168"/>
      <c r="E17" s="8"/>
    </row>
    <row r="18" spans="1:5">
      <c r="A18" s="166">
        <v>9.1</v>
      </c>
      <c r="B18" s="99" t="s">
        <v>262</v>
      </c>
      <c r="C18" s="345">
        <v>0</v>
      </c>
      <c r="D18" s="168"/>
      <c r="E18" s="8"/>
    </row>
    <row r="19" spans="1:5">
      <c r="A19" s="166">
        <v>9.1999999999999993</v>
      </c>
      <c r="B19" s="99" t="s">
        <v>251</v>
      </c>
      <c r="C19" s="345">
        <v>0</v>
      </c>
      <c r="D19" s="168"/>
      <c r="E19" s="8"/>
    </row>
    <row r="20" spans="1:5">
      <c r="A20" s="166">
        <v>9.3000000000000007</v>
      </c>
      <c r="B20" s="99" t="s">
        <v>250</v>
      </c>
      <c r="C20" s="345">
        <v>0</v>
      </c>
      <c r="D20" s="168"/>
      <c r="E20" s="8"/>
    </row>
    <row r="21" spans="1:5">
      <c r="A21" s="166">
        <v>10</v>
      </c>
      <c r="B21" s="97" t="s">
        <v>174</v>
      </c>
      <c r="C21" s="344">
        <v>11161838</v>
      </c>
      <c r="D21" s="168"/>
      <c r="E21" s="8"/>
    </row>
    <row r="22" spans="1:5">
      <c r="A22" s="166">
        <v>10.1</v>
      </c>
      <c r="B22" s="99" t="s">
        <v>249</v>
      </c>
      <c r="C22" s="344">
        <v>3980678.4</v>
      </c>
      <c r="D22" s="283" t="s">
        <v>421</v>
      </c>
      <c r="E22" s="8"/>
    </row>
    <row r="23" spans="1:5">
      <c r="A23" s="166">
        <v>11</v>
      </c>
      <c r="B23" s="100" t="s">
        <v>175</v>
      </c>
      <c r="C23" s="346">
        <v>17098887.210000001</v>
      </c>
      <c r="D23" s="170"/>
      <c r="E23" s="8"/>
    </row>
    <row r="24" spans="1:5">
      <c r="A24" s="166">
        <v>12</v>
      </c>
      <c r="B24" s="102" t="s">
        <v>176</v>
      </c>
      <c r="C24" s="347">
        <f>SUM(C6:C10,C14:C17,C21,C23)</f>
        <v>626142608.62610006</v>
      </c>
      <c r="D24" s="171"/>
      <c r="E24" s="7"/>
    </row>
    <row r="25" spans="1:5">
      <c r="A25" s="166">
        <v>13</v>
      </c>
      <c r="B25" s="97" t="s">
        <v>177</v>
      </c>
      <c r="C25" s="348">
        <v>0</v>
      </c>
      <c r="D25" s="172"/>
      <c r="E25" s="8"/>
    </row>
    <row r="26" spans="1:5">
      <c r="A26" s="166">
        <v>14</v>
      </c>
      <c r="B26" s="97" t="s">
        <v>178</v>
      </c>
      <c r="C26" s="344">
        <v>0</v>
      </c>
      <c r="D26" s="168"/>
      <c r="E26" s="8"/>
    </row>
    <row r="27" spans="1:5">
      <c r="A27" s="166">
        <v>15</v>
      </c>
      <c r="B27" s="97" t="s">
        <v>179</v>
      </c>
      <c r="C27" s="344">
        <v>0</v>
      </c>
      <c r="D27" s="168"/>
      <c r="E27" s="8"/>
    </row>
    <row r="28" spans="1:5">
      <c r="A28" s="166">
        <v>16</v>
      </c>
      <c r="B28" s="97" t="s">
        <v>180</v>
      </c>
      <c r="C28" s="344">
        <v>0</v>
      </c>
      <c r="D28" s="168"/>
      <c r="E28" s="8"/>
    </row>
    <row r="29" spans="1:5">
      <c r="A29" s="166">
        <v>17</v>
      </c>
      <c r="B29" s="97" t="s">
        <v>181</v>
      </c>
      <c r="C29" s="344">
        <v>0</v>
      </c>
      <c r="D29" s="168"/>
      <c r="E29" s="8"/>
    </row>
    <row r="30" spans="1:5">
      <c r="A30" s="166">
        <v>18</v>
      </c>
      <c r="B30" s="97" t="s">
        <v>182</v>
      </c>
      <c r="C30" s="344">
        <v>466013547.47329998</v>
      </c>
      <c r="D30" s="168"/>
      <c r="E30" s="8"/>
    </row>
    <row r="31" spans="1:5">
      <c r="A31" s="166">
        <v>19</v>
      </c>
      <c r="B31" s="97" t="s">
        <v>183</v>
      </c>
      <c r="C31" s="344">
        <v>8504123</v>
      </c>
      <c r="D31" s="168"/>
      <c r="E31" s="8"/>
    </row>
    <row r="32" spans="1:5">
      <c r="A32" s="166">
        <v>20</v>
      </c>
      <c r="B32" s="97" t="s">
        <v>105</v>
      </c>
      <c r="C32" s="344">
        <v>30603949.82</v>
      </c>
      <c r="D32" s="168"/>
      <c r="E32" s="8"/>
    </row>
    <row r="33" spans="1:5">
      <c r="A33" s="166">
        <v>20.100000000000001</v>
      </c>
      <c r="B33" s="101" t="s">
        <v>393</v>
      </c>
      <c r="C33" s="346">
        <v>0</v>
      </c>
      <c r="D33" s="170"/>
      <c r="E33" s="8"/>
    </row>
    <row r="34" spans="1:5">
      <c r="A34" s="166">
        <v>21</v>
      </c>
      <c r="B34" s="100" t="s">
        <v>184</v>
      </c>
      <c r="C34" s="346">
        <v>0</v>
      </c>
      <c r="D34" s="170"/>
      <c r="E34" s="8"/>
    </row>
    <row r="35" spans="1:5">
      <c r="A35" s="166">
        <v>21.1</v>
      </c>
      <c r="B35" s="101" t="s">
        <v>248</v>
      </c>
      <c r="C35" s="349"/>
      <c r="D35" s="173"/>
      <c r="E35" s="8"/>
    </row>
    <row r="36" spans="1:5">
      <c r="A36" s="166">
        <v>22</v>
      </c>
      <c r="B36" s="102" t="s">
        <v>185</v>
      </c>
      <c r="C36" s="347">
        <f>SUM(C25:C34)</f>
        <v>505121620.29329997</v>
      </c>
      <c r="D36" s="171"/>
      <c r="E36" s="7"/>
    </row>
    <row r="37" spans="1:5">
      <c r="A37" s="166">
        <v>23</v>
      </c>
      <c r="B37" s="100" t="s">
        <v>186</v>
      </c>
      <c r="C37" s="344">
        <v>4400000</v>
      </c>
      <c r="D37" s="283" t="s">
        <v>423</v>
      </c>
      <c r="E37" s="8"/>
    </row>
    <row r="38" spans="1:5">
      <c r="A38" s="166">
        <v>24</v>
      </c>
      <c r="B38" s="100" t="s">
        <v>187</v>
      </c>
      <c r="C38" s="344">
        <v>0</v>
      </c>
      <c r="D38" s="168"/>
      <c r="E38" s="8"/>
    </row>
    <row r="39" spans="1:5">
      <c r="A39" s="166">
        <v>25</v>
      </c>
      <c r="B39" s="100" t="s">
        <v>247</v>
      </c>
      <c r="C39" s="344">
        <v>0</v>
      </c>
      <c r="D39" s="168"/>
      <c r="E39" s="8"/>
    </row>
    <row r="40" spans="1:5">
      <c r="A40" s="166">
        <v>26</v>
      </c>
      <c r="B40" s="100" t="s">
        <v>189</v>
      </c>
      <c r="C40" s="344">
        <v>0</v>
      </c>
      <c r="D40" s="168"/>
      <c r="E40" s="8"/>
    </row>
    <row r="41" spans="1:5">
      <c r="A41" s="166">
        <v>27</v>
      </c>
      <c r="B41" s="100" t="s">
        <v>190</v>
      </c>
      <c r="C41" s="344">
        <v>0</v>
      </c>
      <c r="D41" s="168"/>
      <c r="E41" s="8"/>
    </row>
    <row r="42" spans="1:5">
      <c r="A42" s="166">
        <v>28</v>
      </c>
      <c r="B42" s="100" t="s">
        <v>191</v>
      </c>
      <c r="C42" s="344">
        <v>116224529.41</v>
      </c>
      <c r="D42" s="168"/>
      <c r="E42" s="8"/>
    </row>
    <row r="43" spans="1:5">
      <c r="A43" s="166">
        <v>29</v>
      </c>
      <c r="B43" s="100" t="s">
        <v>40</v>
      </c>
      <c r="C43" s="344">
        <v>396459</v>
      </c>
      <c r="D43" s="283" t="s">
        <v>422</v>
      </c>
      <c r="E43" s="8"/>
    </row>
    <row r="44" spans="1:5" ht="16.5" thickBot="1">
      <c r="A44" s="174">
        <v>30</v>
      </c>
      <c r="B44" s="175" t="s">
        <v>192</v>
      </c>
      <c r="C44" s="350">
        <f>SUM(C37:C43)</f>
        <v>121020988.41</v>
      </c>
      <c r="D44" s="176"/>
      <c r="E44" s="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0000"/>
  </sheetPr>
  <dimension ref="A1:S22"/>
  <sheetViews>
    <sheetView workbookViewId="0">
      <pane xSplit="2" ySplit="7" topLeftCell="O8" activePane="bottomRight" state="frozen"/>
      <selection pane="topRight" activeCell="C1" sqref="C1"/>
      <selection pane="bottomLeft" activeCell="A8" sqref="A8"/>
      <selection pane="bottomRight" activeCell="S22" sqref="S22"/>
    </sheetView>
  </sheetViews>
  <sheetFormatPr defaultColWidth="9.140625" defaultRowHeight="12.75"/>
  <cols>
    <col min="1" max="1" width="10.5703125" style="2" bestFit="1" customWidth="1"/>
    <col min="2" max="2" width="95" style="2" customWidth="1"/>
    <col min="3" max="3" width="9.42578125" style="2" bestFit="1" customWidth="1"/>
    <col min="4" max="4" width="8.85546875" style="2" customWidth="1"/>
    <col min="5" max="5" width="10.28515625" style="2" bestFit="1" customWidth="1"/>
    <col min="6" max="8" width="8.85546875" style="2" customWidth="1"/>
    <col min="9" max="9" width="10.28515625" style="2" bestFit="1" customWidth="1"/>
    <col min="10" max="10" width="8.85546875" style="2" customWidth="1"/>
    <col min="11" max="11" width="11.28515625" style="2" bestFit="1" customWidth="1"/>
    <col min="12" max="12" width="13.28515625" style="2" bestFit="1" customWidth="1"/>
    <col min="13" max="13" width="10.28515625" style="2" bestFit="1" customWidth="1"/>
    <col min="14" max="16" width="8.85546875" style="2" customWidth="1"/>
    <col min="17" max="17" width="9.42578125" style="2" bestFit="1" customWidth="1"/>
    <col min="18" max="18" width="8.85546875" style="2" customWidth="1"/>
    <col min="19" max="19" width="31.5703125" style="2" bestFit="1" customWidth="1"/>
    <col min="20" max="16384" width="9.140625" style="13"/>
  </cols>
  <sheetData>
    <row r="1" spans="1:19">
      <c r="A1" s="2" t="s">
        <v>201</v>
      </c>
      <c r="B1" s="17" t="s">
        <v>397</v>
      </c>
    </row>
    <row r="2" spans="1:19">
      <c r="A2" s="2" t="s">
        <v>202</v>
      </c>
      <c r="B2" s="17" t="s">
        <v>398</v>
      </c>
    </row>
    <row r="4" spans="1:19" ht="39" thickBot="1">
      <c r="A4" s="79" t="s">
        <v>359</v>
      </c>
      <c r="B4" s="385" t="s">
        <v>383</v>
      </c>
    </row>
    <row r="5" spans="1:19">
      <c r="A5" s="153"/>
      <c r="B5" s="157"/>
      <c r="C5" s="133" t="s">
        <v>0</v>
      </c>
      <c r="D5" s="133" t="s">
        <v>1</v>
      </c>
      <c r="E5" s="133" t="s">
        <v>2</v>
      </c>
      <c r="F5" s="133" t="s">
        <v>3</v>
      </c>
      <c r="G5" s="133" t="s">
        <v>4</v>
      </c>
      <c r="H5" s="133" t="s">
        <v>8</v>
      </c>
      <c r="I5" s="133" t="s">
        <v>253</v>
      </c>
      <c r="J5" s="133" t="s">
        <v>254</v>
      </c>
      <c r="K5" s="133" t="s">
        <v>255</v>
      </c>
      <c r="L5" s="133" t="s">
        <v>256</v>
      </c>
      <c r="M5" s="133" t="s">
        <v>257</v>
      </c>
      <c r="N5" s="133" t="s">
        <v>258</v>
      </c>
      <c r="O5" s="133" t="s">
        <v>370</v>
      </c>
      <c r="P5" s="133" t="s">
        <v>371</v>
      </c>
      <c r="Q5" s="133" t="s">
        <v>372</v>
      </c>
      <c r="R5" s="376" t="s">
        <v>373</v>
      </c>
      <c r="S5" s="134" t="s">
        <v>374</v>
      </c>
    </row>
    <row r="6" spans="1:19" ht="46.5" customHeight="1">
      <c r="A6" s="181"/>
      <c r="B6" s="448" t="s">
        <v>375</v>
      </c>
      <c r="C6" s="446">
        <v>0</v>
      </c>
      <c r="D6" s="447"/>
      <c r="E6" s="446">
        <v>0.2</v>
      </c>
      <c r="F6" s="447"/>
      <c r="G6" s="446">
        <v>0.35</v>
      </c>
      <c r="H6" s="447"/>
      <c r="I6" s="446">
        <v>0.5</v>
      </c>
      <c r="J6" s="447"/>
      <c r="K6" s="446">
        <v>0.75</v>
      </c>
      <c r="L6" s="447"/>
      <c r="M6" s="446">
        <v>1</v>
      </c>
      <c r="N6" s="447"/>
      <c r="O6" s="446">
        <v>1.5</v>
      </c>
      <c r="P6" s="447"/>
      <c r="Q6" s="446">
        <v>2.5</v>
      </c>
      <c r="R6" s="447"/>
      <c r="S6" s="444" t="s">
        <v>267</v>
      </c>
    </row>
    <row r="7" spans="1:19">
      <c r="A7" s="181"/>
      <c r="B7" s="449"/>
      <c r="C7" s="384" t="s">
        <v>368</v>
      </c>
      <c r="D7" s="384" t="s">
        <v>369</v>
      </c>
      <c r="E7" s="384" t="s">
        <v>368</v>
      </c>
      <c r="F7" s="384" t="s">
        <v>369</v>
      </c>
      <c r="G7" s="384" t="s">
        <v>368</v>
      </c>
      <c r="H7" s="384" t="s">
        <v>369</v>
      </c>
      <c r="I7" s="384" t="s">
        <v>368</v>
      </c>
      <c r="J7" s="384" t="s">
        <v>369</v>
      </c>
      <c r="K7" s="384" t="s">
        <v>368</v>
      </c>
      <c r="L7" s="384" t="s">
        <v>369</v>
      </c>
      <c r="M7" s="384" t="s">
        <v>368</v>
      </c>
      <c r="N7" s="384" t="s">
        <v>369</v>
      </c>
      <c r="O7" s="384" t="s">
        <v>368</v>
      </c>
      <c r="P7" s="384" t="s">
        <v>369</v>
      </c>
      <c r="Q7" s="384" t="s">
        <v>368</v>
      </c>
      <c r="R7" s="384" t="s">
        <v>369</v>
      </c>
      <c r="S7" s="445"/>
    </row>
    <row r="8" spans="1:19" s="185" customFormat="1">
      <c r="A8" s="137">
        <v>1</v>
      </c>
      <c r="B8" s="209" t="s">
        <v>230</v>
      </c>
      <c r="C8" s="352">
        <v>447519.5</v>
      </c>
      <c r="D8" s="352"/>
      <c r="E8" s="352"/>
      <c r="F8" s="377"/>
      <c r="G8" s="352"/>
      <c r="H8" s="352"/>
      <c r="I8" s="352"/>
      <c r="J8" s="352"/>
      <c r="K8" s="352"/>
      <c r="L8" s="352"/>
      <c r="M8" s="352">
        <v>26964144.879999999</v>
      </c>
      <c r="N8" s="352"/>
      <c r="O8" s="352"/>
      <c r="P8" s="352"/>
      <c r="Q8" s="352"/>
      <c r="R8" s="377"/>
      <c r="S8" s="389">
        <f>$C$6*SUM(C8:D8)+$E$6*SUM(E8:F8)+$G$6*SUM(G8:H8)+$I$6*SUM(I8:J8)+$K$6*SUM(K8:L8)+$M$6*SUM(M8:N8)+$O$6*SUM(O8:P8)+$Q$6*SUM(Q8:R8)</f>
        <v>26964144.879999999</v>
      </c>
    </row>
    <row r="9" spans="1:19" s="185" customFormat="1">
      <c r="A9" s="137">
        <v>2</v>
      </c>
      <c r="B9" s="209" t="s">
        <v>231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77"/>
      <c r="S9" s="389">
        <f t="shared" ref="S9:S21" si="0">$C$6*SUM(C9:D9)+$E$6*SUM(E9:F9)+$G$6*SUM(G9:H9)+$I$6*SUM(I9:J9)+$K$6*SUM(K9:L9)+$M$6*SUM(M9:N9)+$O$6*SUM(O9:P9)+$Q$6*SUM(Q9:R9)</f>
        <v>0</v>
      </c>
    </row>
    <row r="10" spans="1:19" s="185" customFormat="1">
      <c r="A10" s="137">
        <v>3</v>
      </c>
      <c r="B10" s="209" t="s">
        <v>232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77"/>
      <c r="S10" s="389">
        <f t="shared" si="0"/>
        <v>0</v>
      </c>
    </row>
    <row r="11" spans="1:19" s="185" customFormat="1">
      <c r="A11" s="137">
        <v>4</v>
      </c>
      <c r="B11" s="209" t="s">
        <v>233</v>
      </c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77"/>
      <c r="S11" s="389">
        <f t="shared" si="0"/>
        <v>0</v>
      </c>
    </row>
    <row r="12" spans="1:19" s="185" customFormat="1">
      <c r="A12" s="137">
        <v>5</v>
      </c>
      <c r="B12" s="209" t="s">
        <v>234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77"/>
      <c r="S12" s="389">
        <f t="shared" si="0"/>
        <v>0</v>
      </c>
    </row>
    <row r="13" spans="1:19" s="185" customFormat="1">
      <c r="A13" s="137">
        <v>6</v>
      </c>
      <c r="B13" s="209" t="s">
        <v>235</v>
      </c>
      <c r="C13" s="352"/>
      <c r="D13" s="352"/>
      <c r="E13" s="352">
        <v>36039268</v>
      </c>
      <c r="F13" s="352"/>
      <c r="G13" s="352"/>
      <c r="H13" s="352"/>
      <c r="I13" s="352">
        <v>10699791</v>
      </c>
      <c r="J13" s="352"/>
      <c r="K13" s="352"/>
      <c r="L13" s="352"/>
      <c r="M13" s="352">
        <v>39791725</v>
      </c>
      <c r="N13" s="352"/>
      <c r="O13" s="352"/>
      <c r="P13" s="352"/>
      <c r="Q13" s="352"/>
      <c r="R13" s="377"/>
      <c r="S13" s="389">
        <f t="shared" si="0"/>
        <v>52349474.100000001</v>
      </c>
    </row>
    <row r="14" spans="1:19" s="185" customFormat="1">
      <c r="A14" s="137">
        <v>7</v>
      </c>
      <c r="B14" s="209" t="s">
        <v>80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>
        <v>1549622</v>
      </c>
      <c r="N14" s="352"/>
      <c r="O14" s="352"/>
      <c r="P14" s="352"/>
      <c r="Q14" s="352"/>
      <c r="R14" s="377"/>
      <c r="S14" s="389">
        <f t="shared" si="0"/>
        <v>1549622</v>
      </c>
    </row>
    <row r="15" spans="1:19" s="185" customFormat="1">
      <c r="A15" s="137">
        <v>8</v>
      </c>
      <c r="B15" s="209" t="s">
        <v>81</v>
      </c>
      <c r="C15" s="352"/>
      <c r="D15" s="352"/>
      <c r="E15" s="352"/>
      <c r="F15" s="352"/>
      <c r="G15" s="352"/>
      <c r="H15" s="352"/>
      <c r="I15" s="352" t="s">
        <v>7</v>
      </c>
      <c r="J15" s="352"/>
      <c r="K15" s="352">
        <v>480086684.84357905</v>
      </c>
      <c r="L15" s="352">
        <v>5724924.9640000006</v>
      </c>
      <c r="M15" s="352"/>
      <c r="N15" s="352"/>
      <c r="O15" s="352"/>
      <c r="P15" s="352"/>
      <c r="Q15" s="352"/>
      <c r="R15" s="377"/>
      <c r="S15" s="389">
        <f t="shared" si="0"/>
        <v>364358707.35568428</v>
      </c>
    </row>
    <row r="16" spans="1:19" s="185" customFormat="1">
      <c r="A16" s="137">
        <v>9</v>
      </c>
      <c r="B16" s="209" t="s">
        <v>82</v>
      </c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77"/>
      <c r="S16" s="389">
        <f t="shared" si="0"/>
        <v>0</v>
      </c>
    </row>
    <row r="17" spans="1:19" s="185" customFormat="1">
      <c r="A17" s="137">
        <v>10</v>
      </c>
      <c r="B17" s="209" t="s">
        <v>74</v>
      </c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>
        <v>2516711</v>
      </c>
      <c r="N17" s="352"/>
      <c r="O17" s="352">
        <v>200998.53044400038</v>
      </c>
      <c r="P17" s="352"/>
      <c r="Q17" s="352"/>
      <c r="R17" s="377"/>
      <c r="S17" s="389">
        <f t="shared" si="0"/>
        <v>2818208.7956660008</v>
      </c>
    </row>
    <row r="18" spans="1:19" s="185" customFormat="1">
      <c r="A18" s="137">
        <v>11</v>
      </c>
      <c r="B18" s="209" t="s">
        <v>75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>
        <v>10079.860272000002</v>
      </c>
      <c r="P18" s="352"/>
      <c r="Q18" s="352"/>
      <c r="R18" s="377"/>
      <c r="S18" s="389">
        <f t="shared" si="0"/>
        <v>15119.790408000003</v>
      </c>
    </row>
    <row r="19" spans="1:19" s="185" customFormat="1">
      <c r="A19" s="137">
        <v>12</v>
      </c>
      <c r="B19" s="209" t="s">
        <v>76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77"/>
      <c r="S19" s="389">
        <f t="shared" si="0"/>
        <v>0</v>
      </c>
    </row>
    <row r="20" spans="1:19" s="185" customFormat="1">
      <c r="A20" s="137">
        <v>13</v>
      </c>
      <c r="B20" s="209" t="s">
        <v>77</v>
      </c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77"/>
      <c r="S20" s="389">
        <f t="shared" si="0"/>
        <v>0</v>
      </c>
    </row>
    <row r="21" spans="1:19" s="185" customFormat="1">
      <c r="A21" s="137">
        <v>14</v>
      </c>
      <c r="B21" s="209" t="s">
        <v>265</v>
      </c>
      <c r="C21" s="352">
        <v>8548061</v>
      </c>
      <c r="D21" s="352"/>
      <c r="E21" s="352"/>
      <c r="F21" s="352"/>
      <c r="G21" s="352"/>
      <c r="H21" s="352"/>
      <c r="I21" s="352"/>
      <c r="J21" s="352"/>
      <c r="K21" s="352"/>
      <c r="L21" s="352"/>
      <c r="M21" s="352">
        <v>22437305</v>
      </c>
      <c r="N21" s="352"/>
      <c r="O21" s="352">
        <v>0</v>
      </c>
      <c r="P21" s="352"/>
      <c r="Q21" s="352">
        <v>2154023.1</v>
      </c>
      <c r="R21" s="377"/>
      <c r="S21" s="389">
        <f t="shared" si="0"/>
        <v>27822362.75</v>
      </c>
    </row>
    <row r="22" spans="1:19" ht="13.5" thickBot="1">
      <c r="A22" s="114"/>
      <c r="B22" s="187" t="s">
        <v>73</v>
      </c>
      <c r="C22" s="353">
        <f>SUM(C8:C21)</f>
        <v>8995580.5</v>
      </c>
      <c r="D22" s="353">
        <f t="shared" ref="D22:S22" si="1">SUM(D8:D21)</f>
        <v>0</v>
      </c>
      <c r="E22" s="353">
        <f t="shared" si="1"/>
        <v>36039268</v>
      </c>
      <c r="F22" s="353">
        <f t="shared" si="1"/>
        <v>0</v>
      </c>
      <c r="G22" s="353">
        <f t="shared" si="1"/>
        <v>0</v>
      </c>
      <c r="H22" s="353">
        <f t="shared" si="1"/>
        <v>0</v>
      </c>
      <c r="I22" s="353">
        <f t="shared" si="1"/>
        <v>10699791</v>
      </c>
      <c r="J22" s="353">
        <f t="shared" si="1"/>
        <v>0</v>
      </c>
      <c r="K22" s="353">
        <f t="shared" si="1"/>
        <v>480086684.84357905</v>
      </c>
      <c r="L22" s="353">
        <f t="shared" si="1"/>
        <v>5724924.9640000006</v>
      </c>
      <c r="M22" s="353">
        <f t="shared" si="1"/>
        <v>93259507.879999995</v>
      </c>
      <c r="N22" s="353">
        <f t="shared" si="1"/>
        <v>0</v>
      </c>
      <c r="O22" s="353">
        <f t="shared" si="1"/>
        <v>211078.39071600037</v>
      </c>
      <c r="P22" s="353">
        <f t="shared" si="1"/>
        <v>0</v>
      </c>
      <c r="Q22" s="353">
        <f t="shared" si="1"/>
        <v>2154023.1</v>
      </c>
      <c r="R22" s="353">
        <f t="shared" si="1"/>
        <v>0</v>
      </c>
      <c r="S22" s="390">
        <f t="shared" si="1"/>
        <v>475877639.67175829</v>
      </c>
    </row>
  </sheetData>
  <mergeCells count="10">
    <mergeCell ref="S6:S7"/>
    <mergeCell ref="O6:P6"/>
    <mergeCell ref="Q6:R6"/>
    <mergeCell ref="B6:B7"/>
    <mergeCell ref="C6:D6"/>
    <mergeCell ref="E6:F6"/>
    <mergeCell ref="G6:H6"/>
    <mergeCell ref="I6:J6"/>
    <mergeCell ref="K6:L6"/>
    <mergeCell ref="M6:N6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0000"/>
  </sheetPr>
  <dimension ref="A1:V28"/>
  <sheetViews>
    <sheetView workbookViewId="0">
      <pane xSplit="2" ySplit="6" topLeftCell="I19" activePane="bottomRight" state="frozen"/>
      <selection pane="topRight" activeCell="C1" sqref="C1"/>
      <selection pane="bottomLeft" activeCell="A6" sqref="A6"/>
      <selection pane="bottomRight" activeCell="E10" sqref="E10:N26"/>
    </sheetView>
  </sheetViews>
  <sheetFormatPr defaultColWidth="9.140625" defaultRowHeight="12.75"/>
  <cols>
    <col min="1" max="1" width="10.5703125" style="2" bestFit="1" customWidth="1"/>
    <col min="2" max="2" width="74.5703125" style="2" customWidth="1"/>
    <col min="3" max="3" width="19" style="2" customWidth="1"/>
    <col min="4" max="4" width="19.5703125" style="2" customWidth="1"/>
    <col min="5" max="5" width="31.140625" style="2" customWidth="1"/>
    <col min="6" max="6" width="29.140625" style="2" customWidth="1"/>
    <col min="7" max="7" width="28.5703125" style="2" customWidth="1"/>
    <col min="8" max="8" width="26.42578125" style="2" customWidth="1"/>
    <col min="9" max="9" width="23.7109375" style="2" customWidth="1"/>
    <col min="10" max="10" width="21.5703125" style="2" customWidth="1"/>
    <col min="11" max="11" width="15.7109375" style="2" customWidth="1"/>
    <col min="12" max="12" width="13.28515625" style="2" customWidth="1"/>
    <col min="13" max="13" width="20.85546875" style="2" customWidth="1"/>
    <col min="14" max="14" width="19.28515625" style="2" customWidth="1"/>
    <col min="15" max="15" width="18.42578125" style="2" customWidth="1"/>
    <col min="16" max="16" width="19" style="2" customWidth="1"/>
    <col min="17" max="17" width="20.28515625" style="2" customWidth="1"/>
    <col min="18" max="18" width="18" style="2" customWidth="1"/>
    <col min="19" max="19" width="36" style="2" customWidth="1"/>
    <col min="20" max="20" width="19.42578125" style="2" customWidth="1"/>
    <col min="21" max="21" width="19.140625" style="2" customWidth="1"/>
    <col min="22" max="22" width="20" style="2" customWidth="1"/>
    <col min="23" max="16384" width="9.140625" style="13"/>
  </cols>
  <sheetData>
    <row r="1" spans="1:22">
      <c r="A1" s="2" t="s">
        <v>201</v>
      </c>
      <c r="B1" s="17" t="s">
        <v>397</v>
      </c>
    </row>
    <row r="2" spans="1:22">
      <c r="A2" s="2" t="s">
        <v>202</v>
      </c>
      <c r="B2" s="17" t="s">
        <v>398</v>
      </c>
    </row>
    <row r="4" spans="1:22" ht="27.75" thickBot="1">
      <c r="A4" s="2" t="s">
        <v>360</v>
      </c>
      <c r="B4" s="386" t="s">
        <v>384</v>
      </c>
      <c r="V4" s="243" t="s">
        <v>103</v>
      </c>
    </row>
    <row r="5" spans="1:22">
      <c r="A5" s="112"/>
      <c r="B5" s="113"/>
      <c r="C5" s="450" t="s">
        <v>212</v>
      </c>
      <c r="D5" s="451"/>
      <c r="E5" s="451"/>
      <c r="F5" s="451"/>
      <c r="G5" s="451"/>
      <c r="H5" s="451"/>
      <c r="I5" s="451"/>
      <c r="J5" s="451"/>
      <c r="K5" s="451"/>
      <c r="L5" s="452"/>
      <c r="M5" s="450" t="s">
        <v>213</v>
      </c>
      <c r="N5" s="451"/>
      <c r="O5" s="451"/>
      <c r="P5" s="451"/>
      <c r="Q5" s="451"/>
      <c r="R5" s="451"/>
      <c r="S5" s="452"/>
      <c r="T5" s="455" t="s">
        <v>382</v>
      </c>
      <c r="U5" s="455" t="s">
        <v>381</v>
      </c>
      <c r="V5" s="453" t="s">
        <v>214</v>
      </c>
    </row>
    <row r="6" spans="1:22" s="79" customFormat="1" ht="140.25">
      <c r="A6" s="135"/>
      <c r="B6" s="211"/>
      <c r="C6" s="110" t="s">
        <v>215</v>
      </c>
      <c r="D6" s="109" t="s">
        <v>216</v>
      </c>
      <c r="E6" s="106" t="s">
        <v>217</v>
      </c>
      <c r="F6" s="387" t="s">
        <v>376</v>
      </c>
      <c r="G6" s="109" t="s">
        <v>218</v>
      </c>
      <c r="H6" s="109" t="s">
        <v>219</v>
      </c>
      <c r="I6" s="109" t="s">
        <v>220</v>
      </c>
      <c r="J6" s="109" t="s">
        <v>264</v>
      </c>
      <c r="K6" s="109" t="s">
        <v>221</v>
      </c>
      <c r="L6" s="111" t="s">
        <v>222</v>
      </c>
      <c r="M6" s="110" t="s">
        <v>223</v>
      </c>
      <c r="N6" s="109" t="s">
        <v>224</v>
      </c>
      <c r="O6" s="109" t="s">
        <v>225</v>
      </c>
      <c r="P6" s="109" t="s">
        <v>226</v>
      </c>
      <c r="Q6" s="109" t="s">
        <v>227</v>
      </c>
      <c r="R6" s="109" t="s">
        <v>228</v>
      </c>
      <c r="S6" s="111" t="s">
        <v>229</v>
      </c>
      <c r="T6" s="456"/>
      <c r="U6" s="456"/>
      <c r="V6" s="454"/>
    </row>
    <row r="7" spans="1:22" s="185" customFormat="1">
      <c r="A7" s="186">
        <v>1</v>
      </c>
      <c r="B7" s="184" t="s">
        <v>230</v>
      </c>
      <c r="C7" s="354"/>
      <c r="D7" s="352"/>
      <c r="E7" s="352"/>
      <c r="F7" s="352"/>
      <c r="G7" s="352"/>
      <c r="H7" s="352"/>
      <c r="I7" s="352"/>
      <c r="J7" s="352"/>
      <c r="K7" s="352"/>
      <c r="L7" s="355"/>
      <c r="M7" s="354"/>
      <c r="N7" s="352"/>
      <c r="O7" s="352"/>
      <c r="P7" s="352"/>
      <c r="Q7" s="352"/>
      <c r="R7" s="352"/>
      <c r="S7" s="355"/>
      <c r="T7" s="381"/>
      <c r="U7" s="380"/>
      <c r="V7" s="356">
        <f>SUM(C7:S7)</f>
        <v>0</v>
      </c>
    </row>
    <row r="8" spans="1:22" s="185" customFormat="1">
      <c r="A8" s="186">
        <v>2</v>
      </c>
      <c r="B8" s="184" t="s">
        <v>231</v>
      </c>
      <c r="C8" s="354"/>
      <c r="D8" s="352"/>
      <c r="E8" s="352"/>
      <c r="F8" s="352"/>
      <c r="G8" s="352"/>
      <c r="H8" s="352"/>
      <c r="I8" s="352"/>
      <c r="J8" s="352"/>
      <c r="K8" s="352"/>
      <c r="L8" s="355"/>
      <c r="M8" s="354"/>
      <c r="N8" s="352"/>
      <c r="O8" s="352"/>
      <c r="P8" s="352"/>
      <c r="Q8" s="352"/>
      <c r="R8" s="352"/>
      <c r="S8" s="355"/>
      <c r="T8" s="380"/>
      <c r="U8" s="380"/>
      <c r="V8" s="356">
        <f t="shared" ref="V8:V20" si="0">SUM(C8:S8)</f>
        <v>0</v>
      </c>
    </row>
    <row r="9" spans="1:22" s="185" customFormat="1">
      <c r="A9" s="186">
        <v>3</v>
      </c>
      <c r="B9" s="184" t="s">
        <v>232</v>
      </c>
      <c r="C9" s="354"/>
      <c r="D9" s="352"/>
      <c r="E9" s="352"/>
      <c r="F9" s="352"/>
      <c r="G9" s="352"/>
      <c r="H9" s="352"/>
      <c r="I9" s="352"/>
      <c r="J9" s="352"/>
      <c r="K9" s="352"/>
      <c r="L9" s="355"/>
      <c r="M9" s="354"/>
      <c r="N9" s="352"/>
      <c r="O9" s="352"/>
      <c r="P9" s="352"/>
      <c r="Q9" s="352"/>
      <c r="R9" s="352"/>
      <c r="S9" s="355"/>
      <c r="T9" s="380"/>
      <c r="U9" s="380"/>
      <c r="V9" s="356">
        <f>SUM(C9:S9)</f>
        <v>0</v>
      </c>
    </row>
    <row r="10" spans="1:22" s="185" customFormat="1">
      <c r="A10" s="186">
        <v>4</v>
      </c>
      <c r="B10" s="184" t="s">
        <v>233</v>
      </c>
      <c r="C10" s="354"/>
      <c r="D10" s="352"/>
      <c r="E10" s="352"/>
      <c r="F10" s="352"/>
      <c r="G10" s="352"/>
      <c r="H10" s="352"/>
      <c r="I10" s="352"/>
      <c r="J10" s="352"/>
      <c r="K10" s="352"/>
      <c r="L10" s="355"/>
      <c r="M10" s="354"/>
      <c r="N10" s="352"/>
      <c r="O10" s="352"/>
      <c r="P10" s="352"/>
      <c r="Q10" s="352"/>
      <c r="R10" s="352"/>
      <c r="S10" s="355"/>
      <c r="T10" s="380"/>
      <c r="U10" s="380"/>
      <c r="V10" s="356">
        <f t="shared" si="0"/>
        <v>0</v>
      </c>
    </row>
    <row r="11" spans="1:22" s="185" customFormat="1">
      <c r="A11" s="186">
        <v>5</v>
      </c>
      <c r="B11" s="184" t="s">
        <v>234</v>
      </c>
      <c r="C11" s="354"/>
      <c r="D11" s="352"/>
      <c r="E11" s="352"/>
      <c r="F11" s="352"/>
      <c r="G11" s="352"/>
      <c r="H11" s="352"/>
      <c r="I11" s="352"/>
      <c r="J11" s="352"/>
      <c r="K11" s="352"/>
      <c r="L11" s="355"/>
      <c r="M11" s="354"/>
      <c r="N11" s="352"/>
      <c r="O11" s="352"/>
      <c r="P11" s="352"/>
      <c r="Q11" s="352"/>
      <c r="R11" s="352"/>
      <c r="S11" s="355"/>
      <c r="T11" s="380"/>
      <c r="U11" s="380"/>
      <c r="V11" s="356">
        <f t="shared" si="0"/>
        <v>0</v>
      </c>
    </row>
    <row r="12" spans="1:22" s="185" customFormat="1">
      <c r="A12" s="186">
        <v>6</v>
      </c>
      <c r="B12" s="184" t="s">
        <v>235</v>
      </c>
      <c r="C12" s="354"/>
      <c r="D12" s="352"/>
      <c r="E12" s="352"/>
      <c r="F12" s="352"/>
      <c r="G12" s="352"/>
      <c r="H12" s="352"/>
      <c r="I12" s="352"/>
      <c r="J12" s="352"/>
      <c r="K12" s="352"/>
      <c r="L12" s="355"/>
      <c r="M12" s="354"/>
      <c r="N12" s="352"/>
      <c r="O12" s="352"/>
      <c r="P12" s="352"/>
      <c r="Q12" s="352"/>
      <c r="R12" s="352"/>
      <c r="S12" s="355"/>
      <c r="T12" s="380"/>
      <c r="U12" s="380"/>
      <c r="V12" s="356">
        <f t="shared" si="0"/>
        <v>0</v>
      </c>
    </row>
    <row r="13" spans="1:22" s="185" customFormat="1">
      <c r="A13" s="186">
        <v>7</v>
      </c>
      <c r="B13" s="184" t="s">
        <v>80</v>
      </c>
      <c r="C13" s="354"/>
      <c r="D13" s="352"/>
      <c r="E13" s="352"/>
      <c r="F13" s="352"/>
      <c r="G13" s="352"/>
      <c r="H13" s="352"/>
      <c r="I13" s="352"/>
      <c r="J13" s="352"/>
      <c r="K13" s="352"/>
      <c r="L13" s="355"/>
      <c r="M13" s="354"/>
      <c r="N13" s="352"/>
      <c r="O13" s="352"/>
      <c r="P13" s="352"/>
      <c r="Q13" s="352"/>
      <c r="R13" s="352"/>
      <c r="S13" s="355"/>
      <c r="T13" s="380"/>
      <c r="U13" s="380"/>
      <c r="V13" s="356">
        <f t="shared" si="0"/>
        <v>0</v>
      </c>
    </row>
    <row r="14" spans="1:22" s="185" customFormat="1">
      <c r="A14" s="186">
        <v>8</v>
      </c>
      <c r="B14" s="184" t="s">
        <v>81</v>
      </c>
      <c r="C14" s="354"/>
      <c r="D14" s="352"/>
      <c r="E14" s="352"/>
      <c r="F14" s="352"/>
      <c r="G14" s="352"/>
      <c r="H14" s="352"/>
      <c r="I14" s="352"/>
      <c r="J14" s="352"/>
      <c r="K14" s="352"/>
      <c r="L14" s="355"/>
      <c r="M14" s="354"/>
      <c r="N14" s="352"/>
      <c r="O14" s="352"/>
      <c r="P14" s="352"/>
      <c r="Q14" s="352"/>
      <c r="R14" s="352"/>
      <c r="S14" s="355"/>
      <c r="T14" s="380"/>
      <c r="U14" s="380"/>
      <c r="V14" s="356">
        <f t="shared" si="0"/>
        <v>0</v>
      </c>
    </row>
    <row r="15" spans="1:22" s="185" customFormat="1">
      <c r="A15" s="186">
        <v>9</v>
      </c>
      <c r="B15" s="184" t="s">
        <v>82</v>
      </c>
      <c r="C15" s="354"/>
      <c r="D15" s="352"/>
      <c r="E15" s="352"/>
      <c r="F15" s="352"/>
      <c r="G15" s="352"/>
      <c r="H15" s="352"/>
      <c r="I15" s="352"/>
      <c r="J15" s="352"/>
      <c r="K15" s="352"/>
      <c r="L15" s="355"/>
      <c r="M15" s="354"/>
      <c r="N15" s="352"/>
      <c r="O15" s="352"/>
      <c r="P15" s="352"/>
      <c r="Q15" s="352"/>
      <c r="R15" s="352"/>
      <c r="S15" s="355"/>
      <c r="T15" s="380"/>
      <c r="U15" s="380"/>
      <c r="V15" s="356">
        <f t="shared" si="0"/>
        <v>0</v>
      </c>
    </row>
    <row r="16" spans="1:22" s="185" customFormat="1">
      <c r="A16" s="186">
        <v>10</v>
      </c>
      <c r="B16" s="184" t="s">
        <v>74</v>
      </c>
      <c r="C16" s="354"/>
      <c r="D16" s="352"/>
      <c r="E16" s="352"/>
      <c r="F16" s="352"/>
      <c r="G16" s="352"/>
      <c r="H16" s="352"/>
      <c r="I16" s="352"/>
      <c r="J16" s="352"/>
      <c r="K16" s="352"/>
      <c r="L16" s="355"/>
      <c r="M16" s="354"/>
      <c r="N16" s="352"/>
      <c r="O16" s="352"/>
      <c r="P16" s="352"/>
      <c r="Q16" s="352"/>
      <c r="R16" s="352"/>
      <c r="S16" s="355"/>
      <c r="T16" s="380"/>
      <c r="U16" s="380"/>
      <c r="V16" s="356">
        <f t="shared" si="0"/>
        <v>0</v>
      </c>
    </row>
    <row r="17" spans="1:22" s="185" customFormat="1">
      <c r="A17" s="186">
        <v>11</v>
      </c>
      <c r="B17" s="184" t="s">
        <v>75</v>
      </c>
      <c r="C17" s="354"/>
      <c r="D17" s="352"/>
      <c r="E17" s="352"/>
      <c r="F17" s="352"/>
      <c r="G17" s="352"/>
      <c r="H17" s="352"/>
      <c r="I17" s="352"/>
      <c r="J17" s="352"/>
      <c r="K17" s="352"/>
      <c r="L17" s="355"/>
      <c r="M17" s="354"/>
      <c r="N17" s="352"/>
      <c r="O17" s="352"/>
      <c r="P17" s="352"/>
      <c r="Q17" s="352"/>
      <c r="R17" s="352"/>
      <c r="S17" s="355"/>
      <c r="T17" s="380"/>
      <c r="U17" s="380"/>
      <c r="V17" s="356">
        <f t="shared" si="0"/>
        <v>0</v>
      </c>
    </row>
    <row r="18" spans="1:22" s="185" customFormat="1">
      <c r="A18" s="186">
        <v>12</v>
      </c>
      <c r="B18" s="184" t="s">
        <v>76</v>
      </c>
      <c r="C18" s="354"/>
      <c r="D18" s="352"/>
      <c r="E18" s="352"/>
      <c r="F18" s="352"/>
      <c r="G18" s="352"/>
      <c r="H18" s="352"/>
      <c r="I18" s="352"/>
      <c r="J18" s="352"/>
      <c r="K18" s="352"/>
      <c r="L18" s="355"/>
      <c r="M18" s="354"/>
      <c r="N18" s="352"/>
      <c r="O18" s="352"/>
      <c r="P18" s="352"/>
      <c r="Q18" s="352"/>
      <c r="R18" s="352"/>
      <c r="S18" s="355"/>
      <c r="T18" s="380"/>
      <c r="U18" s="380"/>
      <c r="V18" s="356">
        <f t="shared" si="0"/>
        <v>0</v>
      </c>
    </row>
    <row r="19" spans="1:22" s="185" customFormat="1">
      <c r="A19" s="186">
        <v>13</v>
      </c>
      <c r="B19" s="184" t="s">
        <v>77</v>
      </c>
      <c r="C19" s="354"/>
      <c r="D19" s="352"/>
      <c r="E19" s="352"/>
      <c r="F19" s="352"/>
      <c r="G19" s="352"/>
      <c r="H19" s="352"/>
      <c r="I19" s="352"/>
      <c r="J19" s="352"/>
      <c r="K19" s="352"/>
      <c r="L19" s="355"/>
      <c r="M19" s="354"/>
      <c r="N19" s="352"/>
      <c r="O19" s="352"/>
      <c r="P19" s="352"/>
      <c r="Q19" s="352"/>
      <c r="R19" s="352"/>
      <c r="S19" s="355"/>
      <c r="T19" s="380"/>
      <c r="U19" s="380"/>
      <c r="V19" s="356">
        <f t="shared" si="0"/>
        <v>0</v>
      </c>
    </row>
    <row r="20" spans="1:22" s="185" customFormat="1">
      <c r="A20" s="186">
        <v>14</v>
      </c>
      <c r="B20" s="184" t="s">
        <v>265</v>
      </c>
      <c r="C20" s="354"/>
      <c r="D20" s="352"/>
      <c r="E20" s="352"/>
      <c r="F20" s="352"/>
      <c r="G20" s="352"/>
      <c r="H20" s="352"/>
      <c r="I20" s="352"/>
      <c r="J20" s="352"/>
      <c r="K20" s="352"/>
      <c r="L20" s="355"/>
      <c r="M20" s="354"/>
      <c r="N20" s="352"/>
      <c r="O20" s="352"/>
      <c r="P20" s="352"/>
      <c r="Q20" s="352"/>
      <c r="R20" s="352"/>
      <c r="S20" s="355"/>
      <c r="T20" s="380"/>
      <c r="U20" s="380"/>
      <c r="V20" s="356">
        <f t="shared" si="0"/>
        <v>0</v>
      </c>
    </row>
    <row r="21" spans="1:22" ht="13.5" thickBot="1">
      <c r="A21" s="114"/>
      <c r="B21" s="115" t="s">
        <v>73</v>
      </c>
      <c r="C21" s="357">
        <f>SUM(C7:C20)</f>
        <v>0</v>
      </c>
      <c r="D21" s="353">
        <f t="shared" ref="D21:V21" si="1">SUM(D7:D20)</f>
        <v>0</v>
      </c>
      <c r="E21" s="353">
        <f t="shared" si="1"/>
        <v>0</v>
      </c>
      <c r="F21" s="353">
        <f t="shared" si="1"/>
        <v>0</v>
      </c>
      <c r="G21" s="353">
        <f t="shared" si="1"/>
        <v>0</v>
      </c>
      <c r="H21" s="353">
        <f t="shared" si="1"/>
        <v>0</v>
      </c>
      <c r="I21" s="353">
        <f t="shared" si="1"/>
        <v>0</v>
      </c>
      <c r="J21" s="353">
        <f t="shared" si="1"/>
        <v>0</v>
      </c>
      <c r="K21" s="353">
        <f t="shared" si="1"/>
        <v>0</v>
      </c>
      <c r="L21" s="358">
        <f t="shared" si="1"/>
        <v>0</v>
      </c>
      <c r="M21" s="357">
        <f t="shared" si="1"/>
        <v>0</v>
      </c>
      <c r="N21" s="353">
        <f t="shared" si="1"/>
        <v>0</v>
      </c>
      <c r="O21" s="353">
        <f t="shared" si="1"/>
        <v>0</v>
      </c>
      <c r="P21" s="353">
        <f t="shared" si="1"/>
        <v>0</v>
      </c>
      <c r="Q21" s="353">
        <f t="shared" si="1"/>
        <v>0</v>
      </c>
      <c r="R21" s="353">
        <f t="shared" si="1"/>
        <v>0</v>
      </c>
      <c r="S21" s="358">
        <f t="shared" si="1"/>
        <v>0</v>
      </c>
      <c r="T21" s="358">
        <f>SUM(T7:T20)</f>
        <v>0</v>
      </c>
      <c r="U21" s="358">
        <f t="shared" si="1"/>
        <v>0</v>
      </c>
      <c r="V21" s="359">
        <f t="shared" si="1"/>
        <v>0</v>
      </c>
    </row>
    <row r="24" spans="1:22">
      <c r="A24" s="19"/>
      <c r="B24" s="19"/>
      <c r="C24" s="83"/>
      <c r="D24" s="83"/>
      <c r="E24" s="83"/>
    </row>
    <row r="25" spans="1:22">
      <c r="A25" s="107"/>
      <c r="B25" s="107"/>
      <c r="C25" s="19"/>
      <c r="D25" s="83"/>
      <c r="E25" s="83"/>
    </row>
    <row r="26" spans="1:22">
      <c r="A26" s="107"/>
      <c r="B26" s="108"/>
      <c r="C26" s="19"/>
      <c r="D26" s="83"/>
      <c r="E26" s="83"/>
    </row>
    <row r="27" spans="1:22">
      <c r="A27" s="107"/>
      <c r="B27" s="107"/>
      <c r="C27" s="19"/>
      <c r="D27" s="83"/>
      <c r="E27" s="83"/>
    </row>
    <row r="28" spans="1:22">
      <c r="A28" s="107"/>
      <c r="B28" s="108"/>
      <c r="C28" s="19"/>
      <c r="D28" s="83"/>
      <c r="E28" s="8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I28"/>
  <sheetViews>
    <sheetView zoomScaleNormal="100" workbookViewId="0">
      <pane xSplit="1" ySplit="7" topLeftCell="C8" activePane="bottomRight" state="frozen"/>
      <selection activeCell="L18" sqref="L18"/>
      <selection pane="topRight" activeCell="L18" sqref="L18"/>
      <selection pane="bottomLeft" activeCell="L18" sqref="L18"/>
      <selection pane="bottomRight" activeCell="G9" sqref="G9"/>
    </sheetView>
  </sheetViews>
  <sheetFormatPr defaultColWidth="9.140625" defaultRowHeight="12.75"/>
  <cols>
    <col min="1" max="1" width="10.5703125" style="2" bestFit="1" customWidth="1"/>
    <col min="2" max="2" width="101.85546875" style="2" customWidth="1"/>
    <col min="3" max="3" width="13.7109375" style="2" customWidth="1"/>
    <col min="4" max="4" width="14.85546875" style="2" bestFit="1" customWidth="1"/>
    <col min="5" max="5" width="17.7109375" style="2" customWidth="1"/>
    <col min="6" max="6" width="15.85546875" style="2" customWidth="1"/>
    <col min="7" max="7" width="17.42578125" style="2" customWidth="1"/>
    <col min="8" max="8" width="15.28515625" style="2" customWidth="1"/>
    <col min="9" max="16384" width="9.140625" style="13"/>
  </cols>
  <sheetData>
    <row r="1" spans="1:9">
      <c r="A1" s="2" t="s">
        <v>201</v>
      </c>
      <c r="B1" s="17" t="s">
        <v>397</v>
      </c>
    </row>
    <row r="2" spans="1:9">
      <c r="A2" s="2" t="s">
        <v>202</v>
      </c>
      <c r="B2" s="17" t="s">
        <v>398</v>
      </c>
    </row>
    <row r="4" spans="1:9" ht="13.5" thickBot="1">
      <c r="A4" s="2" t="s">
        <v>361</v>
      </c>
      <c r="B4" s="383" t="s">
        <v>385</v>
      </c>
    </row>
    <row r="5" spans="1:9">
      <c r="A5" s="112"/>
      <c r="B5" s="182"/>
      <c r="C5" s="188" t="s">
        <v>0</v>
      </c>
      <c r="D5" s="188" t="s">
        <v>1</v>
      </c>
      <c r="E5" s="188" t="s">
        <v>2</v>
      </c>
      <c r="F5" s="188" t="s">
        <v>3</v>
      </c>
      <c r="G5" s="378" t="s">
        <v>4</v>
      </c>
      <c r="H5" s="189" t="s">
        <v>8</v>
      </c>
      <c r="I5" s="25"/>
    </row>
    <row r="6" spans="1:9" ht="15" customHeight="1">
      <c r="A6" s="181"/>
      <c r="B6" s="23"/>
      <c r="C6" s="457" t="s">
        <v>377</v>
      </c>
      <c r="D6" s="459" t="s">
        <v>387</v>
      </c>
      <c r="E6" s="460"/>
      <c r="F6" s="457" t="s">
        <v>388</v>
      </c>
      <c r="G6" s="457" t="s">
        <v>389</v>
      </c>
      <c r="H6" s="442" t="s">
        <v>379</v>
      </c>
      <c r="I6" s="25"/>
    </row>
    <row r="7" spans="1:9" ht="76.5">
      <c r="A7" s="181"/>
      <c r="B7" s="23"/>
      <c r="C7" s="458"/>
      <c r="D7" s="382" t="s">
        <v>380</v>
      </c>
      <c r="E7" s="382" t="s">
        <v>378</v>
      </c>
      <c r="F7" s="458"/>
      <c r="G7" s="458"/>
      <c r="H7" s="461"/>
      <c r="I7" s="463"/>
    </row>
    <row r="8" spans="1:9">
      <c r="A8" s="103">
        <v>1</v>
      </c>
      <c r="B8" s="85" t="s">
        <v>230</v>
      </c>
      <c r="C8" s="360">
        <v>27411664.379999999</v>
      </c>
      <c r="D8" s="361"/>
      <c r="E8" s="360"/>
      <c r="F8" s="361">
        <v>26964144.879999999</v>
      </c>
      <c r="G8" s="379">
        <v>26964144.879999999</v>
      </c>
      <c r="H8" s="462">
        <f>G8/(C8+E8)</f>
        <v>0.98367412157845779</v>
      </c>
      <c r="I8" s="464"/>
    </row>
    <row r="9" spans="1:9" ht="15" customHeight="1">
      <c r="A9" s="103">
        <v>2</v>
      </c>
      <c r="B9" s="85" t="s">
        <v>231</v>
      </c>
      <c r="C9" s="360"/>
      <c r="D9" s="361"/>
      <c r="E9" s="360"/>
      <c r="F9" s="361">
        <v>0</v>
      </c>
      <c r="G9" s="379">
        <v>0</v>
      </c>
      <c r="H9" s="465">
        <v>0</v>
      </c>
      <c r="I9" s="12"/>
    </row>
    <row r="10" spans="1:9">
      <c r="A10" s="103">
        <v>3</v>
      </c>
      <c r="B10" s="85" t="s">
        <v>232</v>
      </c>
      <c r="C10" s="360"/>
      <c r="D10" s="361"/>
      <c r="E10" s="360"/>
      <c r="F10" s="361">
        <v>0</v>
      </c>
      <c r="G10" s="379">
        <v>0</v>
      </c>
      <c r="H10" s="465">
        <v>0</v>
      </c>
      <c r="I10" s="12"/>
    </row>
    <row r="11" spans="1:9">
      <c r="A11" s="103">
        <v>4</v>
      </c>
      <c r="B11" s="85" t="s">
        <v>233</v>
      </c>
      <c r="C11" s="360"/>
      <c r="D11" s="361"/>
      <c r="E11" s="360"/>
      <c r="F11" s="361">
        <v>0</v>
      </c>
      <c r="G11" s="379">
        <v>0</v>
      </c>
      <c r="H11" s="465">
        <v>0</v>
      </c>
      <c r="I11" s="12"/>
    </row>
    <row r="12" spans="1:9">
      <c r="A12" s="103">
        <v>5</v>
      </c>
      <c r="B12" s="85" t="s">
        <v>234</v>
      </c>
      <c r="C12" s="360"/>
      <c r="D12" s="361"/>
      <c r="E12" s="360"/>
      <c r="F12" s="361">
        <v>0</v>
      </c>
      <c r="G12" s="379">
        <v>0</v>
      </c>
      <c r="H12" s="465">
        <v>0</v>
      </c>
      <c r="I12" s="12"/>
    </row>
    <row r="13" spans="1:9">
      <c r="A13" s="103">
        <v>6</v>
      </c>
      <c r="B13" s="85" t="s">
        <v>235</v>
      </c>
      <c r="C13" s="360">
        <v>86530784</v>
      </c>
      <c r="D13" s="361"/>
      <c r="E13" s="360"/>
      <c r="F13" s="361">
        <v>52349474.100000001</v>
      </c>
      <c r="G13" s="379">
        <v>52349474.100000001</v>
      </c>
      <c r="H13" s="407">
        <f t="shared" ref="H13:H21" si="0">G13/(C13+E13)</f>
        <v>0.60498092909917467</v>
      </c>
      <c r="I13" s="12"/>
    </row>
    <row r="14" spans="1:9">
      <c r="A14" s="103">
        <v>7</v>
      </c>
      <c r="B14" s="85" t="s">
        <v>80</v>
      </c>
      <c r="C14" s="360">
        <v>1549622</v>
      </c>
      <c r="D14" s="361"/>
      <c r="E14" s="360"/>
      <c r="F14" s="361">
        <v>2690645</v>
      </c>
      <c r="G14" s="379">
        <v>2690645</v>
      </c>
      <c r="H14" s="407">
        <f t="shared" si="0"/>
        <v>1.7363234388773521</v>
      </c>
      <c r="I14" s="12"/>
    </row>
    <row r="15" spans="1:9">
      <c r="A15" s="103">
        <v>8</v>
      </c>
      <c r="B15" s="85" t="s">
        <v>81</v>
      </c>
      <c r="C15" s="360">
        <v>480086684.84357905</v>
      </c>
      <c r="D15" s="361">
        <v>28624624.82</v>
      </c>
      <c r="E15" s="360">
        <v>5724924.9640000006</v>
      </c>
      <c r="F15" s="361">
        <v>440661445.05668396</v>
      </c>
      <c r="G15" s="379">
        <v>440661445.05668396</v>
      </c>
      <c r="H15" s="407">
        <f t="shared" si="0"/>
        <v>0.90706240065201771</v>
      </c>
      <c r="I15" s="12"/>
    </row>
    <row r="16" spans="1:9">
      <c r="A16" s="103">
        <v>9</v>
      </c>
      <c r="B16" s="85" t="s">
        <v>82</v>
      </c>
      <c r="C16" s="360"/>
      <c r="D16" s="361"/>
      <c r="E16" s="360"/>
      <c r="F16" s="361">
        <v>0</v>
      </c>
      <c r="G16" s="379">
        <v>0</v>
      </c>
      <c r="H16" s="465">
        <v>0</v>
      </c>
    </row>
    <row r="17" spans="1:8">
      <c r="A17" s="103">
        <v>10</v>
      </c>
      <c r="B17" s="85" t="s">
        <v>74</v>
      </c>
      <c r="C17" s="360">
        <v>2717709.5304440004</v>
      </c>
      <c r="D17" s="361"/>
      <c r="E17" s="360"/>
      <c r="F17" s="361">
        <v>3977178.197249</v>
      </c>
      <c r="G17" s="379">
        <v>3977178.197249</v>
      </c>
      <c r="H17" s="407">
        <f t="shared" si="0"/>
        <v>1.4634301983697413</v>
      </c>
    </row>
    <row r="18" spans="1:8">
      <c r="A18" s="103">
        <v>11</v>
      </c>
      <c r="B18" s="85" t="s">
        <v>75</v>
      </c>
      <c r="C18" s="360">
        <v>10079.860272000002</v>
      </c>
      <c r="D18" s="361"/>
      <c r="E18" s="360"/>
      <c r="F18" s="361">
        <v>15691.822362000001</v>
      </c>
      <c r="G18" s="379">
        <v>15691.822362000001</v>
      </c>
      <c r="H18" s="407">
        <f t="shared" si="0"/>
        <v>1.5567499884486493</v>
      </c>
    </row>
    <row r="19" spans="1:8">
      <c r="A19" s="103">
        <v>12</v>
      </c>
      <c r="B19" s="85" t="s">
        <v>76</v>
      </c>
      <c r="C19" s="360"/>
      <c r="D19" s="361"/>
      <c r="E19" s="360"/>
      <c r="F19" s="361">
        <v>0</v>
      </c>
      <c r="G19" s="379">
        <v>0</v>
      </c>
      <c r="H19" s="465">
        <v>0</v>
      </c>
    </row>
    <row r="20" spans="1:8">
      <c r="A20" s="103">
        <v>13</v>
      </c>
      <c r="B20" s="85" t="s">
        <v>77</v>
      </c>
      <c r="C20" s="360"/>
      <c r="D20" s="361"/>
      <c r="E20" s="360"/>
      <c r="F20" s="361">
        <v>0</v>
      </c>
      <c r="G20" s="379">
        <v>0</v>
      </c>
      <c r="H20" s="465">
        <v>0</v>
      </c>
    </row>
    <row r="21" spans="1:8">
      <c r="A21" s="103">
        <v>14</v>
      </c>
      <c r="B21" s="85" t="s">
        <v>265</v>
      </c>
      <c r="C21" s="360">
        <v>33139389.100000001</v>
      </c>
      <c r="D21" s="361"/>
      <c r="E21" s="360"/>
      <c r="F21" s="361">
        <v>28682975</v>
      </c>
      <c r="G21" s="379">
        <v>28682975</v>
      </c>
      <c r="H21" s="407">
        <f t="shared" si="0"/>
        <v>0.86552515839828803</v>
      </c>
    </row>
    <row r="22" spans="1:8" ht="13.5" thickBot="1">
      <c r="A22" s="183"/>
      <c r="B22" s="190" t="s">
        <v>73</v>
      </c>
      <c r="C22" s="353">
        <f t="shared" ref="C22:H22" si="1">SUM(C8:C21)</f>
        <v>631445933.71429515</v>
      </c>
      <c r="D22" s="353">
        <f t="shared" si="1"/>
        <v>28624624.82</v>
      </c>
      <c r="E22" s="353">
        <f t="shared" si="1"/>
        <v>5724924.9640000006</v>
      </c>
      <c r="F22" s="353">
        <f t="shared" si="1"/>
        <v>555341554.05629492</v>
      </c>
      <c r="G22" s="353">
        <f t="shared" si="1"/>
        <v>555341554.05629492</v>
      </c>
      <c r="H22" s="466">
        <f t="shared" si="1"/>
        <v>8.1177462354236809</v>
      </c>
    </row>
    <row r="28" spans="1:8" ht="10.5" customHeight="1"/>
  </sheetData>
  <mergeCells count="5">
    <mergeCell ref="C6:C7"/>
    <mergeCell ref="F6:F7"/>
    <mergeCell ref="G6:G7"/>
    <mergeCell ref="H6:H7"/>
    <mergeCell ref="D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D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8" sqref="D8"/>
    </sheetView>
  </sheetViews>
  <sheetFormatPr defaultColWidth="9.140625" defaultRowHeight="12.75"/>
  <cols>
    <col min="1" max="1" width="10.5703125" style="2" bestFit="1" customWidth="1"/>
    <col min="2" max="2" width="104.140625" style="2" customWidth="1"/>
    <col min="3" max="3" width="23.5703125" style="2" customWidth="1"/>
    <col min="4" max="4" width="24.28515625" style="2" customWidth="1"/>
    <col min="5" max="16384" width="9.140625" style="13"/>
  </cols>
  <sheetData>
    <row r="1" spans="1:4">
      <c r="A1" s="2" t="s">
        <v>201</v>
      </c>
      <c r="B1" s="17" t="s">
        <v>397</v>
      </c>
    </row>
    <row r="2" spans="1:4">
      <c r="A2" s="2" t="s">
        <v>202</v>
      </c>
      <c r="B2" s="17" t="s">
        <v>398</v>
      </c>
      <c r="C2" s="5"/>
      <c r="D2" s="5"/>
    </row>
    <row r="3" spans="1:4">
      <c r="B3" s="5"/>
      <c r="C3" s="5"/>
      <c r="D3" s="5"/>
    </row>
    <row r="4" spans="1:4" ht="13.5" thickBot="1">
      <c r="A4" s="2" t="s">
        <v>362</v>
      </c>
      <c r="B4" s="117" t="s">
        <v>79</v>
      </c>
      <c r="C4" s="117"/>
      <c r="D4" s="118"/>
    </row>
    <row r="5" spans="1:4">
      <c r="A5" s="191"/>
      <c r="B5" s="157"/>
      <c r="C5" s="398" t="s">
        <v>0</v>
      </c>
      <c r="D5" s="192" t="s">
        <v>1</v>
      </c>
    </row>
    <row r="6" spans="1:4" ht="66.75" customHeight="1">
      <c r="A6" s="193"/>
      <c r="B6" s="119" t="s">
        <v>78</v>
      </c>
      <c r="C6" s="120" t="s">
        <v>84</v>
      </c>
      <c r="D6" s="194" t="s">
        <v>79</v>
      </c>
    </row>
    <row r="7" spans="1:4">
      <c r="A7" s="195">
        <v>1</v>
      </c>
      <c r="B7" s="85" t="s">
        <v>80</v>
      </c>
      <c r="C7" s="362">
        <v>1521364</v>
      </c>
      <c r="D7" s="366">
        <v>1141023</v>
      </c>
    </row>
    <row r="8" spans="1:4">
      <c r="A8" s="195">
        <v>2</v>
      </c>
      <c r="B8" s="85" t="s">
        <v>81</v>
      </c>
      <c r="C8" s="362">
        <f>99828675</f>
        <v>99828675</v>
      </c>
      <c r="D8" s="366">
        <v>74871506</v>
      </c>
    </row>
    <row r="9" spans="1:4">
      <c r="A9" s="195">
        <v>3</v>
      </c>
      <c r="B9" s="85" t="s">
        <v>82</v>
      </c>
      <c r="C9" s="362"/>
      <c r="D9" s="366">
        <v>0</v>
      </c>
    </row>
    <row r="10" spans="1:4">
      <c r="A10" s="195">
        <v>4</v>
      </c>
      <c r="B10" s="85" t="s">
        <v>74</v>
      </c>
      <c r="C10" s="362">
        <v>1545292.5354440003</v>
      </c>
      <c r="D10" s="366">
        <v>1158969.4015830001</v>
      </c>
    </row>
    <row r="11" spans="1:4">
      <c r="A11" s="195">
        <v>5</v>
      </c>
      <c r="B11" s="85" t="s">
        <v>75</v>
      </c>
      <c r="C11" s="364">
        <v>762.70927200000017</v>
      </c>
      <c r="D11" s="366">
        <v>572.03195400000016</v>
      </c>
    </row>
    <row r="12" spans="1:4">
      <c r="A12" s="195">
        <v>6</v>
      </c>
      <c r="B12" s="85" t="s">
        <v>76</v>
      </c>
      <c r="C12" s="363"/>
      <c r="D12" s="366">
        <v>0</v>
      </c>
    </row>
    <row r="13" spans="1:4">
      <c r="A13" s="195">
        <v>7</v>
      </c>
      <c r="B13" s="121" t="s">
        <v>77</v>
      </c>
      <c r="C13" s="363"/>
      <c r="D13" s="366">
        <v>0</v>
      </c>
    </row>
    <row r="14" spans="1:4">
      <c r="A14" s="195">
        <v>8</v>
      </c>
      <c r="B14" s="121" t="s">
        <v>83</v>
      </c>
      <c r="C14" s="362">
        <v>1147483</v>
      </c>
      <c r="D14" s="366">
        <v>860612.25</v>
      </c>
    </row>
    <row r="15" spans="1:4" ht="13.5" thickBot="1">
      <c r="A15" s="196">
        <v>9</v>
      </c>
      <c r="B15" s="187" t="s">
        <v>73</v>
      </c>
      <c r="C15" s="365">
        <f>SUM(C7:C14)</f>
        <v>104043577.244716</v>
      </c>
      <c r="D15" s="367">
        <f>SUM(D7:D14)</f>
        <v>78032682.683537006</v>
      </c>
    </row>
    <row r="17" spans="2:2">
      <c r="B17" s="2" t="s">
        <v>7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2" tint="-0.499984740745262"/>
  </sheetPr>
  <dimension ref="A1:N22"/>
  <sheetViews>
    <sheetView tabSelected="1" workbookViewId="0">
      <pane xSplit="1" ySplit="5" topLeftCell="C6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ColWidth="9.140625" defaultRowHeight="15"/>
  <cols>
    <col min="1" max="1" width="10.5703125" style="80" bestFit="1" customWidth="1"/>
    <col min="2" max="2" width="95" style="80" customWidth="1"/>
    <col min="3" max="3" width="12.5703125" style="80" bestFit="1" customWidth="1"/>
    <col min="4" max="4" width="10" style="80" bestFit="1" customWidth="1"/>
    <col min="5" max="5" width="18.28515625" style="80" bestFit="1" customWidth="1"/>
    <col min="6" max="6" width="3.5703125" style="80" bestFit="1" customWidth="1"/>
    <col min="7" max="10" width="4.5703125" style="80" bestFit="1" customWidth="1"/>
    <col min="11" max="11" width="7.85546875" style="80" bestFit="1" customWidth="1"/>
    <col min="12" max="13" width="5.5703125" style="80" bestFit="1" customWidth="1"/>
    <col min="14" max="14" width="31" style="80" bestFit="1" customWidth="1"/>
    <col min="15" max="16384" width="9.140625" style="13"/>
  </cols>
  <sheetData>
    <row r="1" spans="1:14">
      <c r="A1" s="396" t="s">
        <v>201</v>
      </c>
      <c r="B1" s="17" t="s">
        <v>397</v>
      </c>
    </row>
    <row r="2" spans="1:14" ht="14.25" customHeight="1">
      <c r="A2" s="80" t="s">
        <v>202</v>
      </c>
      <c r="B2" s="17" t="s">
        <v>398</v>
      </c>
    </row>
    <row r="3" spans="1:14" ht="14.25" customHeight="1"/>
    <row r="4" spans="1:14" ht="15.75" thickBot="1">
      <c r="A4" s="2" t="s">
        <v>363</v>
      </c>
      <c r="B4" s="105" t="s">
        <v>86</v>
      </c>
    </row>
    <row r="5" spans="1:14" s="26" customFormat="1" ht="12.75">
      <c r="A5" s="205"/>
      <c r="B5" s="206"/>
      <c r="C5" s="207" t="s">
        <v>0</v>
      </c>
      <c r="D5" s="207" t="s">
        <v>1</v>
      </c>
      <c r="E5" s="207" t="s">
        <v>2</v>
      </c>
      <c r="F5" s="207" t="s">
        <v>3</v>
      </c>
      <c r="G5" s="207" t="s">
        <v>4</v>
      </c>
      <c r="H5" s="207" t="s">
        <v>8</v>
      </c>
      <c r="I5" s="207" t="s">
        <v>253</v>
      </c>
      <c r="J5" s="207" t="s">
        <v>254</v>
      </c>
      <c r="K5" s="207" t="s">
        <v>255</v>
      </c>
      <c r="L5" s="207" t="s">
        <v>256</v>
      </c>
      <c r="M5" s="207" t="s">
        <v>257</v>
      </c>
      <c r="N5" s="208" t="s">
        <v>258</v>
      </c>
    </row>
    <row r="6" spans="1:14" ht="45">
      <c r="A6" s="197"/>
      <c r="B6" s="122"/>
      <c r="C6" s="123" t="s">
        <v>96</v>
      </c>
      <c r="D6" s="124" t="s">
        <v>85</v>
      </c>
      <c r="E6" s="125" t="s">
        <v>95</v>
      </c>
      <c r="F6" s="126">
        <v>0</v>
      </c>
      <c r="G6" s="126">
        <v>0.2</v>
      </c>
      <c r="H6" s="126">
        <v>0.35</v>
      </c>
      <c r="I6" s="126">
        <v>0.5</v>
      </c>
      <c r="J6" s="126">
        <v>0.75</v>
      </c>
      <c r="K6" s="126">
        <v>1</v>
      </c>
      <c r="L6" s="126">
        <v>1.5</v>
      </c>
      <c r="M6" s="126">
        <v>2.5</v>
      </c>
      <c r="N6" s="198" t="s">
        <v>86</v>
      </c>
    </row>
    <row r="7" spans="1:14">
      <c r="A7" s="199">
        <v>1</v>
      </c>
      <c r="B7" s="127" t="s">
        <v>87</v>
      </c>
      <c r="C7" s="368">
        <f>SUM(C8:C13)</f>
        <v>7221600</v>
      </c>
      <c r="D7" s="122"/>
      <c r="E7" s="371">
        <f>SUM(E8:E12)</f>
        <v>144432</v>
      </c>
      <c r="F7" s="369"/>
      <c r="G7" s="369"/>
      <c r="H7" s="369"/>
      <c r="I7" s="369"/>
      <c r="J7" s="369"/>
      <c r="K7" s="369"/>
      <c r="L7" s="369"/>
      <c r="M7" s="369"/>
      <c r="N7" s="200"/>
    </row>
    <row r="8" spans="1:14">
      <c r="A8" s="199">
        <v>1.1000000000000001</v>
      </c>
      <c r="B8" s="128" t="s">
        <v>88</v>
      </c>
      <c r="C8" s="369">
        <v>7221600</v>
      </c>
      <c r="D8" s="129">
        <v>0.02</v>
      </c>
      <c r="E8" s="371">
        <f>C8*D8</f>
        <v>144432</v>
      </c>
      <c r="F8" s="369"/>
      <c r="G8" s="369"/>
      <c r="H8" s="369"/>
      <c r="I8" s="369"/>
      <c r="J8" s="369"/>
      <c r="K8" s="369">
        <v>144432</v>
      </c>
      <c r="L8" s="369"/>
      <c r="M8" s="369"/>
      <c r="N8" s="200">
        <v>144432</v>
      </c>
    </row>
    <row r="9" spans="1:14">
      <c r="A9" s="199">
        <v>1.2</v>
      </c>
      <c r="B9" s="128" t="s">
        <v>89</v>
      </c>
      <c r="C9" s="369"/>
      <c r="D9" s="129">
        <v>0.05</v>
      </c>
      <c r="E9" s="371">
        <f t="shared" ref="E9:E12" si="0">C9*D9</f>
        <v>0</v>
      </c>
      <c r="F9" s="369"/>
      <c r="G9" s="369"/>
      <c r="H9" s="369"/>
      <c r="I9" s="369"/>
      <c r="J9" s="369"/>
      <c r="K9" s="369"/>
      <c r="L9" s="369"/>
      <c r="M9" s="369"/>
      <c r="N9" s="200"/>
    </row>
    <row r="10" spans="1:14">
      <c r="A10" s="199">
        <v>1.3</v>
      </c>
      <c r="B10" s="128" t="s">
        <v>90</v>
      </c>
      <c r="C10" s="369"/>
      <c r="D10" s="129">
        <v>0.08</v>
      </c>
      <c r="E10" s="371">
        <f t="shared" si="0"/>
        <v>0</v>
      </c>
      <c r="F10" s="369"/>
      <c r="G10" s="369"/>
      <c r="H10" s="369"/>
      <c r="I10" s="369"/>
      <c r="J10" s="369"/>
      <c r="K10" s="369"/>
      <c r="L10" s="369"/>
      <c r="M10" s="369"/>
      <c r="N10" s="200"/>
    </row>
    <row r="11" spans="1:14">
      <c r="A11" s="199">
        <v>1.4</v>
      </c>
      <c r="B11" s="128" t="s">
        <v>91</v>
      </c>
      <c r="C11" s="369"/>
      <c r="D11" s="129">
        <v>0.11</v>
      </c>
      <c r="E11" s="371">
        <f t="shared" si="0"/>
        <v>0</v>
      </c>
      <c r="F11" s="369"/>
      <c r="G11" s="369"/>
      <c r="H11" s="369"/>
      <c r="I11" s="369"/>
      <c r="J11" s="369"/>
      <c r="K11" s="369"/>
      <c r="L11" s="369"/>
      <c r="M11" s="369"/>
      <c r="N11" s="200"/>
    </row>
    <row r="12" spans="1:14">
      <c r="A12" s="199">
        <v>1.5</v>
      </c>
      <c r="B12" s="128" t="s">
        <v>92</v>
      </c>
      <c r="C12" s="369"/>
      <c r="D12" s="129">
        <v>0.14000000000000001</v>
      </c>
      <c r="E12" s="371">
        <f t="shared" si="0"/>
        <v>0</v>
      </c>
      <c r="F12" s="369"/>
      <c r="G12" s="369"/>
      <c r="H12" s="369"/>
      <c r="I12" s="369"/>
      <c r="J12" s="369"/>
      <c r="K12" s="369"/>
      <c r="L12" s="369"/>
      <c r="M12" s="369"/>
      <c r="N12" s="200"/>
    </row>
    <row r="13" spans="1:14">
      <c r="A13" s="199">
        <v>1.6</v>
      </c>
      <c r="B13" s="130" t="s">
        <v>93</v>
      </c>
      <c r="C13" s="369"/>
      <c r="D13" s="131"/>
      <c r="E13" s="369"/>
      <c r="F13" s="369"/>
      <c r="G13" s="369"/>
      <c r="H13" s="369"/>
      <c r="I13" s="369"/>
      <c r="J13" s="369"/>
      <c r="K13" s="369"/>
      <c r="L13" s="369"/>
      <c r="M13" s="369"/>
      <c r="N13" s="200"/>
    </row>
    <row r="14" spans="1:14">
      <c r="A14" s="199">
        <v>2</v>
      </c>
      <c r="B14" s="132" t="s">
        <v>94</v>
      </c>
      <c r="C14" s="368">
        <f>SUM(C15:C20)</f>
        <v>0</v>
      </c>
      <c r="D14" s="122"/>
      <c r="E14" s="371">
        <f>SUM(E15:E19)</f>
        <v>0</v>
      </c>
      <c r="F14" s="369"/>
      <c r="G14" s="369"/>
      <c r="H14" s="369"/>
      <c r="I14" s="369"/>
      <c r="J14" s="369"/>
      <c r="K14" s="369"/>
      <c r="L14" s="369"/>
      <c r="M14" s="369"/>
      <c r="N14" s="200"/>
    </row>
    <row r="15" spans="1:14">
      <c r="A15" s="199">
        <v>2.1</v>
      </c>
      <c r="B15" s="130" t="s">
        <v>88</v>
      </c>
      <c r="C15" s="369"/>
      <c r="D15" s="129">
        <v>5.0000000000000001E-3</v>
      </c>
      <c r="E15" s="371">
        <f>D15*C15</f>
        <v>0</v>
      </c>
      <c r="F15" s="369"/>
      <c r="G15" s="369"/>
      <c r="H15" s="369"/>
      <c r="I15" s="369"/>
      <c r="J15" s="369"/>
      <c r="K15" s="369"/>
      <c r="L15" s="369"/>
      <c r="M15" s="369"/>
      <c r="N15" s="200"/>
    </row>
    <row r="16" spans="1:14">
      <c r="A16" s="199">
        <v>2.2000000000000002</v>
      </c>
      <c r="B16" s="130" t="s">
        <v>89</v>
      </c>
      <c r="C16" s="369"/>
      <c r="D16" s="129">
        <v>0.01</v>
      </c>
      <c r="E16" s="371">
        <f t="shared" ref="E16:E19" si="1">D16*C16</f>
        <v>0</v>
      </c>
      <c r="F16" s="369"/>
      <c r="G16" s="369"/>
      <c r="H16" s="369"/>
      <c r="I16" s="369"/>
      <c r="J16" s="369"/>
      <c r="K16" s="369"/>
      <c r="L16" s="369"/>
      <c r="M16" s="369"/>
      <c r="N16" s="200"/>
    </row>
    <row r="17" spans="1:14">
      <c r="A17" s="199">
        <v>2.2999999999999998</v>
      </c>
      <c r="B17" s="130" t="s">
        <v>90</v>
      </c>
      <c r="C17" s="369"/>
      <c r="D17" s="129">
        <v>0.02</v>
      </c>
      <c r="E17" s="371">
        <f t="shared" si="1"/>
        <v>0</v>
      </c>
      <c r="F17" s="369"/>
      <c r="G17" s="369"/>
      <c r="H17" s="369"/>
      <c r="I17" s="369"/>
      <c r="J17" s="369"/>
      <c r="K17" s="369"/>
      <c r="L17" s="369"/>
      <c r="M17" s="369"/>
      <c r="N17" s="200"/>
    </row>
    <row r="18" spans="1:14">
      <c r="A18" s="199">
        <v>2.4</v>
      </c>
      <c r="B18" s="130" t="s">
        <v>91</v>
      </c>
      <c r="C18" s="369"/>
      <c r="D18" s="129">
        <v>0.03</v>
      </c>
      <c r="E18" s="371">
        <f t="shared" si="1"/>
        <v>0</v>
      </c>
      <c r="F18" s="369"/>
      <c r="G18" s="369"/>
      <c r="H18" s="369"/>
      <c r="I18" s="369"/>
      <c r="J18" s="369"/>
      <c r="K18" s="369"/>
      <c r="L18" s="369"/>
      <c r="M18" s="369"/>
      <c r="N18" s="200"/>
    </row>
    <row r="19" spans="1:14">
      <c r="A19" s="199">
        <v>2.5</v>
      </c>
      <c r="B19" s="130" t="s">
        <v>92</v>
      </c>
      <c r="C19" s="369"/>
      <c r="D19" s="129">
        <v>0.04</v>
      </c>
      <c r="E19" s="371">
        <f t="shared" si="1"/>
        <v>0</v>
      </c>
      <c r="F19" s="369"/>
      <c r="G19" s="369"/>
      <c r="H19" s="369"/>
      <c r="I19" s="369"/>
      <c r="J19" s="369"/>
      <c r="K19" s="369"/>
      <c r="L19" s="369"/>
      <c r="M19" s="369"/>
      <c r="N19" s="200"/>
    </row>
    <row r="20" spans="1:14">
      <c r="A20" s="199">
        <v>2.6</v>
      </c>
      <c r="B20" s="130" t="s">
        <v>93</v>
      </c>
      <c r="C20" s="369"/>
      <c r="D20" s="131"/>
      <c r="E20" s="372"/>
      <c r="F20" s="369"/>
      <c r="G20" s="369"/>
      <c r="H20" s="369"/>
      <c r="I20" s="369"/>
      <c r="J20" s="369"/>
      <c r="K20" s="369"/>
      <c r="L20" s="369"/>
      <c r="M20" s="369"/>
      <c r="N20" s="200"/>
    </row>
    <row r="21" spans="1:14" ht="15.75" thickBot="1">
      <c r="A21" s="201">
        <v>3</v>
      </c>
      <c r="B21" s="202" t="s">
        <v>73</v>
      </c>
      <c r="C21" s="370">
        <f>C7+C14</f>
        <v>7221600</v>
      </c>
      <c r="D21" s="203"/>
      <c r="E21" s="373">
        <f>SUM(E7+E14)</f>
        <v>144432</v>
      </c>
      <c r="F21" s="374"/>
      <c r="G21" s="374"/>
      <c r="H21" s="374"/>
      <c r="I21" s="374"/>
      <c r="J21" s="374"/>
      <c r="K21" s="374"/>
      <c r="L21" s="374"/>
      <c r="M21" s="374"/>
      <c r="N21" s="204">
        <f>SUM(N7:N20)</f>
        <v>144432</v>
      </c>
    </row>
    <row r="22" spans="1:14">
      <c r="E22" s="375"/>
      <c r="F22" s="375"/>
      <c r="G22" s="375"/>
      <c r="H22" s="375"/>
      <c r="I22" s="375"/>
      <c r="J22" s="375"/>
      <c r="K22" s="375"/>
      <c r="L22" s="375"/>
      <c r="M22" s="375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</sheetPr>
  <dimension ref="A1:H39"/>
  <sheetViews>
    <sheetView zoomScaleNormal="100" workbookViewId="0">
      <pane xSplit="1" ySplit="5" topLeftCell="B24" activePane="bottomRight" state="frozen"/>
      <selection pane="topRight" activeCell="B1" sqref="B1"/>
      <selection pane="bottomLeft" activeCell="A6" sqref="A6"/>
      <selection pane="bottomRight" activeCell="C6" sqref="C6:C40"/>
    </sheetView>
  </sheetViews>
  <sheetFormatPr defaultRowHeight="15.75"/>
  <cols>
    <col min="1" max="1" width="9.5703125" style="20" bestFit="1" customWidth="1"/>
    <col min="2" max="2" width="86" style="17" customWidth="1"/>
    <col min="3" max="3" width="12.7109375" style="17" customWidth="1"/>
    <col min="4" max="7" width="12.7109375" style="2" customWidth="1"/>
    <col min="8" max="13" width="6.7109375" customWidth="1"/>
  </cols>
  <sheetData>
    <row r="1" spans="1:8">
      <c r="A1" s="18" t="s">
        <v>201</v>
      </c>
      <c r="B1" s="17" t="s">
        <v>397</v>
      </c>
    </row>
    <row r="2" spans="1:8">
      <c r="A2" s="18" t="s">
        <v>202</v>
      </c>
      <c r="B2" s="17" t="s">
        <v>398</v>
      </c>
      <c r="C2" s="29"/>
      <c r="D2" s="19"/>
      <c r="E2" s="19"/>
      <c r="F2" s="19"/>
      <c r="G2" s="19"/>
      <c r="H2" s="1"/>
    </row>
    <row r="3" spans="1:8">
      <c r="A3" s="18"/>
      <c r="C3" s="29"/>
      <c r="D3" s="19"/>
      <c r="E3" s="19"/>
      <c r="F3" s="19"/>
      <c r="G3" s="19"/>
      <c r="H3" s="1"/>
    </row>
    <row r="4" spans="1:8" ht="16.5" thickBot="1">
      <c r="A4" s="81" t="s">
        <v>349</v>
      </c>
      <c r="B4" s="246" t="s">
        <v>237</v>
      </c>
      <c r="C4" s="247"/>
      <c r="D4" s="248"/>
      <c r="E4" s="248"/>
      <c r="F4" s="248"/>
      <c r="G4" s="248"/>
      <c r="H4" s="1"/>
    </row>
    <row r="5" spans="1:8" ht="15">
      <c r="A5" s="280" t="s">
        <v>31</v>
      </c>
      <c r="B5" s="281"/>
      <c r="C5" s="397" t="s">
        <v>425</v>
      </c>
      <c r="D5" s="214" t="s">
        <v>424</v>
      </c>
      <c r="E5" s="214"/>
      <c r="F5" s="214"/>
      <c r="G5" s="279"/>
    </row>
    <row r="6" spans="1:8" ht="15">
      <c r="A6" s="140"/>
      <c r="B6" s="32" t="s">
        <v>196</v>
      </c>
      <c r="C6" s="284"/>
      <c r="D6" s="285"/>
      <c r="E6" s="285"/>
      <c r="F6" s="285"/>
      <c r="G6" s="286"/>
    </row>
    <row r="7" spans="1:8" ht="15">
      <c r="A7" s="140"/>
      <c r="B7" s="33" t="s">
        <v>203</v>
      </c>
      <c r="C7" s="284"/>
      <c r="D7" s="285"/>
      <c r="E7" s="285"/>
      <c r="F7" s="285"/>
      <c r="G7" s="286"/>
    </row>
    <row r="8" spans="1:8" ht="15">
      <c r="A8" s="141">
        <v>1</v>
      </c>
      <c r="B8" s="282" t="s">
        <v>28</v>
      </c>
      <c r="C8" s="410">
        <v>116643851</v>
      </c>
      <c r="D8" s="287">
        <v>113423383.24999999</v>
      </c>
      <c r="E8" s="287"/>
      <c r="F8" s="287"/>
      <c r="G8" s="288"/>
    </row>
    <row r="9" spans="1:8" ht="15">
      <c r="A9" s="141">
        <v>2</v>
      </c>
      <c r="B9" s="282" t="s">
        <v>98</v>
      </c>
      <c r="C9" s="410">
        <v>116643851</v>
      </c>
      <c r="D9" s="287">
        <v>113423383.24999999</v>
      </c>
      <c r="E9" s="287"/>
      <c r="F9" s="287"/>
      <c r="G9" s="288"/>
    </row>
    <row r="10" spans="1:8" ht="15">
      <c r="A10" s="141">
        <v>3</v>
      </c>
      <c r="B10" s="282" t="s">
        <v>97</v>
      </c>
      <c r="C10" s="410">
        <v>123587426</v>
      </c>
      <c r="D10" s="287">
        <v>121574217.94093886</v>
      </c>
      <c r="E10" s="287"/>
      <c r="F10" s="287"/>
      <c r="G10" s="288"/>
    </row>
    <row r="11" spans="1:8" ht="15">
      <c r="A11" s="140"/>
      <c r="B11" s="32" t="s">
        <v>197</v>
      </c>
      <c r="C11" s="284"/>
      <c r="D11" s="285"/>
      <c r="E11" s="285"/>
      <c r="F11" s="285"/>
      <c r="G11" s="286"/>
    </row>
    <row r="12" spans="1:8" ht="15" customHeight="1">
      <c r="A12" s="141">
        <v>4</v>
      </c>
      <c r="B12" s="282" t="s">
        <v>364</v>
      </c>
      <c r="C12" s="410">
        <v>721161026</v>
      </c>
      <c r="D12" s="287">
        <v>824967993.44653845</v>
      </c>
      <c r="E12" s="287"/>
      <c r="F12" s="287"/>
      <c r="G12" s="288"/>
    </row>
    <row r="13" spans="1:8" ht="15" customHeight="1">
      <c r="A13" s="141">
        <v>5</v>
      </c>
      <c r="B13" s="282" t="s">
        <v>365</v>
      </c>
      <c r="C13" s="410">
        <v>645144004</v>
      </c>
      <c r="D13" s="287">
        <v>632385556.38279283</v>
      </c>
      <c r="E13" s="287"/>
      <c r="F13" s="287"/>
      <c r="G13" s="288"/>
    </row>
    <row r="14" spans="1:8" ht="15">
      <c r="A14" s="140"/>
      <c r="B14" s="32" t="s">
        <v>99</v>
      </c>
      <c r="C14" s="284"/>
      <c r="D14" s="285"/>
      <c r="E14" s="285"/>
      <c r="F14" s="285"/>
      <c r="G14" s="286"/>
    </row>
    <row r="15" spans="1:8" s="3" customFormat="1" ht="15">
      <c r="A15" s="141"/>
      <c r="B15" s="33" t="s">
        <v>203</v>
      </c>
      <c r="C15" s="289"/>
      <c r="D15" s="287"/>
      <c r="E15" s="287"/>
      <c r="F15" s="287"/>
      <c r="G15" s="288"/>
    </row>
    <row r="16" spans="1:8" ht="15">
      <c r="A16" s="139">
        <v>6</v>
      </c>
      <c r="B16" s="31" t="s">
        <v>259</v>
      </c>
      <c r="C16" s="411">
        <v>0.16170000000000001</v>
      </c>
      <c r="D16" s="399">
        <v>0.13748822275654785</v>
      </c>
      <c r="E16" s="290"/>
      <c r="F16" s="290"/>
      <c r="G16" s="291"/>
    </row>
    <row r="17" spans="1:7" ht="15" customHeight="1">
      <c r="A17" s="139">
        <v>7</v>
      </c>
      <c r="B17" s="31" t="s">
        <v>199</v>
      </c>
      <c r="C17" s="411">
        <v>0.16170000000000001</v>
      </c>
      <c r="D17" s="399">
        <v>0.13748822275654785</v>
      </c>
      <c r="E17" s="290"/>
      <c r="F17" s="290"/>
      <c r="G17" s="291"/>
    </row>
    <row r="18" spans="1:7" ht="15">
      <c r="A18" s="139">
        <v>8</v>
      </c>
      <c r="B18" s="31" t="s">
        <v>200</v>
      </c>
      <c r="C18" s="411">
        <v>0.1714</v>
      </c>
      <c r="D18" s="399">
        <v>0.14736840569175053</v>
      </c>
      <c r="E18" s="290"/>
      <c r="F18" s="290"/>
      <c r="G18" s="291"/>
    </row>
    <row r="19" spans="1:7" s="3" customFormat="1" ht="15">
      <c r="A19" s="141"/>
      <c r="B19" s="33" t="s">
        <v>204</v>
      </c>
      <c r="C19" s="289"/>
      <c r="D19" s="287"/>
      <c r="E19" s="287"/>
      <c r="F19" s="287"/>
      <c r="G19" s="288"/>
    </row>
    <row r="20" spans="1:7" ht="15">
      <c r="A20" s="139">
        <v>9</v>
      </c>
      <c r="B20" s="31" t="s">
        <v>268</v>
      </c>
      <c r="C20" s="411">
        <v>0.1714</v>
      </c>
      <c r="D20" s="399">
        <v>0.17607488639825891</v>
      </c>
      <c r="E20" s="290"/>
      <c r="F20" s="290"/>
      <c r="G20" s="291"/>
    </row>
    <row r="21" spans="1:7" ht="15">
      <c r="A21" s="139">
        <v>10</v>
      </c>
      <c r="B21" s="31" t="s">
        <v>269</v>
      </c>
      <c r="C21" s="411">
        <v>0.1928</v>
      </c>
      <c r="D21" s="399">
        <v>0.1915379633554968</v>
      </c>
      <c r="E21" s="290"/>
      <c r="F21" s="290"/>
      <c r="G21" s="291"/>
    </row>
    <row r="22" spans="1:7" ht="15">
      <c r="A22" s="140"/>
      <c r="B22" s="32" t="s">
        <v>9</v>
      </c>
      <c r="C22" s="284"/>
      <c r="D22" s="285"/>
      <c r="E22" s="285"/>
      <c r="F22" s="285"/>
      <c r="G22" s="286"/>
    </row>
    <row r="23" spans="1:7" ht="15" customHeight="1">
      <c r="A23" s="142">
        <v>11</v>
      </c>
      <c r="B23" s="34" t="s">
        <v>10</v>
      </c>
      <c r="C23" s="412"/>
      <c r="D23" s="292"/>
      <c r="E23" s="292"/>
      <c r="F23" s="292"/>
      <c r="G23" s="293"/>
    </row>
    <row r="24" spans="1:7" ht="15">
      <c r="A24" s="142">
        <v>12</v>
      </c>
      <c r="B24" s="34" t="s">
        <v>11</v>
      </c>
      <c r="C24" s="413">
        <v>6.4694686383545724E-2</v>
      </c>
      <c r="D24" s="400">
        <v>6.3894491512601986E-2</v>
      </c>
      <c r="E24" s="292"/>
      <c r="F24" s="292"/>
      <c r="G24" s="293"/>
    </row>
    <row r="25" spans="1:7" ht="15">
      <c r="A25" s="142">
        <v>13</v>
      </c>
      <c r="B25" s="34" t="s">
        <v>12</v>
      </c>
      <c r="C25" s="413">
        <v>4.1630598733252595E-2</v>
      </c>
      <c r="D25" s="400">
        <v>4.8316540906499381E-2</v>
      </c>
      <c r="E25" s="292"/>
      <c r="F25" s="292"/>
      <c r="G25" s="293"/>
    </row>
    <row r="26" spans="1:7" ht="15">
      <c r="A26" s="142">
        <v>14</v>
      </c>
      <c r="B26" s="34" t="s">
        <v>238</v>
      </c>
      <c r="C26" s="413">
        <v>0.12333811223247658</v>
      </c>
      <c r="D26" s="400">
        <v>0.11956212784052488</v>
      </c>
      <c r="E26" s="292"/>
      <c r="F26" s="292"/>
      <c r="G26" s="293"/>
    </row>
    <row r="27" spans="1:7" ht="15">
      <c r="A27" s="142">
        <v>15</v>
      </c>
      <c r="B27" s="34" t="s">
        <v>13</v>
      </c>
      <c r="C27" s="413">
        <v>1.9E-2</v>
      </c>
      <c r="D27" s="400">
        <v>1.1370827457924627E-2</v>
      </c>
      <c r="E27" s="292"/>
      <c r="F27" s="292"/>
      <c r="G27" s="293"/>
    </row>
    <row r="28" spans="1:7" ht="15">
      <c r="A28" s="142">
        <v>16</v>
      </c>
      <c r="B28" s="34" t="s">
        <v>14</v>
      </c>
      <c r="C28" s="413">
        <v>9.7000000000000003E-2</v>
      </c>
      <c r="D28" s="400">
        <v>5.7669808482318202E-2</v>
      </c>
      <c r="E28" s="292"/>
      <c r="F28" s="292"/>
      <c r="G28" s="293"/>
    </row>
    <row r="29" spans="1:7" ht="15">
      <c r="A29" s="140"/>
      <c r="B29" s="32" t="s">
        <v>15</v>
      </c>
      <c r="C29" s="284"/>
      <c r="D29" s="285"/>
      <c r="E29" s="285"/>
      <c r="F29" s="285"/>
      <c r="G29" s="286"/>
    </row>
    <row r="30" spans="1:7" ht="15">
      <c r="A30" s="142">
        <v>17</v>
      </c>
      <c r="B30" s="34" t="s">
        <v>16</v>
      </c>
      <c r="C30" s="413">
        <v>1.0110598139115632E-2</v>
      </c>
      <c r="D30" s="400">
        <v>3.6858662205856631E-2</v>
      </c>
      <c r="E30" s="292"/>
      <c r="F30" s="292"/>
      <c r="G30" s="293"/>
    </row>
    <row r="31" spans="1:7" ht="15" customHeight="1">
      <c r="A31" s="142">
        <v>18</v>
      </c>
      <c r="B31" s="34" t="s">
        <v>17</v>
      </c>
      <c r="C31" s="413">
        <v>2.57970848638026E-2</v>
      </c>
      <c r="D31" s="400">
        <v>5.0626692210347053E-2</v>
      </c>
      <c r="E31" s="292"/>
      <c r="F31" s="292"/>
      <c r="G31" s="293"/>
    </row>
    <row r="32" spans="1:7" ht="15">
      <c r="A32" s="142">
        <v>19</v>
      </c>
      <c r="B32" s="34" t="s">
        <v>18</v>
      </c>
      <c r="C32" s="413">
        <v>0.21395028089804199</v>
      </c>
      <c r="D32" s="400">
        <v>0.27992439697066257</v>
      </c>
      <c r="E32" s="292"/>
      <c r="F32" s="292"/>
      <c r="G32" s="293"/>
    </row>
    <row r="33" spans="1:7" ht="15" customHeight="1">
      <c r="A33" s="142">
        <v>20</v>
      </c>
      <c r="B33" s="34" t="s">
        <v>19</v>
      </c>
      <c r="C33" s="413">
        <v>0.29330763524397452</v>
      </c>
      <c r="D33" s="400">
        <v>0.35174567257108114</v>
      </c>
      <c r="E33" s="292"/>
      <c r="F33" s="292"/>
      <c r="G33" s="293"/>
    </row>
    <row r="34" spans="1:7" ht="15">
      <c r="A34" s="142">
        <v>21</v>
      </c>
      <c r="B34" s="34" t="s">
        <v>20</v>
      </c>
      <c r="C34" s="413">
        <v>1.3332025063110918E-2</v>
      </c>
      <c r="D34" s="400">
        <v>-4.2425087637543157E-3</v>
      </c>
      <c r="E34" s="292"/>
      <c r="F34" s="292"/>
      <c r="G34" s="293"/>
    </row>
    <row r="35" spans="1:7" ht="15" customHeight="1">
      <c r="A35" s="140"/>
      <c r="B35" s="32" t="s">
        <v>21</v>
      </c>
      <c r="C35" s="284"/>
      <c r="D35" s="285"/>
      <c r="E35" s="285"/>
      <c r="F35" s="285"/>
      <c r="G35" s="286"/>
    </row>
    <row r="36" spans="1:7" ht="15">
      <c r="A36" s="142">
        <v>22</v>
      </c>
      <c r="B36" s="34" t="s">
        <v>22</v>
      </c>
      <c r="C36" s="413">
        <v>0.13189916619298908</v>
      </c>
      <c r="D36" s="400">
        <v>7.8600000000000003E-2</v>
      </c>
      <c r="E36" s="292"/>
      <c r="F36" s="292"/>
      <c r="G36" s="293"/>
    </row>
    <row r="37" spans="1:7" ht="15" customHeight="1">
      <c r="A37" s="142">
        <v>23</v>
      </c>
      <c r="B37" s="34" t="s">
        <v>23</v>
      </c>
      <c r="C37" s="413">
        <v>0.375</v>
      </c>
      <c r="D37" s="400">
        <v>0.48661280273784491</v>
      </c>
      <c r="E37" s="292"/>
      <c r="F37" s="292"/>
      <c r="G37" s="293"/>
    </row>
    <row r="38" spans="1:7" thickBot="1">
      <c r="A38" s="143">
        <v>24</v>
      </c>
      <c r="B38" s="144" t="s">
        <v>24</v>
      </c>
      <c r="C38" s="414">
        <v>0</v>
      </c>
      <c r="D38" s="401">
        <v>0</v>
      </c>
      <c r="E38" s="294"/>
      <c r="F38" s="294"/>
      <c r="G38" s="295"/>
    </row>
    <row r="39" spans="1:7">
      <c r="A39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2"/>
  </sheetPr>
  <dimension ref="A1:K43"/>
  <sheetViews>
    <sheetView workbookViewId="0">
      <pane xSplit="1" ySplit="5" topLeftCell="B28" activePane="bottomRight" state="frozen"/>
      <selection pane="topRight" activeCell="B1" sqref="B1"/>
      <selection pane="bottomLeft" activeCell="A5" sqref="A5"/>
      <selection pane="bottomRight" activeCell="C33" sqref="C33:C39"/>
    </sheetView>
  </sheetViews>
  <sheetFormatPr defaultRowHeight="15"/>
  <cols>
    <col min="1" max="1" width="9.5703125" style="2" bestFit="1" customWidth="1"/>
    <col min="2" max="2" width="55.140625" style="2" bestFit="1" customWidth="1"/>
    <col min="3" max="3" width="11.7109375" style="2" customWidth="1"/>
    <col min="4" max="4" width="13.28515625" style="2" customWidth="1"/>
    <col min="5" max="5" width="14.5703125" style="2" customWidth="1"/>
    <col min="6" max="6" width="11.7109375" style="2" customWidth="1"/>
    <col min="7" max="7" width="13.7109375" style="2" customWidth="1"/>
    <col min="8" max="8" width="14.5703125" style="2" customWidth="1"/>
  </cols>
  <sheetData>
    <row r="1" spans="1:8" ht="15.75">
      <c r="A1" s="18" t="s">
        <v>201</v>
      </c>
      <c r="B1" s="17" t="s">
        <v>397</v>
      </c>
    </row>
    <row r="2" spans="1:8" ht="15.75">
      <c r="A2" s="18" t="s">
        <v>202</v>
      </c>
      <c r="B2" s="17" t="s">
        <v>398</v>
      </c>
    </row>
    <row r="3" spans="1:8" ht="15.75">
      <c r="A3" s="18"/>
    </row>
    <row r="4" spans="1:8" ht="16.5" thickBot="1">
      <c r="A4" s="35" t="s">
        <v>350</v>
      </c>
      <c r="B4" s="82" t="s">
        <v>260</v>
      </c>
      <c r="C4" s="35"/>
      <c r="D4" s="36"/>
      <c r="E4" s="36"/>
      <c r="F4" s="37"/>
      <c r="G4" s="37"/>
      <c r="H4" s="38" t="s">
        <v>103</v>
      </c>
    </row>
    <row r="5" spans="1:8" ht="15.75">
      <c r="A5" s="39"/>
      <c r="B5" s="40"/>
      <c r="C5" s="417" t="s">
        <v>208</v>
      </c>
      <c r="D5" s="418"/>
      <c r="E5" s="419"/>
      <c r="F5" s="417" t="s">
        <v>209</v>
      </c>
      <c r="G5" s="418"/>
      <c r="H5" s="420"/>
    </row>
    <row r="6" spans="1:8" ht="15.75">
      <c r="A6" s="41" t="s">
        <v>31</v>
      </c>
      <c r="B6" s="42" t="s">
        <v>163</v>
      </c>
      <c r="C6" s="43" t="s">
        <v>32</v>
      </c>
      <c r="D6" s="43" t="s">
        <v>104</v>
      </c>
      <c r="E6" s="43" t="s">
        <v>73</v>
      </c>
      <c r="F6" s="43" t="s">
        <v>32</v>
      </c>
      <c r="G6" s="43" t="s">
        <v>104</v>
      </c>
      <c r="H6" s="44" t="s">
        <v>73</v>
      </c>
    </row>
    <row r="7" spans="1:8" ht="15.75">
      <c r="A7" s="41">
        <v>1</v>
      </c>
      <c r="B7" s="45" t="s">
        <v>164</v>
      </c>
      <c r="C7" s="296">
        <v>4520825</v>
      </c>
      <c r="D7" s="296">
        <v>4027236</v>
      </c>
      <c r="E7" s="297">
        <f>C7+D7</f>
        <v>8548061</v>
      </c>
      <c r="F7" s="298"/>
      <c r="G7" s="299"/>
      <c r="H7" s="300">
        <f>F7+G7</f>
        <v>0</v>
      </c>
    </row>
    <row r="8" spans="1:8" ht="15.75">
      <c r="A8" s="41">
        <v>2</v>
      </c>
      <c r="B8" s="45" t="s">
        <v>165</v>
      </c>
      <c r="C8" s="296">
        <v>447519.5</v>
      </c>
      <c r="D8" s="296">
        <v>26964144.879999999</v>
      </c>
      <c r="E8" s="297">
        <f t="shared" ref="E8:E20" si="0">C8+D8</f>
        <v>27411664.379999999</v>
      </c>
      <c r="F8" s="298"/>
      <c r="G8" s="299"/>
      <c r="H8" s="300">
        <f t="shared" ref="H8:H40" si="1">F8+G8</f>
        <v>0</v>
      </c>
    </row>
    <row r="9" spans="1:8" ht="15.75">
      <c r="A9" s="41">
        <v>3</v>
      </c>
      <c r="B9" s="45" t="s">
        <v>166</v>
      </c>
      <c r="C9" s="296">
        <v>35743732.329999998</v>
      </c>
      <c r="D9" s="296">
        <v>50491087.770000003</v>
      </c>
      <c r="E9" s="297">
        <f t="shared" si="0"/>
        <v>86234820.099999994</v>
      </c>
      <c r="F9" s="298"/>
      <c r="G9" s="299"/>
      <c r="H9" s="300">
        <f t="shared" si="1"/>
        <v>0</v>
      </c>
    </row>
    <row r="10" spans="1:8" ht="15.75">
      <c r="A10" s="41">
        <v>4</v>
      </c>
      <c r="B10" s="45" t="s">
        <v>195</v>
      </c>
      <c r="C10" s="296">
        <v>0</v>
      </c>
      <c r="D10" s="296">
        <v>0</v>
      </c>
      <c r="E10" s="297">
        <f t="shared" si="0"/>
        <v>0</v>
      </c>
      <c r="F10" s="298"/>
      <c r="G10" s="299"/>
      <c r="H10" s="300">
        <f t="shared" si="1"/>
        <v>0</v>
      </c>
    </row>
    <row r="11" spans="1:8" ht="15.75">
      <c r="A11" s="41">
        <v>5</v>
      </c>
      <c r="B11" s="45" t="s">
        <v>167</v>
      </c>
      <c r="C11" s="296">
        <v>0</v>
      </c>
      <c r="D11" s="296">
        <v>0</v>
      </c>
      <c r="E11" s="297">
        <f t="shared" si="0"/>
        <v>0</v>
      </c>
      <c r="F11" s="298"/>
      <c r="G11" s="299"/>
      <c r="H11" s="300">
        <f t="shared" si="1"/>
        <v>0</v>
      </c>
    </row>
    <row r="12" spans="1:8" ht="15.75">
      <c r="A12" s="41">
        <v>6.1</v>
      </c>
      <c r="B12" s="46" t="s">
        <v>168</v>
      </c>
      <c r="C12" s="296">
        <v>373312476.79000002</v>
      </c>
      <c r="D12" s="296">
        <v>101609742.1461</v>
      </c>
      <c r="E12" s="297">
        <f t="shared" si="0"/>
        <v>474922218.93610001</v>
      </c>
      <c r="F12" s="298"/>
      <c r="G12" s="299"/>
      <c r="H12" s="300">
        <f t="shared" si="1"/>
        <v>0</v>
      </c>
    </row>
    <row r="13" spans="1:8" ht="15.75">
      <c r="A13" s="41">
        <v>6.2</v>
      </c>
      <c r="B13" s="46" t="s">
        <v>169</v>
      </c>
      <c r="C13" s="296">
        <v>-8417655.2139999997</v>
      </c>
      <c r="D13" s="296">
        <v>-3833953.5715999999</v>
      </c>
      <c r="E13" s="297">
        <f t="shared" si="0"/>
        <v>-12251608.785599999</v>
      </c>
      <c r="F13" s="298"/>
      <c r="G13" s="299"/>
      <c r="H13" s="300">
        <f t="shared" si="1"/>
        <v>0</v>
      </c>
    </row>
    <row r="14" spans="1:8" ht="15.75">
      <c r="A14" s="41">
        <v>6</v>
      </c>
      <c r="B14" s="45" t="s">
        <v>170</v>
      </c>
      <c r="C14" s="297">
        <f>C12+C13</f>
        <v>364894821.57600003</v>
      </c>
      <c r="D14" s="297">
        <f>D12+D13</f>
        <v>97775788.574499995</v>
      </c>
      <c r="E14" s="297">
        <f t="shared" si="0"/>
        <v>462670610.15050006</v>
      </c>
      <c r="F14" s="297">
        <f>F12-F13</f>
        <v>0</v>
      </c>
      <c r="G14" s="297">
        <f>G12-G13</f>
        <v>0</v>
      </c>
      <c r="H14" s="300">
        <f t="shared" si="1"/>
        <v>0</v>
      </c>
    </row>
    <row r="15" spans="1:8" ht="15.75">
      <c r="A15" s="41">
        <v>7</v>
      </c>
      <c r="B15" s="45" t="s">
        <v>171</v>
      </c>
      <c r="C15" s="296">
        <v>9471308</v>
      </c>
      <c r="D15" s="296">
        <v>3234139</v>
      </c>
      <c r="E15" s="297">
        <f t="shared" si="0"/>
        <v>12705447</v>
      </c>
      <c r="F15" s="298"/>
      <c r="G15" s="299"/>
      <c r="H15" s="300">
        <f t="shared" si="1"/>
        <v>0</v>
      </c>
    </row>
    <row r="16" spans="1:8" ht="15.75">
      <c r="A16" s="41">
        <v>8</v>
      </c>
      <c r="B16" s="45" t="s">
        <v>172</v>
      </c>
      <c r="C16" s="296">
        <v>311281</v>
      </c>
      <c r="D16" s="296">
        <v>0</v>
      </c>
      <c r="E16" s="297">
        <f t="shared" si="0"/>
        <v>311281</v>
      </c>
      <c r="F16" s="298"/>
      <c r="G16" s="299"/>
      <c r="H16" s="300">
        <f t="shared" si="1"/>
        <v>0</v>
      </c>
    </row>
    <row r="17" spans="1:11" ht="15.75">
      <c r="A17" s="41">
        <v>9</v>
      </c>
      <c r="B17" s="45" t="s">
        <v>173</v>
      </c>
      <c r="C17" s="296">
        <v>0</v>
      </c>
      <c r="D17" s="296">
        <v>0</v>
      </c>
      <c r="E17" s="297">
        <f t="shared" si="0"/>
        <v>0</v>
      </c>
      <c r="F17" s="298"/>
      <c r="G17" s="299"/>
      <c r="H17" s="300">
        <f t="shared" si="1"/>
        <v>0</v>
      </c>
    </row>
    <row r="18" spans="1:11" ht="15.75">
      <c r="A18" s="41">
        <v>10</v>
      </c>
      <c r="B18" s="45" t="s">
        <v>174</v>
      </c>
      <c r="C18" s="296">
        <v>11161838</v>
      </c>
      <c r="D18" s="296">
        <v>0</v>
      </c>
      <c r="E18" s="297">
        <f t="shared" si="0"/>
        <v>11161838</v>
      </c>
      <c r="F18" s="298"/>
      <c r="G18" s="299"/>
      <c r="H18" s="300">
        <f t="shared" si="1"/>
        <v>0</v>
      </c>
    </row>
    <row r="19" spans="1:11" ht="15.75">
      <c r="A19" s="41">
        <v>11</v>
      </c>
      <c r="B19" s="45" t="s">
        <v>175</v>
      </c>
      <c r="C19" s="296">
        <v>15938875.510000002</v>
      </c>
      <c r="D19" s="296">
        <v>1160011.7</v>
      </c>
      <c r="E19" s="297">
        <f t="shared" si="0"/>
        <v>17098887.210000001</v>
      </c>
      <c r="F19" s="298"/>
      <c r="G19" s="299"/>
      <c r="H19" s="300">
        <f t="shared" si="1"/>
        <v>0</v>
      </c>
    </row>
    <row r="20" spans="1:11" ht="15.75">
      <c r="A20" s="41">
        <v>12</v>
      </c>
      <c r="B20" s="47" t="s">
        <v>176</v>
      </c>
      <c r="C20" s="297">
        <f>SUM(C7:C11)+SUM(C14:C19)</f>
        <v>442490200.91600001</v>
      </c>
      <c r="D20" s="297">
        <f>SUM(D7:D11)+SUM(D14:D19)</f>
        <v>183652407.92449999</v>
      </c>
      <c r="E20" s="297">
        <f t="shared" si="0"/>
        <v>626142608.8405</v>
      </c>
      <c r="F20" s="297">
        <f>SUM(F7:F11)+SUM(F14:F19)</f>
        <v>0</v>
      </c>
      <c r="G20" s="297">
        <f>SUM(G7:G11)+SUM(G14:G19)</f>
        <v>0</v>
      </c>
      <c r="H20" s="300">
        <f t="shared" si="1"/>
        <v>0</v>
      </c>
      <c r="K20" s="409"/>
    </row>
    <row r="21" spans="1:11" ht="15.75">
      <c r="A21" s="41"/>
      <c r="B21" s="42" t="s">
        <v>193</v>
      </c>
      <c r="C21" s="301"/>
      <c r="D21" s="301"/>
      <c r="E21" s="301"/>
      <c r="F21" s="302"/>
      <c r="G21" s="303"/>
      <c r="H21" s="304"/>
    </row>
    <row r="22" spans="1:11" ht="15.75">
      <c r="A22" s="41">
        <v>13</v>
      </c>
      <c r="B22" s="45" t="s">
        <v>177</v>
      </c>
      <c r="C22" s="296">
        <v>0</v>
      </c>
      <c r="D22" s="296">
        <v>0</v>
      </c>
      <c r="E22" s="297">
        <f>C22+D22</f>
        <v>0</v>
      </c>
      <c r="F22" s="298"/>
      <c r="G22" s="299"/>
      <c r="H22" s="300">
        <f t="shared" si="1"/>
        <v>0</v>
      </c>
    </row>
    <row r="23" spans="1:11" ht="15.75">
      <c r="A23" s="41">
        <v>14</v>
      </c>
      <c r="B23" s="45" t="s">
        <v>178</v>
      </c>
      <c r="C23" s="296">
        <v>0</v>
      </c>
      <c r="D23" s="296">
        <v>0</v>
      </c>
      <c r="E23" s="297">
        <f t="shared" ref="E23:E40" si="2">C23+D23</f>
        <v>0</v>
      </c>
      <c r="F23" s="298"/>
      <c r="G23" s="299"/>
      <c r="H23" s="300">
        <f t="shared" si="1"/>
        <v>0</v>
      </c>
    </row>
    <row r="24" spans="1:11" ht="15.75">
      <c r="A24" s="41">
        <v>15</v>
      </c>
      <c r="B24" s="45" t="s">
        <v>179</v>
      </c>
      <c r="C24" s="296">
        <v>0</v>
      </c>
      <c r="D24" s="296">
        <v>0</v>
      </c>
      <c r="E24" s="297">
        <f t="shared" si="2"/>
        <v>0</v>
      </c>
      <c r="F24" s="298"/>
      <c r="G24" s="299"/>
      <c r="H24" s="300">
        <f t="shared" si="1"/>
        <v>0</v>
      </c>
    </row>
    <row r="25" spans="1:11" ht="15.75">
      <c r="A25" s="41">
        <v>16</v>
      </c>
      <c r="B25" s="45" t="s">
        <v>180</v>
      </c>
      <c r="C25" s="296">
        <v>0</v>
      </c>
      <c r="D25" s="296">
        <v>0</v>
      </c>
      <c r="E25" s="297">
        <f t="shared" si="2"/>
        <v>0</v>
      </c>
      <c r="F25" s="298"/>
      <c r="G25" s="299"/>
      <c r="H25" s="300">
        <f t="shared" si="1"/>
        <v>0</v>
      </c>
    </row>
    <row r="26" spans="1:11" ht="15.75">
      <c r="A26" s="41">
        <v>17</v>
      </c>
      <c r="B26" s="45" t="s">
        <v>181</v>
      </c>
      <c r="C26" s="296">
        <v>0</v>
      </c>
      <c r="D26" s="296">
        <v>0</v>
      </c>
      <c r="E26" s="297">
        <f t="shared" si="2"/>
        <v>0</v>
      </c>
      <c r="F26" s="302"/>
      <c r="G26" s="303"/>
      <c r="H26" s="300">
        <f t="shared" si="1"/>
        <v>0</v>
      </c>
    </row>
    <row r="27" spans="1:11" ht="15.75">
      <c r="A27" s="41">
        <v>18</v>
      </c>
      <c r="B27" s="45" t="s">
        <v>182</v>
      </c>
      <c r="C27" s="296">
        <v>282113424.73250002</v>
      </c>
      <c r="D27" s="296">
        <v>183900122.74079996</v>
      </c>
      <c r="E27" s="297">
        <f t="shared" si="2"/>
        <v>466013547.47329998</v>
      </c>
      <c r="F27" s="298"/>
      <c r="G27" s="299"/>
      <c r="H27" s="300">
        <f t="shared" si="1"/>
        <v>0</v>
      </c>
    </row>
    <row r="28" spans="1:11" ht="15.75">
      <c r="A28" s="41">
        <v>19</v>
      </c>
      <c r="B28" s="45" t="s">
        <v>183</v>
      </c>
      <c r="C28" s="296">
        <v>6209625</v>
      </c>
      <c r="D28" s="296">
        <v>2294498</v>
      </c>
      <c r="E28" s="297">
        <f t="shared" si="2"/>
        <v>8504123</v>
      </c>
      <c r="F28" s="298"/>
      <c r="G28" s="299"/>
      <c r="H28" s="300">
        <f t="shared" si="1"/>
        <v>0</v>
      </c>
    </row>
    <row r="29" spans="1:11" ht="15.75">
      <c r="A29" s="41">
        <v>20</v>
      </c>
      <c r="B29" s="45" t="s">
        <v>105</v>
      </c>
      <c r="C29" s="296">
        <v>27379505.5</v>
      </c>
      <c r="D29" s="296">
        <v>3224444.32</v>
      </c>
      <c r="E29" s="297">
        <f t="shared" si="2"/>
        <v>30603949.82</v>
      </c>
      <c r="F29" s="298"/>
      <c r="G29" s="299"/>
      <c r="H29" s="300">
        <f t="shared" si="1"/>
        <v>0</v>
      </c>
    </row>
    <row r="30" spans="1:11" ht="15.75">
      <c r="A30" s="41">
        <v>21</v>
      </c>
      <c r="B30" s="45" t="s">
        <v>184</v>
      </c>
      <c r="C30" s="296">
        <v>0</v>
      </c>
      <c r="D30" s="296">
        <v>0</v>
      </c>
      <c r="E30" s="297">
        <f t="shared" si="2"/>
        <v>0</v>
      </c>
      <c r="F30" s="298"/>
      <c r="G30" s="299"/>
      <c r="H30" s="300">
        <f t="shared" si="1"/>
        <v>0</v>
      </c>
    </row>
    <row r="31" spans="1:11" ht="15.75">
      <c r="A31" s="41">
        <v>22</v>
      </c>
      <c r="B31" s="47" t="s">
        <v>185</v>
      </c>
      <c r="C31" s="297">
        <f>SUM(C22:C30)</f>
        <v>315702555.23250002</v>
      </c>
      <c r="D31" s="297">
        <f>SUM(D22:D30)</f>
        <v>189419065.06079996</v>
      </c>
      <c r="E31" s="297">
        <f>C31+D31</f>
        <v>505121620.29329997</v>
      </c>
      <c r="F31" s="297">
        <f>SUM(F22:F30)</f>
        <v>0</v>
      </c>
      <c r="G31" s="297">
        <f>SUM(G22:G30)</f>
        <v>0</v>
      </c>
      <c r="H31" s="300">
        <f t="shared" si="1"/>
        <v>0</v>
      </c>
    </row>
    <row r="32" spans="1:11" ht="15.75">
      <c r="A32" s="41"/>
      <c r="B32" s="42" t="s">
        <v>194</v>
      </c>
      <c r="C32" s="301"/>
      <c r="D32" s="301"/>
      <c r="E32" s="296"/>
      <c r="F32" s="302"/>
      <c r="G32" s="303"/>
      <c r="H32" s="304"/>
    </row>
    <row r="33" spans="1:8" ht="15.75">
      <c r="A33" s="41">
        <v>23</v>
      </c>
      <c r="B33" s="45" t="s">
        <v>186</v>
      </c>
      <c r="C33" s="296">
        <v>4400000</v>
      </c>
      <c r="D33" s="296">
        <v>0</v>
      </c>
      <c r="E33" s="297">
        <f t="shared" si="2"/>
        <v>4400000</v>
      </c>
      <c r="F33" s="298"/>
      <c r="G33" s="303"/>
      <c r="H33" s="300">
        <f t="shared" si="1"/>
        <v>0</v>
      </c>
    </row>
    <row r="34" spans="1:8" ht="15.75">
      <c r="A34" s="41">
        <v>24</v>
      </c>
      <c r="B34" s="45" t="s">
        <v>187</v>
      </c>
      <c r="C34" s="296">
        <v>0</v>
      </c>
      <c r="D34" s="296">
        <v>0</v>
      </c>
      <c r="E34" s="297">
        <f t="shared" si="2"/>
        <v>0</v>
      </c>
      <c r="F34" s="298"/>
      <c r="G34" s="303"/>
      <c r="H34" s="300">
        <f t="shared" si="1"/>
        <v>0</v>
      </c>
    </row>
    <row r="35" spans="1:8" ht="15.75">
      <c r="A35" s="41">
        <v>25</v>
      </c>
      <c r="B35" s="46" t="s">
        <v>188</v>
      </c>
      <c r="C35" s="296">
        <v>0</v>
      </c>
      <c r="D35" s="296">
        <v>0</v>
      </c>
      <c r="E35" s="297">
        <f t="shared" si="2"/>
        <v>0</v>
      </c>
      <c r="F35" s="298"/>
      <c r="G35" s="303"/>
      <c r="H35" s="300">
        <f t="shared" si="1"/>
        <v>0</v>
      </c>
    </row>
    <row r="36" spans="1:8" ht="15.75">
      <c r="A36" s="41">
        <v>26</v>
      </c>
      <c r="B36" s="45" t="s">
        <v>189</v>
      </c>
      <c r="C36" s="296">
        <v>0</v>
      </c>
      <c r="D36" s="296">
        <v>0</v>
      </c>
      <c r="E36" s="297">
        <f t="shared" si="2"/>
        <v>0</v>
      </c>
      <c r="F36" s="298"/>
      <c r="G36" s="303"/>
      <c r="H36" s="300">
        <f t="shared" si="1"/>
        <v>0</v>
      </c>
    </row>
    <row r="37" spans="1:8" ht="15.75">
      <c r="A37" s="41">
        <v>27</v>
      </c>
      <c r="B37" s="45" t="s">
        <v>190</v>
      </c>
      <c r="C37" s="296">
        <v>0</v>
      </c>
      <c r="D37" s="296">
        <v>0</v>
      </c>
      <c r="E37" s="297">
        <f t="shared" si="2"/>
        <v>0</v>
      </c>
      <c r="F37" s="298"/>
      <c r="G37" s="303"/>
      <c r="H37" s="300">
        <f t="shared" si="1"/>
        <v>0</v>
      </c>
    </row>
    <row r="38" spans="1:8" ht="15.75">
      <c r="A38" s="41">
        <v>28</v>
      </c>
      <c r="B38" s="45" t="s">
        <v>191</v>
      </c>
      <c r="C38" s="296">
        <v>116224529.41</v>
      </c>
      <c r="D38" s="296">
        <v>0</v>
      </c>
      <c r="E38" s="297">
        <f t="shared" si="2"/>
        <v>116224529.41</v>
      </c>
      <c r="F38" s="298"/>
      <c r="G38" s="303"/>
      <c r="H38" s="300">
        <f t="shared" si="1"/>
        <v>0</v>
      </c>
    </row>
    <row r="39" spans="1:8" ht="15.75">
      <c r="A39" s="41">
        <v>29</v>
      </c>
      <c r="B39" s="45" t="s">
        <v>210</v>
      </c>
      <c r="C39" s="296">
        <v>396459</v>
      </c>
      <c r="D39" s="296">
        <v>0</v>
      </c>
      <c r="E39" s="297">
        <f t="shared" si="2"/>
        <v>396459</v>
      </c>
      <c r="F39" s="298"/>
      <c r="G39" s="303"/>
      <c r="H39" s="300">
        <f t="shared" si="1"/>
        <v>0</v>
      </c>
    </row>
    <row r="40" spans="1:8" ht="15.75">
      <c r="A40" s="41">
        <v>30</v>
      </c>
      <c r="B40" s="47" t="s">
        <v>192</v>
      </c>
      <c r="C40" s="296">
        <f>SUM(C33:C39)</f>
        <v>121020988.41</v>
      </c>
      <c r="D40" s="296">
        <v>0</v>
      </c>
      <c r="E40" s="297">
        <f t="shared" si="2"/>
        <v>121020988.41</v>
      </c>
      <c r="F40" s="298"/>
      <c r="G40" s="303"/>
      <c r="H40" s="300">
        <f t="shared" si="1"/>
        <v>0</v>
      </c>
    </row>
    <row r="41" spans="1:8" ht="16.5" thickBot="1">
      <c r="A41" s="48">
        <v>31</v>
      </c>
      <c r="B41" s="49" t="s">
        <v>211</v>
      </c>
      <c r="C41" s="305">
        <f>C31+C40</f>
        <v>436723543.64250004</v>
      </c>
      <c r="D41" s="305">
        <f>D31+D40</f>
        <v>189419065.06079996</v>
      </c>
      <c r="E41" s="305">
        <f>C41+D41</f>
        <v>626142608.7033</v>
      </c>
      <c r="F41" s="305">
        <f>F31+F40</f>
        <v>0</v>
      </c>
      <c r="G41" s="305">
        <f>G31+G40</f>
        <v>0</v>
      </c>
      <c r="H41" s="306">
        <f>F41+G41</f>
        <v>0</v>
      </c>
    </row>
    <row r="43" spans="1:8">
      <c r="B43" s="50"/>
      <c r="E43" s="40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/>
  </sheetPr>
  <dimension ref="A1:I67"/>
  <sheetViews>
    <sheetView workbookViewId="0">
      <pane xSplit="1" ySplit="6" topLeftCell="B52" activePane="bottomRight" state="frozen"/>
      <selection pane="topRight" activeCell="B1" sqref="B1"/>
      <selection pane="bottomLeft" activeCell="A6" sqref="A6"/>
      <selection pane="bottomRight" activeCell="C64" sqref="C64"/>
    </sheetView>
  </sheetViews>
  <sheetFormatPr defaultColWidth="9.140625" defaultRowHeight="15"/>
  <cols>
    <col min="1" max="1" width="9.5703125" style="2" bestFit="1" customWidth="1"/>
    <col min="2" max="2" width="89.140625" style="2" customWidth="1"/>
    <col min="3" max="8" width="12.7109375" style="2" customWidth="1"/>
    <col min="9" max="9" width="8.85546875" customWidth="1"/>
    <col min="10" max="16384" width="9.140625" style="13"/>
  </cols>
  <sheetData>
    <row r="1" spans="1:8" ht="15.75">
      <c r="A1" s="18" t="s">
        <v>201</v>
      </c>
      <c r="B1" s="17" t="s">
        <v>397</v>
      </c>
      <c r="C1" s="17"/>
    </row>
    <row r="2" spans="1:8" ht="15.75">
      <c r="A2" s="18" t="s">
        <v>202</v>
      </c>
      <c r="B2" s="17" t="s">
        <v>398</v>
      </c>
      <c r="C2" s="29"/>
      <c r="D2" s="19"/>
      <c r="E2" s="19"/>
      <c r="F2" s="19"/>
      <c r="G2" s="19"/>
      <c r="H2" s="19"/>
    </row>
    <row r="3" spans="1:8" ht="15.75">
      <c r="A3" s="18"/>
      <c r="B3" s="17"/>
      <c r="C3" s="29"/>
      <c r="D3" s="19"/>
      <c r="E3" s="19"/>
      <c r="F3" s="19"/>
      <c r="G3" s="19"/>
      <c r="H3" s="19"/>
    </row>
    <row r="4" spans="1:8" ht="16.5" thickBot="1">
      <c r="A4" s="51" t="s">
        <v>351</v>
      </c>
      <c r="B4" s="30" t="s">
        <v>236</v>
      </c>
      <c r="C4" s="37"/>
      <c r="D4" s="37"/>
      <c r="E4" s="37"/>
      <c r="F4" s="51"/>
      <c r="G4" s="51"/>
      <c r="H4" s="52" t="s">
        <v>103</v>
      </c>
    </row>
    <row r="5" spans="1:8" ht="15.75">
      <c r="A5" s="145"/>
      <c r="B5" s="146"/>
      <c r="C5" s="417" t="s">
        <v>208</v>
      </c>
      <c r="D5" s="418"/>
      <c r="E5" s="419"/>
      <c r="F5" s="417" t="s">
        <v>209</v>
      </c>
      <c r="G5" s="418"/>
      <c r="H5" s="420"/>
    </row>
    <row r="6" spans="1:8">
      <c r="A6" s="147" t="s">
        <v>31</v>
      </c>
      <c r="B6" s="53"/>
      <c r="C6" s="54" t="s">
        <v>32</v>
      </c>
      <c r="D6" s="54" t="s">
        <v>106</v>
      </c>
      <c r="E6" s="54" t="s">
        <v>73</v>
      </c>
      <c r="F6" s="54" t="s">
        <v>32</v>
      </c>
      <c r="G6" s="54" t="s">
        <v>106</v>
      </c>
      <c r="H6" s="148" t="s">
        <v>73</v>
      </c>
    </row>
    <row r="7" spans="1:8">
      <c r="A7" s="149"/>
      <c r="B7" s="56" t="s">
        <v>102</v>
      </c>
      <c r="C7" s="57"/>
      <c r="D7" s="57"/>
      <c r="E7" s="57"/>
      <c r="F7" s="57"/>
      <c r="G7" s="57"/>
      <c r="H7" s="150"/>
    </row>
    <row r="8" spans="1:8" ht="15.75">
      <c r="A8" s="149">
        <v>1</v>
      </c>
      <c r="B8" s="58" t="s">
        <v>107</v>
      </c>
      <c r="C8" s="307">
        <v>527228.40999999992</v>
      </c>
      <c r="D8" s="307">
        <v>513929.99</v>
      </c>
      <c r="E8" s="297">
        <f>C8+D8</f>
        <v>1041158.3999999999</v>
      </c>
      <c r="F8" s="307"/>
      <c r="G8" s="307"/>
      <c r="H8" s="308">
        <f>F8+G8</f>
        <v>0</v>
      </c>
    </row>
    <row r="9" spans="1:8" ht="15.75">
      <c r="A9" s="149">
        <v>2</v>
      </c>
      <c r="B9" s="58" t="s">
        <v>108</v>
      </c>
      <c r="C9" s="309">
        <f>SUM(C10:C18)</f>
        <v>40236454.43</v>
      </c>
      <c r="D9" s="309">
        <f>SUM(D10:D18)</f>
        <v>12468827.779999997</v>
      </c>
      <c r="E9" s="297">
        <f t="shared" ref="E9:E67" si="0">C9+D9</f>
        <v>52705282.209999993</v>
      </c>
      <c r="F9" s="309">
        <f>SUM(F10:F18)</f>
        <v>0</v>
      </c>
      <c r="G9" s="309">
        <f>SUM(G10:G18)</f>
        <v>0</v>
      </c>
      <c r="H9" s="308">
        <f t="shared" ref="H9:H67" si="1">F9+G9</f>
        <v>0</v>
      </c>
    </row>
    <row r="10" spans="1:8" ht="15.75">
      <c r="A10" s="149">
        <v>2.1</v>
      </c>
      <c r="B10" s="59" t="s">
        <v>109</v>
      </c>
      <c r="C10" s="307">
        <v>0</v>
      </c>
      <c r="D10" s="307">
        <v>0</v>
      </c>
      <c r="E10" s="297">
        <f t="shared" si="0"/>
        <v>0</v>
      </c>
      <c r="F10" s="307"/>
      <c r="G10" s="307"/>
      <c r="H10" s="308">
        <f t="shared" si="1"/>
        <v>0</v>
      </c>
    </row>
    <row r="11" spans="1:8" ht="15.75">
      <c r="A11" s="149">
        <v>2.2000000000000002</v>
      </c>
      <c r="B11" s="59" t="s">
        <v>110</v>
      </c>
      <c r="C11" s="307">
        <v>16291.73</v>
      </c>
      <c r="D11" s="307">
        <v>33784.010000000009</v>
      </c>
      <c r="E11" s="297">
        <f t="shared" si="0"/>
        <v>50075.740000000005</v>
      </c>
      <c r="F11" s="307"/>
      <c r="G11" s="307"/>
      <c r="H11" s="308">
        <f t="shared" si="1"/>
        <v>0</v>
      </c>
    </row>
    <row r="12" spans="1:8" ht="15.75">
      <c r="A12" s="149">
        <v>2.2999999999999998</v>
      </c>
      <c r="B12" s="59" t="s">
        <v>111</v>
      </c>
      <c r="C12" s="307">
        <v>0</v>
      </c>
      <c r="D12" s="307">
        <v>0</v>
      </c>
      <c r="E12" s="297">
        <f t="shared" si="0"/>
        <v>0</v>
      </c>
      <c r="F12" s="307"/>
      <c r="G12" s="307"/>
      <c r="H12" s="308">
        <f t="shared" si="1"/>
        <v>0</v>
      </c>
    </row>
    <row r="13" spans="1:8" ht="15.75">
      <c r="A13" s="149">
        <v>2.4</v>
      </c>
      <c r="B13" s="59" t="s">
        <v>112</v>
      </c>
      <c r="C13" s="307">
        <v>0</v>
      </c>
      <c r="D13" s="307">
        <v>0</v>
      </c>
      <c r="E13" s="297">
        <f t="shared" si="0"/>
        <v>0</v>
      </c>
      <c r="F13" s="307"/>
      <c r="G13" s="307"/>
      <c r="H13" s="308">
        <f t="shared" si="1"/>
        <v>0</v>
      </c>
    </row>
    <row r="14" spans="1:8" ht="15.75">
      <c r="A14" s="149">
        <v>2.5</v>
      </c>
      <c r="B14" s="59" t="s">
        <v>113</v>
      </c>
      <c r="C14" s="307">
        <v>0</v>
      </c>
      <c r="D14" s="307">
        <v>0</v>
      </c>
      <c r="E14" s="297">
        <f t="shared" si="0"/>
        <v>0</v>
      </c>
      <c r="F14" s="307"/>
      <c r="G14" s="307"/>
      <c r="H14" s="308">
        <f t="shared" si="1"/>
        <v>0</v>
      </c>
    </row>
    <row r="15" spans="1:8" ht="15.75">
      <c r="A15" s="149">
        <v>2.6</v>
      </c>
      <c r="B15" s="59" t="s">
        <v>114</v>
      </c>
      <c r="C15" s="307">
        <v>0</v>
      </c>
      <c r="D15" s="307">
        <v>0</v>
      </c>
      <c r="E15" s="297">
        <f t="shared" si="0"/>
        <v>0</v>
      </c>
      <c r="F15" s="307"/>
      <c r="G15" s="307"/>
      <c r="H15" s="308">
        <f t="shared" si="1"/>
        <v>0</v>
      </c>
    </row>
    <row r="16" spans="1:8" ht="15.75">
      <c r="A16" s="149">
        <v>2.7</v>
      </c>
      <c r="B16" s="59" t="s">
        <v>115</v>
      </c>
      <c r="C16" s="307">
        <v>0</v>
      </c>
      <c r="D16" s="307">
        <v>0</v>
      </c>
      <c r="E16" s="297">
        <f t="shared" si="0"/>
        <v>0</v>
      </c>
      <c r="F16" s="307"/>
      <c r="G16" s="307"/>
      <c r="H16" s="308">
        <f t="shared" si="1"/>
        <v>0</v>
      </c>
    </row>
    <row r="17" spans="1:8" ht="15.75">
      <c r="A17" s="149">
        <v>2.8</v>
      </c>
      <c r="B17" s="59" t="s">
        <v>116</v>
      </c>
      <c r="C17" s="307">
        <v>40220162.700000003</v>
      </c>
      <c r="D17" s="307">
        <v>12435043.769999998</v>
      </c>
      <c r="E17" s="297">
        <f t="shared" si="0"/>
        <v>52655206.469999999</v>
      </c>
      <c r="F17" s="307"/>
      <c r="G17" s="307"/>
      <c r="H17" s="308">
        <f t="shared" si="1"/>
        <v>0</v>
      </c>
    </row>
    <row r="18" spans="1:8" ht="15.75">
      <c r="A18" s="149">
        <v>2.9</v>
      </c>
      <c r="B18" s="59" t="s">
        <v>117</v>
      </c>
      <c r="C18" s="307">
        <v>0</v>
      </c>
      <c r="D18" s="307">
        <v>0</v>
      </c>
      <c r="E18" s="297">
        <f t="shared" si="0"/>
        <v>0</v>
      </c>
      <c r="F18" s="307"/>
      <c r="G18" s="307"/>
      <c r="H18" s="308">
        <f t="shared" si="1"/>
        <v>0</v>
      </c>
    </row>
    <row r="19" spans="1:8" ht="15.75">
      <c r="A19" s="149">
        <v>3</v>
      </c>
      <c r="B19" s="58" t="s">
        <v>118</v>
      </c>
      <c r="C19" s="307">
        <v>1739254.9000000001</v>
      </c>
      <c r="D19" s="307">
        <v>863070.95999999985</v>
      </c>
      <c r="E19" s="297">
        <f t="shared" si="0"/>
        <v>2602325.86</v>
      </c>
      <c r="F19" s="307"/>
      <c r="G19" s="307"/>
      <c r="H19" s="308">
        <f t="shared" si="1"/>
        <v>0</v>
      </c>
    </row>
    <row r="20" spans="1:8" ht="15.75">
      <c r="A20" s="149">
        <v>4</v>
      </c>
      <c r="B20" s="58" t="s">
        <v>119</v>
      </c>
      <c r="C20" s="307">
        <v>0</v>
      </c>
      <c r="D20" s="307">
        <v>0</v>
      </c>
      <c r="E20" s="297">
        <f t="shared" si="0"/>
        <v>0</v>
      </c>
      <c r="F20" s="307"/>
      <c r="G20" s="307"/>
      <c r="H20" s="308">
        <f t="shared" si="1"/>
        <v>0</v>
      </c>
    </row>
    <row r="21" spans="1:8" ht="15.75">
      <c r="A21" s="149">
        <v>5</v>
      </c>
      <c r="B21" s="58" t="s">
        <v>120</v>
      </c>
      <c r="C21" s="307">
        <v>0</v>
      </c>
      <c r="D21" s="307">
        <v>0</v>
      </c>
      <c r="E21" s="297">
        <f t="shared" si="0"/>
        <v>0</v>
      </c>
      <c r="F21" s="307"/>
      <c r="G21" s="307"/>
      <c r="H21" s="308">
        <f>F21+G21</f>
        <v>0</v>
      </c>
    </row>
    <row r="22" spans="1:8" ht="15.75">
      <c r="A22" s="149">
        <v>6</v>
      </c>
      <c r="B22" s="60" t="s">
        <v>121</v>
      </c>
      <c r="C22" s="309">
        <f>C8+C9+C19+C20+C21</f>
        <v>42502937.739999995</v>
      </c>
      <c r="D22" s="309">
        <f>D8+D9+D19+D20+D21</f>
        <v>13845828.729999997</v>
      </c>
      <c r="E22" s="297">
        <f>C22+D22</f>
        <v>56348766.469999991</v>
      </c>
      <c r="F22" s="309">
        <f>F8+F9+F19+F20+F21</f>
        <v>0</v>
      </c>
      <c r="G22" s="309">
        <f>G8+G9+G19+G20+G21</f>
        <v>0</v>
      </c>
      <c r="H22" s="308">
        <f>F22+G22</f>
        <v>0</v>
      </c>
    </row>
    <row r="23" spans="1:8" ht="15.75">
      <c r="A23" s="149"/>
      <c r="B23" s="56" t="s">
        <v>100</v>
      </c>
      <c r="C23" s="307"/>
      <c r="D23" s="307"/>
      <c r="E23" s="296"/>
      <c r="F23" s="307"/>
      <c r="G23" s="307"/>
      <c r="H23" s="310"/>
    </row>
    <row r="24" spans="1:8" ht="15.75">
      <c r="A24" s="149">
        <v>7</v>
      </c>
      <c r="B24" s="58" t="s">
        <v>122</v>
      </c>
      <c r="C24" s="307">
        <v>0</v>
      </c>
      <c r="D24" s="307">
        <v>0</v>
      </c>
      <c r="E24" s="297">
        <f t="shared" si="0"/>
        <v>0</v>
      </c>
      <c r="F24" s="307"/>
      <c r="G24" s="307"/>
      <c r="H24" s="308">
        <f t="shared" si="1"/>
        <v>0</v>
      </c>
    </row>
    <row r="25" spans="1:8" ht="15.75">
      <c r="A25" s="149">
        <v>8</v>
      </c>
      <c r="B25" s="58" t="s">
        <v>123</v>
      </c>
      <c r="C25" s="307">
        <v>0</v>
      </c>
      <c r="D25" s="307">
        <v>0</v>
      </c>
      <c r="E25" s="297">
        <f t="shared" si="0"/>
        <v>0</v>
      </c>
      <c r="F25" s="307"/>
      <c r="G25" s="307"/>
      <c r="H25" s="308">
        <f t="shared" si="1"/>
        <v>0</v>
      </c>
    </row>
    <row r="26" spans="1:8" ht="15.75">
      <c r="A26" s="149">
        <v>9</v>
      </c>
      <c r="B26" s="58" t="s">
        <v>124</v>
      </c>
      <c r="C26" s="307">
        <v>0</v>
      </c>
      <c r="D26" s="307">
        <v>0</v>
      </c>
      <c r="E26" s="297">
        <f t="shared" si="0"/>
        <v>0</v>
      </c>
      <c r="F26" s="307"/>
      <c r="G26" s="307"/>
      <c r="H26" s="308">
        <f t="shared" si="1"/>
        <v>0</v>
      </c>
    </row>
    <row r="27" spans="1:8" ht="15.75">
      <c r="A27" s="149">
        <v>10</v>
      </c>
      <c r="B27" s="58" t="s">
        <v>125</v>
      </c>
      <c r="C27" s="307">
        <v>39884.79</v>
      </c>
      <c r="D27" s="307">
        <v>0</v>
      </c>
      <c r="E27" s="297">
        <f t="shared" si="0"/>
        <v>39884.79</v>
      </c>
      <c r="F27" s="307"/>
      <c r="G27" s="307"/>
      <c r="H27" s="308">
        <f t="shared" si="1"/>
        <v>0</v>
      </c>
    </row>
    <row r="28" spans="1:8" ht="15.75">
      <c r="A28" s="149">
        <v>11</v>
      </c>
      <c r="B28" s="58" t="s">
        <v>126</v>
      </c>
      <c r="C28" s="307">
        <v>11747949.25</v>
      </c>
      <c r="D28" s="307">
        <v>7556257.8900000006</v>
      </c>
      <c r="E28" s="297">
        <f t="shared" si="0"/>
        <v>19304207.140000001</v>
      </c>
      <c r="F28" s="307"/>
      <c r="G28" s="307"/>
      <c r="H28" s="308">
        <f t="shared" si="1"/>
        <v>0</v>
      </c>
    </row>
    <row r="29" spans="1:8" ht="15.75">
      <c r="A29" s="149">
        <v>12</v>
      </c>
      <c r="B29" s="58" t="s">
        <v>127</v>
      </c>
      <c r="C29" s="307">
        <v>0</v>
      </c>
      <c r="D29" s="307">
        <v>0</v>
      </c>
      <c r="E29" s="297">
        <f t="shared" si="0"/>
        <v>0</v>
      </c>
      <c r="F29" s="307"/>
      <c r="G29" s="307"/>
      <c r="H29" s="308">
        <f t="shared" si="1"/>
        <v>0</v>
      </c>
    </row>
    <row r="30" spans="1:8" ht="15.75">
      <c r="A30" s="149">
        <v>13</v>
      </c>
      <c r="B30" s="61" t="s">
        <v>128</v>
      </c>
      <c r="C30" s="309">
        <f>SUM(C24:C29)</f>
        <v>11787834.039999999</v>
      </c>
      <c r="D30" s="309">
        <f>SUM(D24:D29)</f>
        <v>7556257.8900000006</v>
      </c>
      <c r="E30" s="297">
        <f t="shared" si="0"/>
        <v>19344091.93</v>
      </c>
      <c r="F30" s="309">
        <f>SUM(F24:F29)</f>
        <v>0</v>
      </c>
      <c r="G30" s="309">
        <f>SUM(G24:G29)</f>
        <v>0</v>
      </c>
      <c r="H30" s="308">
        <f t="shared" si="1"/>
        <v>0</v>
      </c>
    </row>
    <row r="31" spans="1:8" ht="15.75">
      <c r="A31" s="149">
        <v>14</v>
      </c>
      <c r="B31" s="61" t="s">
        <v>129</v>
      </c>
      <c r="C31" s="309">
        <f>C22-C30</f>
        <v>30715103.699999996</v>
      </c>
      <c r="D31" s="309">
        <f>D22-D30</f>
        <v>6289570.8399999961</v>
      </c>
      <c r="E31" s="297">
        <f t="shared" si="0"/>
        <v>37004674.539999992</v>
      </c>
      <c r="F31" s="309">
        <f>F22-F30</f>
        <v>0</v>
      </c>
      <c r="G31" s="309">
        <f>G22-G30</f>
        <v>0</v>
      </c>
      <c r="H31" s="308">
        <f t="shared" si="1"/>
        <v>0</v>
      </c>
    </row>
    <row r="32" spans="1:8">
      <c r="A32" s="149"/>
      <c r="B32" s="56"/>
      <c r="C32" s="311"/>
      <c r="D32" s="311"/>
      <c r="E32" s="311"/>
      <c r="F32" s="311"/>
      <c r="G32" s="311"/>
      <c r="H32" s="312"/>
    </row>
    <row r="33" spans="1:8" ht="15.75">
      <c r="A33" s="149"/>
      <c r="B33" s="56" t="s">
        <v>130</v>
      </c>
      <c r="C33" s="307"/>
      <c r="D33" s="307"/>
      <c r="E33" s="296"/>
      <c r="F33" s="307"/>
      <c r="G33" s="307"/>
      <c r="H33" s="310"/>
    </row>
    <row r="34" spans="1:8" ht="15.75">
      <c r="A34" s="149">
        <v>15</v>
      </c>
      <c r="B34" s="55" t="s">
        <v>101</v>
      </c>
      <c r="C34" s="313">
        <f>C35-C36</f>
        <v>14429023.419999998</v>
      </c>
      <c r="D34" s="313">
        <f>D35-D36</f>
        <v>1665390.3499999992</v>
      </c>
      <c r="E34" s="297">
        <f t="shared" si="0"/>
        <v>16094413.769999998</v>
      </c>
      <c r="F34" s="313">
        <f>F35-F36</f>
        <v>0</v>
      </c>
      <c r="G34" s="313">
        <f>G35-G36</f>
        <v>0</v>
      </c>
      <c r="H34" s="308">
        <f t="shared" si="1"/>
        <v>0</v>
      </c>
    </row>
    <row r="35" spans="1:8" ht="15.75">
      <c r="A35" s="149">
        <v>15.1</v>
      </c>
      <c r="B35" s="59" t="s">
        <v>131</v>
      </c>
      <c r="C35" s="307">
        <v>17030307.469999999</v>
      </c>
      <c r="D35" s="307">
        <v>2857763.0099999993</v>
      </c>
      <c r="E35" s="297">
        <f t="shared" si="0"/>
        <v>19888070.479999997</v>
      </c>
      <c r="F35" s="307"/>
      <c r="G35" s="307"/>
      <c r="H35" s="308">
        <f t="shared" si="1"/>
        <v>0</v>
      </c>
    </row>
    <row r="36" spans="1:8" ht="15.75">
      <c r="A36" s="149">
        <v>15.2</v>
      </c>
      <c r="B36" s="59" t="s">
        <v>132</v>
      </c>
      <c r="C36" s="307">
        <v>2601284.0500000003</v>
      </c>
      <c r="D36" s="307">
        <v>1192372.6600000001</v>
      </c>
      <c r="E36" s="297">
        <f t="shared" si="0"/>
        <v>3793656.7100000004</v>
      </c>
      <c r="F36" s="307"/>
      <c r="G36" s="307"/>
      <c r="H36" s="308">
        <f t="shared" si="1"/>
        <v>0</v>
      </c>
    </row>
    <row r="37" spans="1:8" ht="15.75">
      <c r="A37" s="149">
        <v>16</v>
      </c>
      <c r="B37" s="58" t="s">
        <v>133</v>
      </c>
      <c r="C37" s="307">
        <v>0</v>
      </c>
      <c r="D37" s="307">
        <v>0</v>
      </c>
      <c r="E37" s="297">
        <f t="shared" si="0"/>
        <v>0</v>
      </c>
      <c r="F37" s="307"/>
      <c r="G37" s="307"/>
      <c r="H37" s="308">
        <f t="shared" si="1"/>
        <v>0</v>
      </c>
    </row>
    <row r="38" spans="1:8" ht="15.75">
      <c r="A38" s="149">
        <v>17</v>
      </c>
      <c r="B38" s="58" t="s">
        <v>134</v>
      </c>
      <c r="C38" s="307">
        <v>0</v>
      </c>
      <c r="D38" s="307">
        <v>0</v>
      </c>
      <c r="E38" s="297">
        <f t="shared" si="0"/>
        <v>0</v>
      </c>
      <c r="F38" s="307"/>
      <c r="G38" s="307"/>
      <c r="H38" s="308">
        <f t="shared" si="1"/>
        <v>0</v>
      </c>
    </row>
    <row r="39" spans="1:8" ht="15.75">
      <c r="A39" s="149">
        <v>18</v>
      </c>
      <c r="B39" s="58" t="s">
        <v>135</v>
      </c>
      <c r="C39" s="307">
        <v>0</v>
      </c>
      <c r="D39" s="307">
        <v>0</v>
      </c>
      <c r="E39" s="297">
        <f t="shared" si="0"/>
        <v>0</v>
      </c>
      <c r="F39" s="307"/>
      <c r="G39" s="307"/>
      <c r="H39" s="308">
        <f t="shared" si="1"/>
        <v>0</v>
      </c>
    </row>
    <row r="40" spans="1:8" ht="15.75">
      <c r="A40" s="149">
        <v>19</v>
      </c>
      <c r="B40" s="58" t="s">
        <v>136</v>
      </c>
      <c r="C40" s="307">
        <v>-2049401.21</v>
      </c>
      <c r="D40" s="307"/>
      <c r="E40" s="297">
        <f t="shared" si="0"/>
        <v>-2049401.21</v>
      </c>
      <c r="F40" s="307"/>
      <c r="G40" s="307"/>
      <c r="H40" s="308">
        <f t="shared" si="1"/>
        <v>0</v>
      </c>
    </row>
    <row r="41" spans="1:8" ht="15.75">
      <c r="A41" s="149">
        <v>20</v>
      </c>
      <c r="B41" s="58" t="s">
        <v>137</v>
      </c>
      <c r="C41" s="307">
        <v>962826.86999994516</v>
      </c>
      <c r="D41" s="307"/>
      <c r="E41" s="297">
        <f t="shared" si="0"/>
        <v>962826.86999994516</v>
      </c>
      <c r="F41" s="307"/>
      <c r="G41" s="307"/>
      <c r="H41" s="308">
        <f t="shared" si="1"/>
        <v>0</v>
      </c>
    </row>
    <row r="42" spans="1:8" ht="15.75">
      <c r="A42" s="149">
        <v>21</v>
      </c>
      <c r="B42" s="58" t="s">
        <v>138</v>
      </c>
      <c r="C42" s="307">
        <v>-58000.689999999995</v>
      </c>
      <c r="D42" s="307">
        <v>0</v>
      </c>
      <c r="E42" s="297">
        <f t="shared" si="0"/>
        <v>-58000.689999999995</v>
      </c>
      <c r="F42" s="307"/>
      <c r="G42" s="307"/>
      <c r="H42" s="308">
        <f t="shared" si="1"/>
        <v>0</v>
      </c>
    </row>
    <row r="43" spans="1:8" ht="15.75">
      <c r="A43" s="149">
        <v>22</v>
      </c>
      <c r="B43" s="58" t="s">
        <v>139</v>
      </c>
      <c r="C43" s="307">
        <v>137581.54999999999</v>
      </c>
      <c r="D43" s="307">
        <v>0</v>
      </c>
      <c r="E43" s="297">
        <f t="shared" si="0"/>
        <v>137581.54999999999</v>
      </c>
      <c r="F43" s="307"/>
      <c r="G43" s="307"/>
      <c r="H43" s="308">
        <f t="shared" si="1"/>
        <v>0</v>
      </c>
    </row>
    <row r="44" spans="1:8" ht="15.75">
      <c r="A44" s="149">
        <v>23</v>
      </c>
      <c r="B44" s="58" t="s">
        <v>140</v>
      </c>
      <c r="C44" s="307">
        <v>490731.0399999994</v>
      </c>
      <c r="D44" s="307">
        <v>0</v>
      </c>
      <c r="E44" s="297">
        <f t="shared" si="0"/>
        <v>490731.0399999994</v>
      </c>
      <c r="F44" s="307"/>
      <c r="G44" s="307"/>
      <c r="H44" s="308">
        <f t="shared" si="1"/>
        <v>0</v>
      </c>
    </row>
    <row r="45" spans="1:8" ht="15.75">
      <c r="A45" s="149">
        <v>24</v>
      </c>
      <c r="B45" s="61" t="s">
        <v>141</v>
      </c>
      <c r="C45" s="309">
        <f>C34+C37+C38+C39+C40+C41+C42+C43+C44</f>
        <v>13912760.979999943</v>
      </c>
      <c r="D45" s="309">
        <f>D34+D37+D38+D39+D40+D41+D42+D43+D44</f>
        <v>1665390.3499999992</v>
      </c>
      <c r="E45" s="297">
        <f t="shared" si="0"/>
        <v>15578151.329999942</v>
      </c>
      <c r="F45" s="309">
        <f>F34+F37+F38+F39+F40+F41+F42+F43+F44</f>
        <v>0</v>
      </c>
      <c r="G45" s="309">
        <f>G34+G37+G38+G39+G40+G41+G42+G43+G44</f>
        <v>0</v>
      </c>
      <c r="H45" s="308">
        <f t="shared" si="1"/>
        <v>0</v>
      </c>
    </row>
    <row r="46" spans="1:8">
      <c r="A46" s="149"/>
      <c r="B46" s="56" t="s">
        <v>142</v>
      </c>
      <c r="C46" s="307"/>
      <c r="D46" s="307"/>
      <c r="E46" s="307"/>
      <c r="F46" s="307"/>
      <c r="G46" s="307"/>
      <c r="H46" s="314"/>
    </row>
    <row r="47" spans="1:8" ht="15.75">
      <c r="A47" s="149">
        <v>25</v>
      </c>
      <c r="B47" s="58" t="s">
        <v>143</v>
      </c>
      <c r="C47" s="307">
        <v>2865174.7500000005</v>
      </c>
      <c r="D47" s="307">
        <v>0</v>
      </c>
      <c r="E47" s="297">
        <f t="shared" si="0"/>
        <v>2865174.7500000005</v>
      </c>
      <c r="F47" s="307"/>
      <c r="G47" s="307"/>
      <c r="H47" s="308">
        <f t="shared" si="1"/>
        <v>0</v>
      </c>
    </row>
    <row r="48" spans="1:8" ht="15.75">
      <c r="A48" s="149">
        <v>26</v>
      </c>
      <c r="B48" s="58" t="s">
        <v>144</v>
      </c>
      <c r="C48" s="307">
        <v>1778108.5499999998</v>
      </c>
      <c r="D48" s="307">
        <v>127610.67000000001</v>
      </c>
      <c r="E48" s="297">
        <f t="shared" si="0"/>
        <v>1905719.2199999997</v>
      </c>
      <c r="F48" s="307"/>
      <c r="G48" s="307"/>
      <c r="H48" s="308">
        <f t="shared" si="1"/>
        <v>0</v>
      </c>
    </row>
    <row r="49" spans="1:9" ht="15.75">
      <c r="A49" s="149">
        <v>27</v>
      </c>
      <c r="B49" s="58" t="s">
        <v>145</v>
      </c>
      <c r="C49" s="307">
        <v>26781128.490000006</v>
      </c>
      <c r="D49" s="307"/>
      <c r="E49" s="297">
        <f t="shared" si="0"/>
        <v>26781128.490000006</v>
      </c>
      <c r="F49" s="307"/>
      <c r="G49" s="307"/>
      <c r="H49" s="308">
        <f t="shared" si="1"/>
        <v>0</v>
      </c>
    </row>
    <row r="50" spans="1:9" ht="15.75">
      <c r="A50" s="149">
        <v>28</v>
      </c>
      <c r="B50" s="58" t="s">
        <v>292</v>
      </c>
      <c r="C50" s="307">
        <v>3629671.6299999994</v>
      </c>
      <c r="D50" s="307"/>
      <c r="E50" s="297">
        <f t="shared" si="0"/>
        <v>3629671.6299999994</v>
      </c>
      <c r="F50" s="307"/>
      <c r="G50" s="307"/>
      <c r="H50" s="308">
        <f t="shared" si="1"/>
        <v>0</v>
      </c>
    </row>
    <row r="51" spans="1:9" ht="15.75">
      <c r="A51" s="149">
        <v>29</v>
      </c>
      <c r="B51" s="58" t="s">
        <v>146</v>
      </c>
      <c r="C51" s="307">
        <v>1609762.81</v>
      </c>
      <c r="D51" s="307"/>
      <c r="E51" s="297">
        <f t="shared" si="0"/>
        <v>1609762.81</v>
      </c>
      <c r="F51" s="307"/>
      <c r="G51" s="307"/>
      <c r="H51" s="308">
        <f t="shared" si="1"/>
        <v>0</v>
      </c>
    </row>
    <row r="52" spans="1:9" ht="15.75">
      <c r="A52" s="149">
        <v>30</v>
      </c>
      <c r="B52" s="58" t="s">
        <v>147</v>
      </c>
      <c r="C52" s="307">
        <v>326045.36999999988</v>
      </c>
      <c r="D52" s="307">
        <v>5301.52</v>
      </c>
      <c r="E52" s="297">
        <f t="shared" si="0"/>
        <v>331346.8899999999</v>
      </c>
      <c r="F52" s="307"/>
      <c r="G52" s="307"/>
      <c r="H52" s="308">
        <f t="shared" si="1"/>
        <v>0</v>
      </c>
    </row>
    <row r="53" spans="1:9" ht="15.75">
      <c r="A53" s="149">
        <v>31</v>
      </c>
      <c r="B53" s="61" t="s">
        <v>148</v>
      </c>
      <c r="C53" s="309">
        <f>C47+C48+C49+C50+C51+C52</f>
        <v>36989891.600000009</v>
      </c>
      <c r="D53" s="309">
        <f>D47+D48+D49+D50+D51+D52</f>
        <v>132912.19</v>
      </c>
      <c r="E53" s="297">
        <f t="shared" si="0"/>
        <v>37122803.790000007</v>
      </c>
      <c r="F53" s="309">
        <f>F47+F48+F49+F50+F51+F52</f>
        <v>0</v>
      </c>
      <c r="G53" s="309">
        <f>G47+G48+G49+G50+G51+G52</f>
        <v>0</v>
      </c>
      <c r="H53" s="308">
        <f t="shared" si="1"/>
        <v>0</v>
      </c>
    </row>
    <row r="54" spans="1:9" ht="15.75">
      <c r="A54" s="149">
        <v>32</v>
      </c>
      <c r="B54" s="61" t="s">
        <v>149</v>
      </c>
      <c r="C54" s="309">
        <f>C45-C53</f>
        <v>-23077130.620000064</v>
      </c>
      <c r="D54" s="309">
        <f>D45-D53</f>
        <v>1532478.1599999992</v>
      </c>
      <c r="E54" s="297">
        <f t="shared" si="0"/>
        <v>-21544652.460000064</v>
      </c>
      <c r="F54" s="309">
        <f>F45-F53</f>
        <v>0</v>
      </c>
      <c r="G54" s="309">
        <f>G45-G53</f>
        <v>0</v>
      </c>
      <c r="H54" s="308">
        <f t="shared" si="1"/>
        <v>0</v>
      </c>
    </row>
    <row r="55" spans="1:9">
      <c r="A55" s="149"/>
      <c r="B55" s="56"/>
      <c r="C55" s="311"/>
      <c r="D55" s="311"/>
      <c r="E55" s="311"/>
      <c r="F55" s="311"/>
      <c r="G55" s="311"/>
      <c r="H55" s="312"/>
    </row>
    <row r="56" spans="1:9" ht="15.75">
      <c r="A56" s="149">
        <v>33</v>
      </c>
      <c r="B56" s="61" t="s">
        <v>150</v>
      </c>
      <c r="C56" s="309">
        <f>C31+C54</f>
        <v>7637973.0799999312</v>
      </c>
      <c r="D56" s="309">
        <f>D31+D54</f>
        <v>7822048.9999999953</v>
      </c>
      <c r="E56" s="297">
        <f t="shared" si="0"/>
        <v>15460022.079999927</v>
      </c>
      <c r="F56" s="309">
        <f>F31+F54</f>
        <v>0</v>
      </c>
      <c r="G56" s="309">
        <f>G31+G54</f>
        <v>0</v>
      </c>
      <c r="H56" s="308">
        <f t="shared" si="1"/>
        <v>0</v>
      </c>
    </row>
    <row r="57" spans="1:9">
      <c r="A57" s="149"/>
      <c r="B57" s="56"/>
      <c r="C57" s="311"/>
      <c r="D57" s="311"/>
      <c r="E57" s="311"/>
      <c r="F57" s="311"/>
      <c r="G57" s="311"/>
      <c r="H57" s="312"/>
    </row>
    <row r="58" spans="1:9" ht="15.75">
      <c r="A58" s="149">
        <v>34</v>
      </c>
      <c r="B58" s="58" t="s">
        <v>151</v>
      </c>
      <c r="C58" s="307">
        <v>7806147</v>
      </c>
      <c r="D58" s="307"/>
      <c r="E58" s="297">
        <f t="shared" si="0"/>
        <v>7806147</v>
      </c>
      <c r="F58" s="307"/>
      <c r="G58" s="307"/>
      <c r="H58" s="308">
        <f t="shared" si="1"/>
        <v>0</v>
      </c>
    </row>
    <row r="59" spans="1:9" s="245" customFormat="1" ht="15.75">
      <c r="A59" s="149">
        <v>35</v>
      </c>
      <c r="B59" s="55" t="s">
        <v>152</v>
      </c>
      <c r="C59" s="315"/>
      <c r="D59" s="315"/>
      <c r="E59" s="316">
        <f t="shared" si="0"/>
        <v>0</v>
      </c>
      <c r="F59" s="317"/>
      <c r="G59" s="317"/>
      <c r="H59" s="318">
        <f t="shared" si="1"/>
        <v>0</v>
      </c>
      <c r="I59" s="244"/>
    </row>
    <row r="60" spans="1:9" ht="15.75">
      <c r="A60" s="149">
        <v>36</v>
      </c>
      <c r="B60" s="58" t="s">
        <v>153</v>
      </c>
      <c r="C60" s="307">
        <v>375798.28</v>
      </c>
      <c r="D60" s="307"/>
      <c r="E60" s="297">
        <f t="shared" si="0"/>
        <v>375798.28</v>
      </c>
      <c r="F60" s="307"/>
      <c r="G60" s="307"/>
      <c r="H60" s="308">
        <f t="shared" si="1"/>
        <v>0</v>
      </c>
    </row>
    <row r="61" spans="1:9" ht="15.75">
      <c r="A61" s="149">
        <v>37</v>
      </c>
      <c r="B61" s="61" t="s">
        <v>154</v>
      </c>
      <c r="C61" s="309">
        <f>C58+C59+C60</f>
        <v>8181945.2800000003</v>
      </c>
      <c r="D61" s="309">
        <f>D58+D59+D60</f>
        <v>0</v>
      </c>
      <c r="E61" s="297">
        <f t="shared" si="0"/>
        <v>8181945.2800000003</v>
      </c>
      <c r="F61" s="309">
        <f>F58+F59+F60</f>
        <v>0</v>
      </c>
      <c r="G61" s="309">
        <f>G58+G59+G60</f>
        <v>0</v>
      </c>
      <c r="H61" s="308">
        <f t="shared" si="1"/>
        <v>0</v>
      </c>
    </row>
    <row r="62" spans="1:9">
      <c r="A62" s="149"/>
      <c r="B62" s="62"/>
      <c r="C62" s="307"/>
      <c r="D62" s="307"/>
      <c r="E62" s="307"/>
      <c r="F62" s="307"/>
      <c r="G62" s="307"/>
      <c r="H62" s="314"/>
    </row>
    <row r="63" spans="1:9" ht="15.75">
      <c r="A63" s="149">
        <v>38</v>
      </c>
      <c r="B63" s="63" t="s">
        <v>293</v>
      </c>
      <c r="C63" s="309">
        <f>C56-C61</f>
        <v>-543972.2000000691</v>
      </c>
      <c r="D63" s="309">
        <f>D56-D61</f>
        <v>7822048.9999999953</v>
      </c>
      <c r="E63" s="297">
        <f t="shared" si="0"/>
        <v>7278076.7999999262</v>
      </c>
      <c r="F63" s="309">
        <f>F56-F61</f>
        <v>0</v>
      </c>
      <c r="G63" s="309">
        <f>G56-G61</f>
        <v>0</v>
      </c>
      <c r="H63" s="308">
        <f t="shared" si="1"/>
        <v>0</v>
      </c>
    </row>
    <row r="64" spans="1:9" ht="15.75">
      <c r="A64" s="147">
        <v>39</v>
      </c>
      <c r="B64" s="58" t="s">
        <v>155</v>
      </c>
      <c r="C64" s="319">
        <v>1525001</v>
      </c>
      <c r="D64" s="319"/>
      <c r="E64" s="297">
        <f t="shared" si="0"/>
        <v>1525001</v>
      </c>
      <c r="F64" s="319"/>
      <c r="G64" s="319"/>
      <c r="H64" s="308">
        <f t="shared" si="1"/>
        <v>0</v>
      </c>
    </row>
    <row r="65" spans="1:8" ht="15.75">
      <c r="A65" s="149">
        <v>40</v>
      </c>
      <c r="B65" s="61" t="s">
        <v>156</v>
      </c>
      <c r="C65" s="309">
        <f>C63-C64</f>
        <v>-2068973.2000000691</v>
      </c>
      <c r="D65" s="309">
        <f>D63-D64</f>
        <v>7822048.9999999953</v>
      </c>
      <c r="E65" s="297">
        <f t="shared" si="0"/>
        <v>5753075.7999999262</v>
      </c>
      <c r="F65" s="309">
        <f>F63-F64</f>
        <v>0</v>
      </c>
      <c r="G65" s="309">
        <f>G63-G64</f>
        <v>0</v>
      </c>
      <c r="H65" s="308">
        <f t="shared" si="1"/>
        <v>0</v>
      </c>
    </row>
    <row r="66" spans="1:8" ht="15.75">
      <c r="A66" s="147">
        <v>41</v>
      </c>
      <c r="B66" s="58" t="s">
        <v>157</v>
      </c>
      <c r="C66" s="319">
        <v>-63642.65</v>
      </c>
      <c r="D66" s="319"/>
      <c r="E66" s="297">
        <f t="shared" si="0"/>
        <v>-63642.65</v>
      </c>
      <c r="F66" s="319"/>
      <c r="G66" s="319"/>
      <c r="H66" s="308">
        <f t="shared" si="1"/>
        <v>0</v>
      </c>
    </row>
    <row r="67" spans="1:8" ht="16.5" thickBot="1">
      <c r="A67" s="151">
        <v>42</v>
      </c>
      <c r="B67" s="152" t="s">
        <v>158</v>
      </c>
      <c r="C67" s="320">
        <f>C65+C66</f>
        <v>-2132615.850000069</v>
      </c>
      <c r="D67" s="320">
        <f>D65+D66</f>
        <v>7822048.9999999953</v>
      </c>
      <c r="E67" s="305">
        <f t="shared" si="0"/>
        <v>5689433.1499999259</v>
      </c>
      <c r="F67" s="320">
        <f>F65+F66</f>
        <v>0</v>
      </c>
      <c r="G67" s="320">
        <f>G65+G66</f>
        <v>0</v>
      </c>
      <c r="H67" s="321">
        <f t="shared" si="1"/>
        <v>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/>
    <pageSetUpPr fitToPage="1"/>
  </sheetPr>
  <dimension ref="A1:H53"/>
  <sheetViews>
    <sheetView topLeftCell="A38" zoomScaleNormal="100" workbookViewId="0">
      <selection activeCell="E7" sqref="E7:E53"/>
    </sheetView>
  </sheetViews>
  <sheetFormatPr defaultRowHeight="15"/>
  <cols>
    <col min="1" max="1" width="9.5703125" bestFit="1" customWidth="1"/>
    <col min="2" max="2" width="72.28515625" customWidth="1"/>
    <col min="3" max="8" width="12.7109375" customWidth="1"/>
  </cols>
  <sheetData>
    <row r="1" spans="1:8">
      <c r="A1" s="2" t="s">
        <v>201</v>
      </c>
      <c r="B1" s="17" t="s">
        <v>397</v>
      </c>
    </row>
    <row r="2" spans="1:8">
      <c r="A2" s="2" t="s">
        <v>202</v>
      </c>
      <c r="B2" s="17" t="s">
        <v>398</v>
      </c>
    </row>
    <row r="3" spans="1:8">
      <c r="A3" s="2"/>
    </row>
    <row r="4" spans="1:8" ht="16.5" thickBot="1">
      <c r="A4" s="2" t="s">
        <v>352</v>
      </c>
      <c r="B4" s="2"/>
      <c r="C4" s="256"/>
      <c r="D4" s="256"/>
      <c r="E4" s="256"/>
      <c r="F4" s="257"/>
      <c r="G4" s="257"/>
      <c r="H4" s="258" t="s">
        <v>103</v>
      </c>
    </row>
    <row r="5" spans="1:8" ht="15.75">
      <c r="A5" s="421" t="s">
        <v>31</v>
      </c>
      <c r="B5" s="423" t="s">
        <v>261</v>
      </c>
      <c r="C5" s="425" t="s">
        <v>208</v>
      </c>
      <c r="D5" s="425"/>
      <c r="E5" s="425"/>
      <c r="F5" s="425" t="s">
        <v>209</v>
      </c>
      <c r="G5" s="425"/>
      <c r="H5" s="426"/>
    </row>
    <row r="6" spans="1:8">
      <c r="A6" s="422"/>
      <c r="B6" s="424"/>
      <c r="C6" s="43" t="s">
        <v>32</v>
      </c>
      <c r="D6" s="43" t="s">
        <v>104</v>
      </c>
      <c r="E6" s="43" t="s">
        <v>73</v>
      </c>
      <c r="F6" s="43" t="s">
        <v>32</v>
      </c>
      <c r="G6" s="43" t="s">
        <v>104</v>
      </c>
      <c r="H6" s="44" t="s">
        <v>73</v>
      </c>
    </row>
    <row r="7" spans="1:8" s="3" customFormat="1" ht="15.75">
      <c r="A7" s="259">
        <v>1</v>
      </c>
      <c r="B7" s="260" t="s">
        <v>390</v>
      </c>
      <c r="C7" s="299"/>
      <c r="D7" s="299"/>
      <c r="E7" s="322">
        <f>C7+D7</f>
        <v>0</v>
      </c>
      <c r="F7" s="299"/>
      <c r="G7" s="299"/>
      <c r="H7" s="300">
        <f t="shared" ref="H7:H53" si="0">F7+G7</f>
        <v>0</v>
      </c>
    </row>
    <row r="8" spans="1:8" s="3" customFormat="1" ht="15.75">
      <c r="A8" s="259">
        <v>1.1000000000000001</v>
      </c>
      <c r="B8" s="261" t="s">
        <v>297</v>
      </c>
      <c r="C8" s="299"/>
      <c r="D8" s="299"/>
      <c r="E8" s="322">
        <f t="shared" ref="E8:E53" si="1">C8+D8</f>
        <v>0</v>
      </c>
      <c r="F8" s="299"/>
      <c r="G8" s="299"/>
      <c r="H8" s="300">
        <f t="shared" si="0"/>
        <v>0</v>
      </c>
    </row>
    <row r="9" spans="1:8" s="3" customFormat="1" ht="15.75">
      <c r="A9" s="259">
        <v>1.2</v>
      </c>
      <c r="B9" s="261" t="s">
        <v>298</v>
      </c>
      <c r="C9" s="299"/>
      <c r="D9" s="299"/>
      <c r="E9" s="322">
        <f t="shared" si="1"/>
        <v>0</v>
      </c>
      <c r="F9" s="299"/>
      <c r="G9" s="299"/>
      <c r="H9" s="300">
        <f t="shared" si="0"/>
        <v>0</v>
      </c>
    </row>
    <row r="10" spans="1:8" s="3" customFormat="1" ht="15.75">
      <c r="A10" s="259">
        <v>1.3</v>
      </c>
      <c r="B10" s="261" t="s">
        <v>299</v>
      </c>
      <c r="C10" s="299"/>
      <c r="D10" s="299">
        <v>28624624.82</v>
      </c>
      <c r="E10" s="322">
        <f t="shared" si="1"/>
        <v>28624624.82</v>
      </c>
      <c r="F10" s="299"/>
      <c r="G10" s="299"/>
      <c r="H10" s="300">
        <f t="shared" si="0"/>
        <v>0</v>
      </c>
    </row>
    <row r="11" spans="1:8" s="3" customFormat="1" ht="15.75">
      <c r="A11" s="259">
        <v>1.4</v>
      </c>
      <c r="B11" s="261" t="s">
        <v>300</v>
      </c>
      <c r="C11" s="299"/>
      <c r="D11" s="299"/>
      <c r="E11" s="322">
        <f t="shared" si="1"/>
        <v>0</v>
      </c>
      <c r="F11" s="299"/>
      <c r="G11" s="299"/>
      <c r="H11" s="300">
        <f t="shared" si="0"/>
        <v>0</v>
      </c>
    </row>
    <row r="12" spans="1:8" s="3" customFormat="1" ht="29.25" customHeight="1">
      <c r="A12" s="259">
        <v>2</v>
      </c>
      <c r="B12" s="260" t="s">
        <v>301</v>
      </c>
      <c r="C12" s="299"/>
      <c r="D12" s="299"/>
      <c r="E12" s="322">
        <f t="shared" si="1"/>
        <v>0</v>
      </c>
      <c r="F12" s="299"/>
      <c r="G12" s="299"/>
      <c r="H12" s="300">
        <f t="shared" si="0"/>
        <v>0</v>
      </c>
    </row>
    <row r="13" spans="1:8" s="3" customFormat="1" ht="25.5">
      <c r="A13" s="259">
        <v>3</v>
      </c>
      <c r="B13" s="260" t="s">
        <v>302</v>
      </c>
      <c r="C13" s="299"/>
      <c r="D13" s="299"/>
      <c r="E13" s="322">
        <f t="shared" si="1"/>
        <v>0</v>
      </c>
      <c r="F13" s="299"/>
      <c r="G13" s="299"/>
      <c r="H13" s="300">
        <f t="shared" si="0"/>
        <v>0</v>
      </c>
    </row>
    <row r="14" spans="1:8" s="3" customFormat="1" ht="15.75">
      <c r="A14" s="259">
        <v>3.1</v>
      </c>
      <c r="B14" s="261" t="s">
        <v>303</v>
      </c>
      <c r="C14" s="299"/>
      <c r="D14" s="299"/>
      <c r="E14" s="322">
        <f t="shared" si="1"/>
        <v>0</v>
      </c>
      <c r="F14" s="299"/>
      <c r="G14" s="299"/>
      <c r="H14" s="300">
        <f t="shared" si="0"/>
        <v>0</v>
      </c>
    </row>
    <row r="15" spans="1:8" s="3" customFormat="1" ht="15.75">
      <c r="A15" s="259">
        <v>3.2</v>
      </c>
      <c r="B15" s="261" t="s">
        <v>304</v>
      </c>
      <c r="C15" s="299"/>
      <c r="D15" s="299"/>
      <c r="E15" s="322">
        <f t="shared" si="1"/>
        <v>0</v>
      </c>
      <c r="F15" s="299"/>
      <c r="G15" s="299"/>
      <c r="H15" s="300">
        <f t="shared" si="0"/>
        <v>0</v>
      </c>
    </row>
    <row r="16" spans="1:8" s="3" customFormat="1" ht="15.75">
      <c r="A16" s="259">
        <v>4</v>
      </c>
      <c r="B16" s="260" t="s">
        <v>305</v>
      </c>
      <c r="C16" s="299"/>
      <c r="D16" s="299"/>
      <c r="E16" s="322">
        <f t="shared" si="1"/>
        <v>0</v>
      </c>
      <c r="F16" s="299"/>
      <c r="G16" s="299"/>
      <c r="H16" s="300">
        <f t="shared" si="0"/>
        <v>0</v>
      </c>
    </row>
    <row r="17" spans="1:8" s="3" customFormat="1" ht="15.75">
      <c r="A17" s="259">
        <v>4.0999999999999996</v>
      </c>
      <c r="B17" s="261" t="s">
        <v>306</v>
      </c>
      <c r="C17" s="299">
        <v>51136415.350000001</v>
      </c>
      <c r="D17" s="299"/>
      <c r="E17" s="322">
        <f t="shared" si="1"/>
        <v>51136415.350000001</v>
      </c>
      <c r="F17" s="299"/>
      <c r="G17" s="299"/>
      <c r="H17" s="300">
        <f t="shared" si="0"/>
        <v>0</v>
      </c>
    </row>
    <row r="18" spans="1:8" s="3" customFormat="1" ht="15.75">
      <c r="A18" s="259">
        <v>4.2</v>
      </c>
      <c r="B18" s="261" t="s">
        <v>307</v>
      </c>
      <c r="C18" s="299"/>
      <c r="D18" s="299"/>
      <c r="E18" s="322">
        <f t="shared" si="1"/>
        <v>0</v>
      </c>
      <c r="F18" s="299"/>
      <c r="G18" s="299"/>
      <c r="H18" s="300">
        <f t="shared" si="0"/>
        <v>0</v>
      </c>
    </row>
    <row r="19" spans="1:8" s="3" customFormat="1" ht="25.5">
      <c r="A19" s="259">
        <v>5</v>
      </c>
      <c r="B19" s="260" t="s">
        <v>308</v>
      </c>
      <c r="C19" s="299">
        <v>230742714.14999998</v>
      </c>
      <c r="D19" s="299"/>
      <c r="E19" s="322">
        <f t="shared" si="1"/>
        <v>230742714.14999998</v>
      </c>
      <c r="F19" s="299"/>
      <c r="G19" s="299"/>
      <c r="H19" s="300">
        <f t="shared" si="0"/>
        <v>0</v>
      </c>
    </row>
    <row r="20" spans="1:8" s="3" customFormat="1" ht="15.75">
      <c r="A20" s="259">
        <v>5.0999999999999996</v>
      </c>
      <c r="B20" s="261" t="s">
        <v>309</v>
      </c>
      <c r="C20" s="299"/>
      <c r="D20" s="299"/>
      <c r="E20" s="322">
        <f t="shared" si="1"/>
        <v>0</v>
      </c>
      <c r="F20" s="299"/>
      <c r="G20" s="299"/>
      <c r="H20" s="300">
        <f t="shared" si="0"/>
        <v>0</v>
      </c>
    </row>
    <row r="21" spans="1:8" s="3" customFormat="1" ht="15.75">
      <c r="A21" s="259">
        <v>5.2</v>
      </c>
      <c r="B21" s="261" t="s">
        <v>310</v>
      </c>
      <c r="C21" s="299">
        <v>20572.099999999999</v>
      </c>
      <c r="D21" s="299"/>
      <c r="E21" s="322">
        <f t="shared" si="1"/>
        <v>20572.099999999999</v>
      </c>
      <c r="F21" s="299"/>
      <c r="G21" s="299"/>
      <c r="H21" s="300">
        <f t="shared" si="0"/>
        <v>0</v>
      </c>
    </row>
    <row r="22" spans="1:8" s="3" customFormat="1" ht="15.75">
      <c r="A22" s="259">
        <v>5.3</v>
      </c>
      <c r="B22" s="261" t="s">
        <v>311</v>
      </c>
      <c r="C22" s="299">
        <v>229292146.94999999</v>
      </c>
      <c r="D22" s="299"/>
      <c r="E22" s="322">
        <f t="shared" si="1"/>
        <v>229292146.94999999</v>
      </c>
      <c r="F22" s="299"/>
      <c r="G22" s="299"/>
      <c r="H22" s="300">
        <f t="shared" si="0"/>
        <v>0</v>
      </c>
    </row>
    <row r="23" spans="1:8" s="3" customFormat="1" ht="15.75">
      <c r="A23" s="259" t="s">
        <v>312</v>
      </c>
      <c r="B23" s="262" t="s">
        <v>313</v>
      </c>
      <c r="C23" s="299">
        <v>185666760.5</v>
      </c>
      <c r="D23" s="299"/>
      <c r="E23" s="322">
        <f t="shared" si="1"/>
        <v>185666760.5</v>
      </c>
      <c r="F23" s="299"/>
      <c r="G23" s="299"/>
      <c r="H23" s="300">
        <f t="shared" si="0"/>
        <v>0</v>
      </c>
    </row>
    <row r="24" spans="1:8" s="3" customFormat="1" ht="15.75">
      <c r="A24" s="259" t="s">
        <v>314</v>
      </c>
      <c r="B24" s="262" t="s">
        <v>315</v>
      </c>
      <c r="C24" s="299">
        <v>14020031.039999999</v>
      </c>
      <c r="D24" s="299"/>
      <c r="E24" s="322">
        <f t="shared" si="1"/>
        <v>14020031.039999999</v>
      </c>
      <c r="F24" s="299"/>
      <c r="G24" s="299"/>
      <c r="H24" s="300">
        <f t="shared" si="0"/>
        <v>0</v>
      </c>
    </row>
    <row r="25" spans="1:8" s="3" customFormat="1" ht="15.75">
      <c r="A25" s="259" t="s">
        <v>316</v>
      </c>
      <c r="B25" s="263" t="s">
        <v>317</v>
      </c>
      <c r="C25" s="299">
        <v>0</v>
      </c>
      <c r="D25" s="299"/>
      <c r="E25" s="322">
        <f t="shared" si="1"/>
        <v>0</v>
      </c>
      <c r="F25" s="299"/>
      <c r="G25" s="299"/>
      <c r="H25" s="300">
        <f t="shared" si="0"/>
        <v>0</v>
      </c>
    </row>
    <row r="26" spans="1:8" s="3" customFormat="1" ht="15.75">
      <c r="A26" s="259" t="s">
        <v>318</v>
      </c>
      <c r="B26" s="262" t="s">
        <v>319</v>
      </c>
      <c r="C26" s="299">
        <v>29605355.41</v>
      </c>
      <c r="D26" s="299"/>
      <c r="E26" s="322">
        <f t="shared" si="1"/>
        <v>29605355.41</v>
      </c>
      <c r="F26" s="299"/>
      <c r="G26" s="299"/>
      <c r="H26" s="300">
        <f t="shared" si="0"/>
        <v>0</v>
      </c>
    </row>
    <row r="27" spans="1:8" s="3" customFormat="1" ht="15.75">
      <c r="A27" s="259" t="s">
        <v>320</v>
      </c>
      <c r="B27" s="262" t="s">
        <v>321</v>
      </c>
      <c r="C27" s="299">
        <v>0</v>
      </c>
      <c r="D27" s="299"/>
      <c r="E27" s="322">
        <f t="shared" si="1"/>
        <v>0</v>
      </c>
      <c r="F27" s="299"/>
      <c r="G27" s="299"/>
      <c r="H27" s="300">
        <f t="shared" si="0"/>
        <v>0</v>
      </c>
    </row>
    <row r="28" spans="1:8" s="3" customFormat="1" ht="15.75">
      <c r="A28" s="259">
        <v>5.4</v>
      </c>
      <c r="B28" s="261" t="s">
        <v>322</v>
      </c>
      <c r="C28" s="299">
        <v>1429995.1</v>
      </c>
      <c r="D28" s="299"/>
      <c r="E28" s="322">
        <f t="shared" si="1"/>
        <v>1429995.1</v>
      </c>
      <c r="F28" s="299"/>
      <c r="G28" s="299"/>
      <c r="H28" s="300">
        <f t="shared" si="0"/>
        <v>0</v>
      </c>
    </row>
    <row r="29" spans="1:8" s="3" customFormat="1" ht="15.75">
      <c r="A29" s="259">
        <v>5.5</v>
      </c>
      <c r="B29" s="261" t="s">
        <v>323</v>
      </c>
      <c r="C29" s="299"/>
      <c r="D29" s="299"/>
      <c r="E29" s="322">
        <f t="shared" si="1"/>
        <v>0</v>
      </c>
      <c r="F29" s="299"/>
      <c r="G29" s="299"/>
      <c r="H29" s="300">
        <f t="shared" si="0"/>
        <v>0</v>
      </c>
    </row>
    <row r="30" spans="1:8" s="3" customFormat="1" ht="15.75">
      <c r="A30" s="259">
        <v>5.6</v>
      </c>
      <c r="B30" s="261" t="s">
        <v>324</v>
      </c>
      <c r="C30" s="299"/>
      <c r="D30" s="299"/>
      <c r="E30" s="322">
        <f t="shared" si="1"/>
        <v>0</v>
      </c>
      <c r="F30" s="299"/>
      <c r="G30" s="299"/>
      <c r="H30" s="300">
        <f t="shared" si="0"/>
        <v>0</v>
      </c>
    </row>
    <row r="31" spans="1:8" s="3" customFormat="1" ht="15.75">
      <c r="A31" s="259">
        <v>5.7</v>
      </c>
      <c r="B31" s="261" t="s">
        <v>325</v>
      </c>
      <c r="C31" s="299"/>
      <c r="D31" s="299"/>
      <c r="E31" s="322">
        <f t="shared" si="1"/>
        <v>0</v>
      </c>
      <c r="F31" s="299"/>
      <c r="G31" s="299"/>
      <c r="H31" s="300">
        <f t="shared" si="0"/>
        <v>0</v>
      </c>
    </row>
    <row r="32" spans="1:8" s="3" customFormat="1" ht="15.75">
      <c r="A32" s="259">
        <v>6</v>
      </c>
      <c r="B32" s="260" t="s">
        <v>326</v>
      </c>
      <c r="C32" s="299"/>
      <c r="D32" s="299"/>
      <c r="E32" s="322">
        <f t="shared" si="1"/>
        <v>0</v>
      </c>
      <c r="F32" s="299"/>
      <c r="G32" s="299"/>
      <c r="H32" s="300">
        <f t="shared" si="0"/>
        <v>0</v>
      </c>
    </row>
    <row r="33" spans="1:8" s="3" customFormat="1" ht="25.5">
      <c r="A33" s="259">
        <v>6.1</v>
      </c>
      <c r="B33" s="261" t="s">
        <v>391</v>
      </c>
      <c r="C33" s="299"/>
      <c r="D33" s="299">
        <v>7221600</v>
      </c>
      <c r="E33" s="322">
        <f t="shared" si="1"/>
        <v>7221600</v>
      </c>
      <c r="F33" s="299"/>
      <c r="G33" s="299"/>
      <c r="H33" s="300">
        <f t="shared" si="0"/>
        <v>0</v>
      </c>
    </row>
    <row r="34" spans="1:8" s="3" customFormat="1" ht="25.5">
      <c r="A34" s="259">
        <v>6.2</v>
      </c>
      <c r="B34" s="261" t="s">
        <v>327</v>
      </c>
      <c r="C34" s="299">
        <v>7428900</v>
      </c>
      <c r="D34" s="299"/>
      <c r="E34" s="322">
        <f t="shared" si="1"/>
        <v>7428900</v>
      </c>
      <c r="F34" s="299"/>
      <c r="G34" s="299"/>
      <c r="H34" s="300">
        <f t="shared" si="0"/>
        <v>0</v>
      </c>
    </row>
    <row r="35" spans="1:8" s="3" customFormat="1" ht="25.5">
      <c r="A35" s="259">
        <v>6.3</v>
      </c>
      <c r="B35" s="261" t="s">
        <v>328</v>
      </c>
      <c r="C35" s="299"/>
      <c r="D35" s="299"/>
      <c r="E35" s="322">
        <f t="shared" si="1"/>
        <v>0</v>
      </c>
      <c r="F35" s="299"/>
      <c r="G35" s="299"/>
      <c r="H35" s="300">
        <f t="shared" si="0"/>
        <v>0</v>
      </c>
    </row>
    <row r="36" spans="1:8" s="3" customFormat="1" ht="15.75">
      <c r="A36" s="259">
        <v>6.4</v>
      </c>
      <c r="B36" s="261" t="s">
        <v>329</v>
      </c>
      <c r="C36" s="299"/>
      <c r="D36" s="299"/>
      <c r="E36" s="322">
        <f t="shared" si="1"/>
        <v>0</v>
      </c>
      <c r="F36" s="299"/>
      <c r="G36" s="299"/>
      <c r="H36" s="300">
        <f t="shared" si="0"/>
        <v>0</v>
      </c>
    </row>
    <row r="37" spans="1:8" s="3" customFormat="1" ht="15.75">
      <c r="A37" s="259">
        <v>6.5</v>
      </c>
      <c r="B37" s="261" t="s">
        <v>330</v>
      </c>
      <c r="C37" s="299"/>
      <c r="D37" s="299"/>
      <c r="E37" s="322">
        <f t="shared" si="1"/>
        <v>0</v>
      </c>
      <c r="F37" s="299"/>
      <c r="G37" s="299"/>
      <c r="H37" s="300">
        <f t="shared" si="0"/>
        <v>0</v>
      </c>
    </row>
    <row r="38" spans="1:8" s="3" customFormat="1" ht="25.5">
      <c r="A38" s="259">
        <v>6.6</v>
      </c>
      <c r="B38" s="261" t="s">
        <v>331</v>
      </c>
      <c r="C38" s="299"/>
      <c r="D38" s="299"/>
      <c r="E38" s="322">
        <f t="shared" si="1"/>
        <v>0</v>
      </c>
      <c r="F38" s="299"/>
      <c r="G38" s="299"/>
      <c r="H38" s="300">
        <f t="shared" si="0"/>
        <v>0</v>
      </c>
    </row>
    <row r="39" spans="1:8" s="3" customFormat="1" ht="25.5">
      <c r="A39" s="259">
        <v>6.7</v>
      </c>
      <c r="B39" s="261" t="s">
        <v>332</v>
      </c>
      <c r="C39" s="299"/>
      <c r="D39" s="299"/>
      <c r="E39" s="322">
        <f t="shared" si="1"/>
        <v>0</v>
      </c>
      <c r="F39" s="299"/>
      <c r="G39" s="299"/>
      <c r="H39" s="300">
        <f t="shared" si="0"/>
        <v>0</v>
      </c>
    </row>
    <row r="40" spans="1:8" s="3" customFormat="1" ht="15.75">
      <c r="A40" s="259">
        <v>7</v>
      </c>
      <c r="B40" s="260" t="s">
        <v>333</v>
      </c>
      <c r="C40" s="299"/>
      <c r="D40" s="299"/>
      <c r="E40" s="322">
        <f t="shared" si="1"/>
        <v>0</v>
      </c>
      <c r="F40" s="299"/>
      <c r="G40" s="299"/>
      <c r="H40" s="300">
        <f t="shared" si="0"/>
        <v>0</v>
      </c>
    </row>
    <row r="41" spans="1:8" s="3" customFormat="1" ht="25.5">
      <c r="A41" s="259">
        <v>7.1</v>
      </c>
      <c r="B41" s="261" t="s">
        <v>334</v>
      </c>
      <c r="C41" s="299">
        <v>1488631.0500000003</v>
      </c>
      <c r="D41" s="299">
        <v>1363993.3099999987</v>
      </c>
      <c r="E41" s="322">
        <f t="shared" si="1"/>
        <v>2852624.3599999989</v>
      </c>
      <c r="F41" s="299"/>
      <c r="G41" s="299"/>
      <c r="H41" s="300">
        <f t="shared" si="0"/>
        <v>0</v>
      </c>
    </row>
    <row r="42" spans="1:8" s="3" customFormat="1" ht="25.5">
      <c r="A42" s="259">
        <v>7.2</v>
      </c>
      <c r="B42" s="261" t="s">
        <v>335</v>
      </c>
      <c r="C42" s="299">
        <v>2248523.87</v>
      </c>
      <c r="D42" s="299">
        <v>5438189.1499999994</v>
      </c>
      <c r="E42" s="322">
        <f t="shared" si="1"/>
        <v>7686713.0199999996</v>
      </c>
      <c r="F42" s="299"/>
      <c r="G42" s="299"/>
      <c r="H42" s="300">
        <f t="shared" si="0"/>
        <v>0</v>
      </c>
    </row>
    <row r="43" spans="1:8" s="3" customFormat="1" ht="25.5">
      <c r="A43" s="259">
        <v>7.3</v>
      </c>
      <c r="B43" s="261" t="s">
        <v>336</v>
      </c>
      <c r="C43" s="299">
        <v>4273613.1900000004</v>
      </c>
      <c r="D43" s="299">
        <v>12008349.119999999</v>
      </c>
      <c r="E43" s="322">
        <f t="shared" si="1"/>
        <v>16281962.309999999</v>
      </c>
      <c r="F43" s="299"/>
      <c r="G43" s="299"/>
      <c r="H43" s="300">
        <f t="shared" si="0"/>
        <v>0</v>
      </c>
    </row>
    <row r="44" spans="1:8" s="3" customFormat="1" ht="25.5">
      <c r="A44" s="259">
        <v>7.4</v>
      </c>
      <c r="B44" s="261" t="s">
        <v>337</v>
      </c>
      <c r="C44" s="299">
        <v>2602760.71</v>
      </c>
      <c r="D44" s="299">
        <v>5953478.3499999996</v>
      </c>
      <c r="E44" s="322">
        <f t="shared" si="1"/>
        <v>8556239.0599999987</v>
      </c>
      <c r="F44" s="299"/>
      <c r="G44" s="299"/>
      <c r="H44" s="300">
        <f t="shared" si="0"/>
        <v>0</v>
      </c>
    </row>
    <row r="45" spans="1:8" s="3" customFormat="1" ht="15.75">
      <c r="A45" s="259">
        <v>8</v>
      </c>
      <c r="B45" s="260" t="s">
        <v>338</v>
      </c>
      <c r="C45" s="299"/>
      <c r="D45" s="299"/>
      <c r="E45" s="322">
        <f t="shared" si="1"/>
        <v>0</v>
      </c>
      <c r="F45" s="299"/>
      <c r="G45" s="299"/>
      <c r="H45" s="300">
        <f t="shared" si="0"/>
        <v>0</v>
      </c>
    </row>
    <row r="46" spans="1:8" s="3" customFormat="1" ht="15.75">
      <c r="A46" s="259">
        <v>8.1</v>
      </c>
      <c r="B46" s="261" t="s">
        <v>339</v>
      </c>
      <c r="C46" s="299"/>
      <c r="D46" s="299"/>
      <c r="E46" s="322">
        <f t="shared" si="1"/>
        <v>0</v>
      </c>
      <c r="F46" s="299"/>
      <c r="G46" s="299"/>
      <c r="H46" s="300">
        <f t="shared" si="0"/>
        <v>0</v>
      </c>
    </row>
    <row r="47" spans="1:8" s="3" customFormat="1" ht="15.75">
      <c r="A47" s="259">
        <v>8.1999999999999993</v>
      </c>
      <c r="B47" s="261" t="s">
        <v>340</v>
      </c>
      <c r="C47" s="299"/>
      <c r="D47" s="299"/>
      <c r="E47" s="322">
        <f t="shared" si="1"/>
        <v>0</v>
      </c>
      <c r="F47" s="299"/>
      <c r="G47" s="299"/>
      <c r="H47" s="300">
        <f t="shared" si="0"/>
        <v>0</v>
      </c>
    </row>
    <row r="48" spans="1:8" s="3" customFormat="1" ht="15.75">
      <c r="A48" s="259">
        <v>8.3000000000000007</v>
      </c>
      <c r="B48" s="261" t="s">
        <v>341</v>
      </c>
      <c r="C48" s="299"/>
      <c r="D48" s="299"/>
      <c r="E48" s="322">
        <f t="shared" si="1"/>
        <v>0</v>
      </c>
      <c r="F48" s="299"/>
      <c r="G48" s="299"/>
      <c r="H48" s="300">
        <f t="shared" si="0"/>
        <v>0</v>
      </c>
    </row>
    <row r="49" spans="1:8" s="3" customFormat="1" ht="15.75">
      <c r="A49" s="259">
        <v>8.4</v>
      </c>
      <c r="B49" s="261" t="s">
        <v>342</v>
      </c>
      <c r="C49" s="299"/>
      <c r="D49" s="299"/>
      <c r="E49" s="322">
        <f t="shared" si="1"/>
        <v>0</v>
      </c>
      <c r="F49" s="299"/>
      <c r="G49" s="299"/>
      <c r="H49" s="300">
        <f t="shared" si="0"/>
        <v>0</v>
      </c>
    </row>
    <row r="50" spans="1:8" s="3" customFormat="1" ht="15.75">
      <c r="A50" s="259">
        <v>8.5</v>
      </c>
      <c r="B50" s="261" t="s">
        <v>343</v>
      </c>
      <c r="C50" s="299"/>
      <c r="D50" s="299"/>
      <c r="E50" s="322">
        <f t="shared" si="1"/>
        <v>0</v>
      </c>
      <c r="F50" s="299"/>
      <c r="G50" s="299"/>
      <c r="H50" s="300">
        <f t="shared" si="0"/>
        <v>0</v>
      </c>
    </row>
    <row r="51" spans="1:8" s="3" customFormat="1" ht="15.75">
      <c r="A51" s="259">
        <v>8.6</v>
      </c>
      <c r="B51" s="261" t="s">
        <v>344</v>
      </c>
      <c r="C51" s="299"/>
      <c r="D51" s="299"/>
      <c r="E51" s="322">
        <f t="shared" si="1"/>
        <v>0</v>
      </c>
      <c r="F51" s="299"/>
      <c r="G51" s="299"/>
      <c r="H51" s="300">
        <f t="shared" si="0"/>
        <v>0</v>
      </c>
    </row>
    <row r="52" spans="1:8" s="3" customFormat="1" ht="15.75">
      <c r="A52" s="259">
        <v>8.6999999999999993</v>
      </c>
      <c r="B52" s="261" t="s">
        <v>345</v>
      </c>
      <c r="C52" s="299"/>
      <c r="D52" s="299"/>
      <c r="E52" s="322">
        <f t="shared" si="1"/>
        <v>0</v>
      </c>
      <c r="F52" s="299"/>
      <c r="G52" s="299"/>
      <c r="H52" s="300">
        <f t="shared" si="0"/>
        <v>0</v>
      </c>
    </row>
    <row r="53" spans="1:8" s="3" customFormat="1" ht="26.25" thickBot="1">
      <c r="A53" s="264">
        <v>9</v>
      </c>
      <c r="B53" s="265" t="s">
        <v>346</v>
      </c>
      <c r="C53" s="323"/>
      <c r="D53" s="323"/>
      <c r="E53" s="324">
        <f t="shared" si="1"/>
        <v>0</v>
      </c>
      <c r="F53" s="323"/>
      <c r="G53" s="323"/>
      <c r="H53" s="306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/>
  </sheetPr>
  <dimension ref="A1:H21"/>
  <sheetViews>
    <sheetView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C14" sqref="C14"/>
    </sheetView>
  </sheetViews>
  <sheetFormatPr defaultColWidth="9.140625" defaultRowHeight="12.75"/>
  <cols>
    <col min="1" max="1" width="9.5703125" style="2" bestFit="1" customWidth="1"/>
    <col min="2" max="2" width="93.5703125" style="2" customWidth="1"/>
    <col min="3" max="4" width="12.7109375" style="2" customWidth="1"/>
    <col min="5" max="11" width="9.7109375" style="13" customWidth="1"/>
    <col min="12" max="16384" width="9.140625" style="13"/>
  </cols>
  <sheetData>
    <row r="1" spans="1:8" ht="15">
      <c r="A1" s="18" t="s">
        <v>201</v>
      </c>
      <c r="B1" s="17" t="s">
        <v>397</v>
      </c>
      <c r="C1" s="17"/>
    </row>
    <row r="2" spans="1:8" ht="15">
      <c r="A2" s="18" t="s">
        <v>202</v>
      </c>
      <c r="B2" s="17" t="s">
        <v>398</v>
      </c>
      <c r="C2" s="29"/>
      <c r="D2" s="19"/>
      <c r="E2" s="12"/>
      <c r="F2" s="12"/>
      <c r="G2" s="12"/>
      <c r="H2" s="12"/>
    </row>
    <row r="3" spans="1:8" ht="15">
      <c r="A3" s="18"/>
      <c r="B3" s="17"/>
      <c r="C3" s="29"/>
      <c r="D3" s="19"/>
      <c r="E3" s="12"/>
      <c r="F3" s="12"/>
      <c r="G3" s="12"/>
      <c r="H3" s="12"/>
    </row>
    <row r="4" spans="1:8" ht="15" customHeight="1" thickBot="1">
      <c r="A4" s="253" t="s">
        <v>353</v>
      </c>
      <c r="B4" s="254" t="s">
        <v>198</v>
      </c>
      <c r="C4" s="253"/>
      <c r="D4" s="255" t="s">
        <v>103</v>
      </c>
    </row>
    <row r="5" spans="1:8" ht="15" customHeight="1">
      <c r="A5" s="249" t="s">
        <v>31</v>
      </c>
      <c r="B5" s="250"/>
      <c r="C5" s="251" t="s">
        <v>5</v>
      </c>
      <c r="D5" s="252" t="s">
        <v>6</v>
      </c>
    </row>
    <row r="6" spans="1:8" ht="15" customHeight="1">
      <c r="A6" s="154">
        <v>1</v>
      </c>
      <c r="B6" s="65" t="s">
        <v>206</v>
      </c>
      <c r="C6" s="325">
        <f>C7+C9+C10+C11</f>
        <v>555485985.96399999</v>
      </c>
      <c r="D6" s="326">
        <f>D7+D9+D10+D11</f>
        <v>652066775.27510989</v>
      </c>
    </row>
    <row r="7" spans="1:8" ht="15" customHeight="1">
      <c r="A7" s="154">
        <v>1.1000000000000001</v>
      </c>
      <c r="B7" s="66" t="s">
        <v>25</v>
      </c>
      <c r="C7" s="327">
        <v>471583946</v>
      </c>
      <c r="D7" s="328">
        <v>550883419.0289079</v>
      </c>
    </row>
    <row r="8" spans="1:8" ht="25.5">
      <c r="A8" s="154" t="s">
        <v>270</v>
      </c>
      <c r="B8" s="212" t="s">
        <v>347</v>
      </c>
      <c r="C8" s="327">
        <v>2154023.1</v>
      </c>
      <c r="D8" s="328">
        <v>2545018.48</v>
      </c>
    </row>
    <row r="9" spans="1:8" ht="15" customHeight="1">
      <c r="A9" s="154">
        <v>1.2</v>
      </c>
      <c r="B9" s="66" t="s">
        <v>26</v>
      </c>
      <c r="C9" s="327">
        <v>5724924.9640000006</v>
      </c>
      <c r="D9" s="328">
        <v>7228164.7220000001</v>
      </c>
    </row>
    <row r="10" spans="1:8" ht="15" customHeight="1">
      <c r="A10" s="154">
        <v>1.3</v>
      </c>
      <c r="B10" s="66" t="s">
        <v>27</v>
      </c>
      <c r="C10" s="329">
        <v>78032683</v>
      </c>
      <c r="D10" s="328">
        <v>93310870.424201995</v>
      </c>
    </row>
    <row r="11" spans="1:8" ht="15" customHeight="1">
      <c r="A11" s="154">
        <v>1.4</v>
      </c>
      <c r="B11" s="213" t="s">
        <v>86</v>
      </c>
      <c r="C11" s="329">
        <v>144432</v>
      </c>
      <c r="D11" s="328">
        <v>644321.1</v>
      </c>
    </row>
    <row r="12" spans="1:8" ht="15" customHeight="1">
      <c r="A12" s="154">
        <v>2</v>
      </c>
      <c r="B12" s="65" t="s">
        <v>207</v>
      </c>
      <c r="C12" s="327">
        <v>835036.41000000015</v>
      </c>
      <c r="D12" s="328">
        <v>8645054</v>
      </c>
    </row>
    <row r="13" spans="1:8" ht="15" customHeight="1">
      <c r="A13" s="154">
        <v>3</v>
      </c>
      <c r="B13" s="65" t="s">
        <v>205</v>
      </c>
      <c r="C13" s="329">
        <v>164840003.31428573</v>
      </c>
      <c r="D13" s="328">
        <v>164256164.17142856</v>
      </c>
    </row>
    <row r="14" spans="1:8" ht="15" customHeight="1" thickBot="1">
      <c r="A14" s="155">
        <v>4</v>
      </c>
      <c r="B14" s="156" t="s">
        <v>271</v>
      </c>
      <c r="C14" s="330">
        <f>C6+C12+C13</f>
        <v>721161025.68828571</v>
      </c>
      <c r="D14" s="331">
        <f>D6+D12+D13</f>
        <v>824967993.44653845</v>
      </c>
    </row>
    <row r="15" spans="1:8" ht="15" customHeight="1">
      <c r="A15" s="67"/>
      <c r="B15" s="68"/>
      <c r="C15" s="69"/>
      <c r="D15" s="69"/>
    </row>
    <row r="16" spans="1:8">
      <c r="B16" s="24"/>
    </row>
    <row r="17" spans="2:2">
      <c r="B17" s="116"/>
    </row>
    <row r="18" spans="2:2">
      <c r="B18" s="116"/>
    </row>
    <row r="19" spans="2:2">
      <c r="B19" s="116"/>
    </row>
    <row r="20" spans="2:2">
      <c r="B20" s="116"/>
    </row>
    <row r="21" spans="2:2">
      <c r="B21" s="11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/>
  </sheetPr>
  <dimension ref="A1:C33"/>
  <sheetViews>
    <sheetView zoomScaleNormal="100" workbookViewId="0">
      <pane xSplit="1" ySplit="4" topLeftCell="B18" activePane="bottomRight" state="frozen"/>
      <selection pane="topRight" activeCell="B1" sqref="B1"/>
      <selection pane="bottomLeft" activeCell="A4" sqref="A4"/>
      <selection pane="bottomRight" activeCell="C26" sqref="C26:C32"/>
    </sheetView>
  </sheetViews>
  <sheetFormatPr defaultRowHeight="15"/>
  <cols>
    <col min="1" max="1" width="9.5703125" style="2" bestFit="1" customWidth="1"/>
    <col min="2" max="2" width="90.42578125" style="2" bestFit="1" customWidth="1"/>
    <col min="3" max="3" width="9.140625" style="2"/>
  </cols>
  <sheetData>
    <row r="1" spans="1:3">
      <c r="A1" s="2" t="s">
        <v>201</v>
      </c>
      <c r="B1" s="17" t="s">
        <v>397</v>
      </c>
    </row>
    <row r="2" spans="1:3">
      <c r="A2" s="2" t="s">
        <v>202</v>
      </c>
      <c r="B2" s="17" t="s">
        <v>398</v>
      </c>
    </row>
    <row r="4" spans="1:3" ht="16.5" customHeight="1" thickBot="1">
      <c r="A4" s="266" t="s">
        <v>354</v>
      </c>
      <c r="B4" s="70" t="s">
        <v>159</v>
      </c>
      <c r="C4" s="14"/>
    </row>
    <row r="5" spans="1:3" ht="15.75">
      <c r="A5" s="11"/>
      <c r="B5" s="427" t="s">
        <v>160</v>
      </c>
      <c r="C5" s="428"/>
    </row>
    <row r="6" spans="1:3" ht="18">
      <c r="A6" s="15">
        <v>1</v>
      </c>
      <c r="B6" s="435" t="s">
        <v>399</v>
      </c>
      <c r="C6" s="436"/>
    </row>
    <row r="7" spans="1:3" ht="18">
      <c r="A7" s="15">
        <v>2</v>
      </c>
      <c r="B7" s="435" t="s">
        <v>400</v>
      </c>
      <c r="C7" s="436"/>
    </row>
    <row r="8" spans="1:3" ht="18">
      <c r="A8" s="15">
        <v>3</v>
      </c>
      <c r="B8" s="435" t="s">
        <v>401</v>
      </c>
      <c r="C8" s="436"/>
    </row>
    <row r="9" spans="1:3" ht="18">
      <c r="A9" s="15">
        <v>4</v>
      </c>
      <c r="B9" s="435" t="s">
        <v>402</v>
      </c>
      <c r="C9" s="436"/>
    </row>
    <row r="10" spans="1:3" ht="18">
      <c r="A10" s="15">
        <v>5</v>
      </c>
      <c r="B10" s="435" t="s">
        <v>403</v>
      </c>
      <c r="C10" s="436"/>
    </row>
    <row r="11" spans="1:3">
      <c r="A11" s="15"/>
      <c r="B11" s="429"/>
      <c r="C11" s="430"/>
    </row>
    <row r="12" spans="1:3" ht="15.75">
      <c r="A12" s="15"/>
      <c r="B12" s="431" t="s">
        <v>161</v>
      </c>
      <c r="C12" s="432"/>
    </row>
    <row r="13" spans="1:3" ht="15.75">
      <c r="A13" s="15">
        <v>1</v>
      </c>
      <c r="B13" s="437" t="s">
        <v>404</v>
      </c>
      <c r="C13" s="438"/>
    </row>
    <row r="14" spans="1:3" ht="15.75">
      <c r="A14" s="15">
        <v>2</v>
      </c>
      <c r="B14" s="437" t="s">
        <v>405</v>
      </c>
      <c r="C14" s="438"/>
    </row>
    <row r="15" spans="1:3" ht="15.75">
      <c r="A15" s="15">
        <v>3</v>
      </c>
      <c r="B15" s="437" t="s">
        <v>406</v>
      </c>
      <c r="C15" s="438"/>
    </row>
    <row r="16" spans="1:3" ht="15.75">
      <c r="A16" s="15"/>
      <c r="B16" s="28"/>
      <c r="C16" s="71"/>
    </row>
    <row r="17" spans="1:3" ht="30" customHeight="1">
      <c r="A17" s="15"/>
      <c r="B17" s="433" t="s">
        <v>162</v>
      </c>
      <c r="C17" s="434"/>
    </row>
    <row r="18" spans="1:3">
      <c r="A18" s="15">
        <v>1</v>
      </c>
      <c r="B18" s="72" t="s">
        <v>407</v>
      </c>
      <c r="C18" s="403">
        <v>0.60199999999999998</v>
      </c>
    </row>
    <row r="19" spans="1:3">
      <c r="A19" s="15">
        <v>2</v>
      </c>
      <c r="B19" s="72" t="s">
        <v>408</v>
      </c>
      <c r="C19" s="403">
        <v>9.9000000000000005E-2</v>
      </c>
    </row>
    <row r="20" spans="1:3">
      <c r="A20" s="15">
        <v>3</v>
      </c>
      <c r="B20" s="72" t="s">
        <v>409</v>
      </c>
      <c r="C20" s="403">
        <v>9.9000000000000005E-2</v>
      </c>
    </row>
    <row r="21" spans="1:3" ht="15.75" customHeight="1">
      <c r="A21" s="15">
        <v>4</v>
      </c>
      <c r="B21" s="72" t="s">
        <v>410</v>
      </c>
      <c r="C21" s="403">
        <v>9.3399999999999997E-2</v>
      </c>
    </row>
    <row r="22" spans="1:3">
      <c r="A22" s="15">
        <v>5</v>
      </c>
      <c r="B22" s="72" t="s">
        <v>411</v>
      </c>
      <c r="C22" s="403">
        <v>8.7900000000000006E-2</v>
      </c>
    </row>
    <row r="23" spans="1:3">
      <c r="A23" s="15">
        <v>6</v>
      </c>
      <c r="B23" s="72" t="s">
        <v>412</v>
      </c>
      <c r="C23" s="403">
        <v>1.8700000000000001E-2</v>
      </c>
    </row>
    <row r="24" spans="1:3" ht="15.75" customHeight="1">
      <c r="A24" s="15"/>
      <c r="B24" s="72"/>
      <c r="C24" s="73"/>
    </row>
    <row r="25" spans="1:3" ht="29.25" customHeight="1">
      <c r="A25" s="15"/>
      <c r="B25" s="433" t="s">
        <v>294</v>
      </c>
      <c r="C25" s="434"/>
    </row>
    <row r="26" spans="1:3">
      <c r="A26" s="15">
        <v>1</v>
      </c>
      <c r="B26" s="72" t="s">
        <v>413</v>
      </c>
      <c r="C26" s="403">
        <v>7.5700000000000003E-2</v>
      </c>
    </row>
    <row r="27" spans="1:3">
      <c r="A27" s="15">
        <v>2</v>
      </c>
      <c r="B27" s="402" t="s">
        <v>414</v>
      </c>
      <c r="C27" s="404">
        <v>7.5700000000000003E-2</v>
      </c>
    </row>
    <row r="28" spans="1:3">
      <c r="A28" s="15">
        <v>3</v>
      </c>
      <c r="B28" s="402" t="s">
        <v>415</v>
      </c>
      <c r="C28" s="404">
        <v>7.5700000000000003E-2</v>
      </c>
    </row>
    <row r="29" spans="1:3">
      <c r="A29" s="15">
        <v>4</v>
      </c>
      <c r="B29" s="402" t="s">
        <v>416</v>
      </c>
      <c r="C29" s="404">
        <v>7.5700000000000003E-2</v>
      </c>
    </row>
    <row r="30" spans="1:3">
      <c r="A30" s="15">
        <v>5</v>
      </c>
      <c r="B30" s="402" t="s">
        <v>417</v>
      </c>
      <c r="C30" s="404">
        <v>0.1022</v>
      </c>
    </row>
    <row r="31" spans="1:3">
      <c r="A31" s="15">
        <v>6</v>
      </c>
      <c r="B31" s="402" t="s">
        <v>418</v>
      </c>
      <c r="C31" s="404">
        <v>9.8299999999999998E-2</v>
      </c>
    </row>
    <row r="32" spans="1:3" ht="15.75" thickBot="1">
      <c r="A32" s="15">
        <v>7</v>
      </c>
      <c r="B32" s="74" t="s">
        <v>419</v>
      </c>
      <c r="C32" s="405">
        <v>6.13E-2</v>
      </c>
    </row>
    <row r="33" spans="1:3" ht="16.5" thickBot="1">
      <c r="A33" s="16"/>
      <c r="B33" s="74"/>
      <c r="C33" s="75"/>
    </row>
  </sheetData>
  <mergeCells count="13">
    <mergeCell ref="B5:C5"/>
    <mergeCell ref="B11:C11"/>
    <mergeCell ref="B12:C12"/>
    <mergeCell ref="B25:C25"/>
    <mergeCell ref="B17:C17"/>
    <mergeCell ref="B6:C6"/>
    <mergeCell ref="B7:C7"/>
    <mergeCell ref="B8:C8"/>
    <mergeCell ref="B9:C9"/>
    <mergeCell ref="B10:C10"/>
    <mergeCell ref="B13:C13"/>
    <mergeCell ref="B14:C14"/>
    <mergeCell ref="B15:C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249977111117893"/>
  </sheetPr>
  <dimension ref="A1:I37"/>
  <sheetViews>
    <sheetView zoomScaleNormal="100" workbookViewId="0">
      <pane xSplit="1" ySplit="5" topLeftCell="B16" activePane="bottomRight" state="frozen"/>
      <selection activeCell="H6" sqref="H6"/>
      <selection pane="topRight" activeCell="H6" sqref="H6"/>
      <selection pane="bottomLeft" activeCell="H6" sqref="H6"/>
      <selection pane="bottomRight" activeCell="G8" sqref="G8"/>
    </sheetView>
  </sheetViews>
  <sheetFormatPr defaultRowHeight="15"/>
  <cols>
    <col min="1" max="1" width="9.5703125" style="2" bestFit="1" customWidth="1"/>
    <col min="2" max="2" width="47.5703125" style="2" customWidth="1"/>
    <col min="3" max="3" width="28" style="2" customWidth="1"/>
    <col min="4" max="4" width="22.42578125" style="2" customWidth="1"/>
    <col min="5" max="5" width="18.85546875" style="2" customWidth="1"/>
    <col min="6" max="6" width="25.42578125" style="2" customWidth="1"/>
    <col min="7" max="7" width="23.28515625" customWidth="1"/>
    <col min="8" max="8" width="12" bestFit="1" customWidth="1"/>
    <col min="9" max="9" width="12.5703125" bestFit="1" customWidth="1"/>
  </cols>
  <sheetData>
    <row r="1" spans="1:9" ht="15.75">
      <c r="A1" s="18" t="s">
        <v>201</v>
      </c>
      <c r="B1" s="17" t="s">
        <v>397</v>
      </c>
    </row>
    <row r="2" spans="1:9" s="22" customFormat="1" ht="15.75" customHeight="1">
      <c r="A2" s="22" t="s">
        <v>202</v>
      </c>
      <c r="B2" s="17" t="s">
        <v>398</v>
      </c>
    </row>
    <row r="3" spans="1:9" s="22" customFormat="1" ht="15.75" customHeight="1"/>
    <row r="4" spans="1:9" s="22" customFormat="1" ht="15.75" customHeight="1" thickBot="1">
      <c r="A4" s="271" t="s">
        <v>355</v>
      </c>
      <c r="B4" s="272" t="s">
        <v>282</v>
      </c>
      <c r="C4" s="228"/>
      <c r="D4" s="228"/>
      <c r="E4" s="228"/>
      <c r="F4" s="228"/>
      <c r="G4" s="229" t="s">
        <v>103</v>
      </c>
    </row>
    <row r="5" spans="1:9" s="136" customFormat="1" ht="17.45" customHeight="1">
      <c r="A5" s="270"/>
      <c r="B5" s="270"/>
      <c r="C5" s="226" t="s">
        <v>0</v>
      </c>
      <c r="D5" s="226" t="s">
        <v>1</v>
      </c>
      <c r="E5" s="226" t="s">
        <v>2</v>
      </c>
      <c r="F5" s="226" t="s">
        <v>3</v>
      </c>
      <c r="G5" s="278" t="s">
        <v>281</v>
      </c>
    </row>
    <row r="6" spans="1:9" s="180" customFormat="1" ht="14.45" customHeight="1">
      <c r="A6" s="269"/>
      <c r="B6" s="439" t="s">
        <v>246</v>
      </c>
      <c r="C6" s="439" t="s">
        <v>245</v>
      </c>
      <c r="D6" s="440" t="s">
        <v>244</v>
      </c>
      <c r="E6" s="441"/>
      <c r="F6" s="441"/>
      <c r="G6" s="442" t="s">
        <v>396</v>
      </c>
      <c r="I6"/>
    </row>
    <row r="7" spans="1:9" s="180" customFormat="1" ht="99.6" customHeight="1">
      <c r="A7" s="269"/>
      <c r="B7" s="439"/>
      <c r="C7" s="439"/>
      <c r="D7" s="214" t="s">
        <v>243</v>
      </c>
      <c r="E7" s="214" t="s">
        <v>287</v>
      </c>
      <c r="F7" s="227" t="s">
        <v>242</v>
      </c>
      <c r="G7" s="443"/>
      <c r="I7"/>
    </row>
    <row r="8" spans="1:9">
      <c r="A8" s="388">
        <v>1</v>
      </c>
      <c r="B8" s="267" t="s">
        <v>164</v>
      </c>
      <c r="C8" s="391">
        <v>8548061</v>
      </c>
      <c r="D8" s="391"/>
      <c r="E8" s="391">
        <v>8548061</v>
      </c>
      <c r="F8" s="392"/>
      <c r="G8" s="393">
        <f>E8+F8</f>
        <v>8548061</v>
      </c>
    </row>
    <row r="9" spans="1:9">
      <c r="A9" s="388">
        <v>2</v>
      </c>
      <c r="B9" s="267" t="s">
        <v>165</v>
      </c>
      <c r="C9" s="391">
        <v>27411664.379999999</v>
      </c>
      <c r="D9" s="391"/>
      <c r="E9" s="391">
        <v>27411664.379999999</v>
      </c>
      <c r="F9" s="392"/>
      <c r="G9" s="393">
        <f t="shared" ref="G9:G20" si="0">E9+F9</f>
        <v>27411664.379999999</v>
      </c>
    </row>
    <row r="10" spans="1:9">
      <c r="A10" s="388">
        <v>3</v>
      </c>
      <c r="B10" s="267" t="s">
        <v>241</v>
      </c>
      <c r="C10" s="391">
        <v>86234820.099999994</v>
      </c>
      <c r="D10" s="391"/>
      <c r="E10" s="391">
        <v>86234820.099999994</v>
      </c>
      <c r="F10" s="392"/>
      <c r="G10" s="393">
        <f t="shared" si="0"/>
        <v>86234820.099999994</v>
      </c>
    </row>
    <row r="11" spans="1:9" ht="25.5">
      <c r="A11" s="388">
        <v>4</v>
      </c>
      <c r="B11" s="267" t="s">
        <v>195</v>
      </c>
      <c r="C11" s="391"/>
      <c r="D11" s="391"/>
      <c r="E11" s="391">
        <v>0</v>
      </c>
      <c r="F11" s="392"/>
      <c r="G11" s="393">
        <f t="shared" si="0"/>
        <v>0</v>
      </c>
    </row>
    <row r="12" spans="1:9">
      <c r="A12" s="388">
        <v>5</v>
      </c>
      <c r="B12" s="267" t="s">
        <v>167</v>
      </c>
      <c r="C12" s="391"/>
      <c r="D12" s="391"/>
      <c r="E12" s="391">
        <v>0</v>
      </c>
      <c r="F12" s="392"/>
      <c r="G12" s="393">
        <f t="shared" si="0"/>
        <v>0</v>
      </c>
    </row>
    <row r="13" spans="1:9">
      <c r="A13" s="388">
        <v>6.1</v>
      </c>
      <c r="B13" s="267" t="s">
        <v>168</v>
      </c>
      <c r="C13" s="394">
        <v>474922218.93610001</v>
      </c>
      <c r="D13" s="391"/>
      <c r="E13" s="391">
        <v>474922218.93610001</v>
      </c>
      <c r="F13" s="392">
        <v>101609742.1461</v>
      </c>
      <c r="G13" s="393">
        <f t="shared" si="0"/>
        <v>576531961.08220005</v>
      </c>
    </row>
    <row r="14" spans="1:9">
      <c r="A14" s="388">
        <v>6.2</v>
      </c>
      <c r="B14" s="268" t="s">
        <v>169</v>
      </c>
      <c r="C14" s="406">
        <v>-12251608.785599999</v>
      </c>
      <c r="D14" s="391"/>
      <c r="E14" s="406">
        <v>-12251608.785599999</v>
      </c>
      <c r="F14" s="406">
        <v>-3833953.5715999999</v>
      </c>
      <c r="G14" s="393">
        <f t="shared" si="0"/>
        <v>-16085562.357199999</v>
      </c>
    </row>
    <row r="15" spans="1:9">
      <c r="A15" s="388">
        <v>6</v>
      </c>
      <c r="B15" s="267" t="s">
        <v>240</v>
      </c>
      <c r="C15" s="391">
        <f>C13+C14</f>
        <v>462670610.1505</v>
      </c>
      <c r="D15" s="391"/>
      <c r="E15" s="391">
        <f>E13+E14</f>
        <v>462670610.1505</v>
      </c>
      <c r="F15" s="391">
        <f>F13+F14</f>
        <v>97775788.574499995</v>
      </c>
      <c r="G15" s="393">
        <f t="shared" si="0"/>
        <v>560446398.72500002</v>
      </c>
    </row>
    <row r="16" spans="1:9" ht="25.5">
      <c r="A16" s="388">
        <v>7</v>
      </c>
      <c r="B16" s="267" t="s">
        <v>171</v>
      </c>
      <c r="C16" s="391">
        <v>12705447</v>
      </c>
      <c r="D16" s="391"/>
      <c r="E16" s="391">
        <v>12705447</v>
      </c>
      <c r="F16" s="392">
        <v>3233710</v>
      </c>
      <c r="G16" s="393">
        <f t="shared" si="0"/>
        <v>15939157</v>
      </c>
    </row>
    <row r="17" spans="1:9">
      <c r="A17" s="388">
        <v>8</v>
      </c>
      <c r="B17" s="267" t="s">
        <v>172</v>
      </c>
      <c r="C17" s="391">
        <v>311281</v>
      </c>
      <c r="D17" s="391"/>
      <c r="E17" s="391">
        <v>311281</v>
      </c>
      <c r="F17" s="392"/>
      <c r="G17" s="393">
        <f t="shared" si="0"/>
        <v>311281</v>
      </c>
      <c r="H17" s="6"/>
      <c r="I17" s="6"/>
    </row>
    <row r="18" spans="1:9">
      <c r="A18" s="388">
        <v>9</v>
      </c>
      <c r="B18" s="267" t="s">
        <v>173</v>
      </c>
      <c r="C18" s="391">
        <v>0</v>
      </c>
      <c r="D18" s="391"/>
      <c r="E18" s="391">
        <v>0</v>
      </c>
      <c r="F18" s="392"/>
      <c r="G18" s="393">
        <f t="shared" si="0"/>
        <v>0</v>
      </c>
      <c r="I18" s="6"/>
    </row>
    <row r="19" spans="1:9" ht="25.5">
      <c r="A19" s="388">
        <v>10</v>
      </c>
      <c r="B19" s="267" t="s">
        <v>174</v>
      </c>
      <c r="C19" s="391">
        <v>11161838</v>
      </c>
      <c r="D19" s="391">
        <v>3980678.4</v>
      </c>
      <c r="E19" s="391">
        <v>7181159.5999999996</v>
      </c>
      <c r="F19" s="392"/>
      <c r="G19" s="393">
        <f t="shared" si="0"/>
        <v>7181159.5999999996</v>
      </c>
      <c r="I19" s="6"/>
    </row>
    <row r="20" spans="1:9">
      <c r="A20" s="388">
        <v>11</v>
      </c>
      <c r="B20" s="267" t="s">
        <v>175</v>
      </c>
      <c r="C20" s="391">
        <v>17098887.210000001</v>
      </c>
      <c r="D20" s="391"/>
      <c r="E20" s="391">
        <v>17098887.210000001</v>
      </c>
      <c r="F20" s="392">
        <v>1147483</v>
      </c>
      <c r="G20" s="393">
        <f t="shared" si="0"/>
        <v>18246370.210000001</v>
      </c>
    </row>
    <row r="21" spans="1:9" ht="51.75" thickBot="1">
      <c r="A21" s="274"/>
      <c r="B21" s="273" t="s">
        <v>392</v>
      </c>
      <c r="C21" s="395">
        <f>SUM(C8:C12, C15:C20)</f>
        <v>626142608.8405</v>
      </c>
      <c r="D21" s="395">
        <f t="shared" ref="D21:E21" si="1">SUM(D8:D12, D15:D20)</f>
        <v>3980678.4</v>
      </c>
      <c r="E21" s="395">
        <f t="shared" si="1"/>
        <v>622161930.44050002</v>
      </c>
      <c r="F21" s="395">
        <f>SUM(F8:F12, F15:F20)</f>
        <v>102156981.57449999</v>
      </c>
      <c r="G21" s="395">
        <f>SUM(G8:G12, G15:G20)</f>
        <v>724318912.0150001</v>
      </c>
    </row>
    <row r="22" spans="1:9">
      <c r="A22"/>
      <c r="B22"/>
      <c r="C22"/>
      <c r="D22"/>
      <c r="E22"/>
      <c r="F22"/>
    </row>
    <row r="23" spans="1:9">
      <c r="A23"/>
      <c r="B23"/>
      <c r="C23"/>
      <c r="D23"/>
      <c r="E23"/>
      <c r="F23"/>
    </row>
    <row r="25" spans="1:9" s="2" customFormat="1">
      <c r="B25" s="77"/>
      <c r="G25"/>
      <c r="H25"/>
      <c r="I25"/>
    </row>
    <row r="26" spans="1:9" s="2" customFormat="1">
      <c r="B26" s="78"/>
      <c r="G26"/>
      <c r="H26"/>
      <c r="I26"/>
    </row>
    <row r="27" spans="1:9" s="2" customFormat="1">
      <c r="B27" s="77"/>
      <c r="G27"/>
      <c r="H27"/>
      <c r="I27"/>
    </row>
    <row r="28" spans="1:9" s="2" customFormat="1">
      <c r="B28" s="77"/>
      <c r="G28"/>
      <c r="H28"/>
      <c r="I28"/>
    </row>
    <row r="29" spans="1:9" s="2" customFormat="1">
      <c r="B29" s="77"/>
      <c r="G29"/>
      <c r="H29"/>
      <c r="I29"/>
    </row>
    <row r="30" spans="1:9" s="2" customFormat="1">
      <c r="B30" s="77"/>
      <c r="G30"/>
      <c r="H30"/>
      <c r="I30"/>
    </row>
    <row r="31" spans="1:9" s="2" customFormat="1">
      <c r="B31" s="77"/>
      <c r="G31"/>
      <c r="H31"/>
      <c r="I31"/>
    </row>
    <row r="32" spans="1:9" s="2" customFormat="1">
      <c r="B32" s="78"/>
      <c r="G32"/>
      <c r="H32"/>
      <c r="I32"/>
    </row>
    <row r="33" spans="2:9" s="2" customFormat="1">
      <c r="B33" s="78"/>
      <c r="G33"/>
      <c r="H33"/>
      <c r="I33"/>
    </row>
    <row r="34" spans="2:9" s="2" customFormat="1">
      <c r="B34" s="78"/>
      <c r="G34"/>
      <c r="H34"/>
      <c r="I34"/>
    </row>
    <row r="35" spans="2:9" s="2" customFormat="1">
      <c r="B35" s="78"/>
      <c r="G35"/>
      <c r="H35"/>
      <c r="I35"/>
    </row>
    <row r="36" spans="2:9" s="2" customFormat="1">
      <c r="B36" s="78"/>
      <c r="G36"/>
      <c r="H36"/>
      <c r="I36"/>
    </row>
    <row r="37" spans="2:9" s="2" customFormat="1">
      <c r="B37" s="78"/>
      <c r="G37"/>
      <c r="H37"/>
      <c r="I37"/>
    </row>
  </sheetData>
  <mergeCells count="4">
    <mergeCell ref="B6:B7"/>
    <mergeCell ref="C6:C7"/>
    <mergeCell ref="D6:F6"/>
    <mergeCell ref="G6:G7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2" tint="-0.249977111117893"/>
  </sheetPr>
  <dimension ref="A1:I33"/>
  <sheetViews>
    <sheetView zoomScaleNormal="100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C9" sqref="C9"/>
    </sheetView>
  </sheetViews>
  <sheetFormatPr defaultRowHeight="15" outlineLevelRow="1"/>
  <cols>
    <col min="1" max="1" width="9.5703125" style="2" bestFit="1" customWidth="1"/>
    <col min="2" max="2" width="114.28515625" style="2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>
      <c r="A1" s="18" t="s">
        <v>201</v>
      </c>
      <c r="B1" s="17" t="s">
        <v>397</v>
      </c>
    </row>
    <row r="2" spans="1:6" s="22" customFormat="1" ht="15.75" customHeight="1">
      <c r="A2" s="22" t="s">
        <v>202</v>
      </c>
      <c r="B2" s="17" t="s">
        <v>398</v>
      </c>
      <c r="C2"/>
      <c r="D2"/>
      <c r="E2"/>
      <c r="F2"/>
    </row>
    <row r="3" spans="1:6" s="22" customFormat="1" ht="15.75" customHeight="1">
      <c r="C3"/>
      <c r="D3"/>
      <c r="E3"/>
      <c r="F3"/>
    </row>
    <row r="4" spans="1:6" s="22" customFormat="1" ht="26.25" thickBot="1">
      <c r="A4" s="22" t="s">
        <v>356</v>
      </c>
      <c r="B4" s="235" t="s">
        <v>286</v>
      </c>
      <c r="C4" s="229" t="s">
        <v>103</v>
      </c>
      <c r="D4"/>
      <c r="E4"/>
      <c r="F4"/>
    </row>
    <row r="5" spans="1:6" ht="26.25">
      <c r="A5" s="230">
        <v>1</v>
      </c>
      <c r="B5" s="231" t="s">
        <v>366</v>
      </c>
      <c r="C5" s="332">
        <f>'7. LI1'!G21</f>
        <v>724318912.0150001</v>
      </c>
    </row>
    <row r="6" spans="1:6" s="216" customFormat="1">
      <c r="A6" s="135">
        <v>2.1</v>
      </c>
      <c r="B6" s="237" t="s">
        <v>288</v>
      </c>
      <c r="C6" s="333">
        <v>28624624.82</v>
      </c>
    </row>
    <row r="7" spans="1:6" s="4" customFormat="1" ht="25.5" outlineLevel="1">
      <c r="A7" s="236">
        <v>2.2000000000000002</v>
      </c>
      <c r="B7" s="232" t="s">
        <v>289</v>
      </c>
      <c r="C7" s="334">
        <v>7221600</v>
      </c>
    </row>
    <row r="8" spans="1:6" s="4" customFormat="1" ht="26.25">
      <c r="A8" s="236">
        <v>3</v>
      </c>
      <c r="B8" s="233" t="s">
        <v>367</v>
      </c>
      <c r="C8" s="335">
        <f>SUM(C5:C7)</f>
        <v>760165136.83500016</v>
      </c>
    </row>
    <row r="9" spans="1:6" s="216" customFormat="1">
      <c r="A9" s="135">
        <v>4</v>
      </c>
      <c r="B9" s="240" t="s">
        <v>283</v>
      </c>
      <c r="C9" s="333">
        <v>11170600</v>
      </c>
    </row>
    <row r="10" spans="1:6" s="4" customFormat="1" ht="25.5" outlineLevel="1">
      <c r="A10" s="236">
        <v>5.0999999999999996</v>
      </c>
      <c r="B10" s="232" t="s">
        <v>295</v>
      </c>
      <c r="C10" s="334">
        <v>-22899699.855999999</v>
      </c>
    </row>
    <row r="11" spans="1:6" s="4" customFormat="1" ht="25.5" outlineLevel="1">
      <c r="A11" s="236">
        <v>5.2</v>
      </c>
      <c r="B11" s="232" t="s">
        <v>296</v>
      </c>
      <c r="C11" s="334">
        <v>-7077168</v>
      </c>
    </row>
    <row r="12" spans="1:6" s="4" customFormat="1">
      <c r="A12" s="236">
        <v>6</v>
      </c>
      <c r="B12" s="238" t="s">
        <v>284</v>
      </c>
      <c r="C12" s="334"/>
    </row>
    <row r="13" spans="1:6" s="4" customFormat="1" ht="15.75" thickBot="1">
      <c r="A13" s="239">
        <v>7</v>
      </c>
      <c r="B13" s="234" t="s">
        <v>285</v>
      </c>
      <c r="C13" s="336">
        <f>SUM(C8:C12)</f>
        <v>741358868.97900021</v>
      </c>
    </row>
    <row r="17" spans="2:9" s="2" customFormat="1">
      <c r="B17" s="79"/>
      <c r="C17"/>
      <c r="D17"/>
      <c r="E17"/>
      <c r="F17"/>
      <c r="G17"/>
      <c r="H17"/>
      <c r="I17"/>
    </row>
    <row r="18" spans="2:9" s="2" customFormat="1">
      <c r="B18" s="76"/>
      <c r="C18"/>
      <c r="D18"/>
      <c r="E18"/>
      <c r="F18"/>
      <c r="G18"/>
      <c r="H18"/>
      <c r="I18"/>
    </row>
    <row r="19" spans="2:9" s="2" customFormat="1">
      <c r="B19" s="76"/>
      <c r="C19"/>
      <c r="D19"/>
      <c r="E19"/>
      <c r="F19"/>
      <c r="G19"/>
      <c r="H19"/>
      <c r="I19"/>
    </row>
    <row r="20" spans="2:9" s="2" customFormat="1">
      <c r="B20" s="78"/>
      <c r="C20"/>
      <c r="D20"/>
      <c r="E20"/>
      <c r="F20"/>
      <c r="G20"/>
      <c r="H20"/>
      <c r="I20"/>
    </row>
    <row r="21" spans="2:9" s="2" customFormat="1">
      <c r="B21" s="77"/>
      <c r="C21"/>
      <c r="D21"/>
      <c r="E21"/>
      <c r="F21"/>
      <c r="G21"/>
      <c r="H21"/>
      <c r="I21"/>
    </row>
    <row r="22" spans="2:9" s="2" customFormat="1">
      <c r="B22" s="78"/>
      <c r="C22"/>
      <c r="D22"/>
      <c r="E22"/>
      <c r="F22"/>
      <c r="G22"/>
      <c r="H22"/>
      <c r="I22"/>
    </row>
    <row r="23" spans="2:9" s="2" customFormat="1">
      <c r="B23" s="77"/>
      <c r="C23"/>
      <c r="D23"/>
      <c r="E23"/>
      <c r="F23"/>
      <c r="G23"/>
      <c r="H23"/>
      <c r="I23"/>
    </row>
    <row r="24" spans="2:9" s="2" customFormat="1">
      <c r="B24" s="77"/>
      <c r="C24"/>
      <c r="D24"/>
      <c r="E24"/>
      <c r="F24"/>
      <c r="G24"/>
      <c r="H24"/>
      <c r="I24"/>
    </row>
    <row r="25" spans="2:9" s="2" customFormat="1">
      <c r="B25" s="77"/>
      <c r="C25"/>
      <c r="D25"/>
      <c r="E25"/>
      <c r="F25"/>
      <c r="G25"/>
      <c r="H25"/>
      <c r="I25"/>
    </row>
    <row r="26" spans="2:9" s="2" customFormat="1">
      <c r="B26" s="77"/>
      <c r="C26"/>
      <c r="D26"/>
      <c r="E26"/>
      <c r="F26"/>
      <c r="G26"/>
      <c r="H26"/>
      <c r="I26"/>
    </row>
    <row r="27" spans="2:9" s="2" customFormat="1">
      <c r="B27" s="77"/>
      <c r="C27"/>
      <c r="D27"/>
      <c r="E27"/>
      <c r="F27"/>
      <c r="G27"/>
      <c r="H27"/>
      <c r="I27"/>
    </row>
    <row r="28" spans="2:9" s="2" customFormat="1">
      <c r="B28" s="78"/>
      <c r="C28"/>
      <c r="D28"/>
      <c r="E28"/>
      <c r="F28"/>
      <c r="G28"/>
      <c r="H28"/>
      <c r="I28"/>
    </row>
    <row r="29" spans="2:9" s="2" customFormat="1">
      <c r="B29" s="78"/>
      <c r="C29"/>
      <c r="D29"/>
      <c r="E29"/>
      <c r="F29"/>
      <c r="G29"/>
      <c r="H29"/>
      <c r="I29"/>
    </row>
    <row r="30" spans="2:9" s="2" customFormat="1">
      <c r="B30" s="78"/>
      <c r="C30"/>
      <c r="D30"/>
      <c r="E30"/>
      <c r="F30"/>
      <c r="G30"/>
      <c r="H30"/>
      <c r="I30"/>
    </row>
    <row r="31" spans="2:9" s="2" customFormat="1">
      <c r="B31" s="78"/>
      <c r="C31"/>
      <c r="D31"/>
      <c r="E31"/>
      <c r="F31"/>
      <c r="G31"/>
      <c r="H31"/>
      <c r="I31"/>
    </row>
    <row r="32" spans="2:9" s="2" customFormat="1">
      <c r="B32" s="78"/>
      <c r="C32"/>
      <c r="D32"/>
      <c r="E32"/>
      <c r="F32"/>
      <c r="G32"/>
      <c r="H32"/>
      <c r="I32"/>
    </row>
    <row r="33" spans="2:9" s="2" customFormat="1">
      <c r="B33" s="78"/>
      <c r="C33"/>
      <c r="D33"/>
      <c r="E33"/>
      <c r="F33"/>
      <c r="G33"/>
      <c r="H33"/>
      <c r="I33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Info</vt:lpstr>
      <vt:lpstr>1. key ratios</vt:lpstr>
      <vt:lpstr>2. RC</vt:lpstr>
      <vt:lpstr>3. RI</vt:lpstr>
      <vt:lpstr>4. Off-Balance</vt:lpstr>
      <vt:lpstr>5. RWA</vt:lpstr>
      <vt:lpstr>6. Administrators-shareholders</vt:lpstr>
      <vt:lpstr>7. LI1</vt:lpstr>
      <vt:lpstr>8. LI2</vt:lpstr>
      <vt:lpstr>9. Capital</vt:lpstr>
      <vt:lpstr>10. CC2</vt:lpstr>
      <vt:lpstr>11. CRWA</vt:lpstr>
      <vt:lpstr>12. CRM</vt:lpstr>
      <vt:lpstr>13. CRME</vt:lpstr>
      <vt:lpstr>14. CICR</vt:lpstr>
      <vt:lpstr>15. CCR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2017-07-28T13:14:50Z</dcterms:modified>
</cp:coreProperties>
</file>