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7752" tabRatio="84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9" i="73" l="1"/>
  <c r="C37" i="69" l="1"/>
  <c r="C42" i="69"/>
  <c r="J16" i="36" l="1"/>
  <c r="K24" i="36"/>
  <c r="K23" i="36"/>
  <c r="J21" i="36"/>
  <c r="I21" i="36"/>
  <c r="K21" i="36" s="1"/>
  <c r="K20" i="36"/>
  <c r="K19" i="36"/>
  <c r="K18" i="36"/>
  <c r="I16" i="36"/>
  <c r="K15" i="36"/>
  <c r="K14" i="36"/>
  <c r="K13" i="36"/>
  <c r="K12" i="36"/>
  <c r="K10" i="36"/>
  <c r="K8" i="36"/>
  <c r="D21" i="36"/>
  <c r="E21" i="36" s="1"/>
  <c r="C21" i="36"/>
  <c r="E20" i="36"/>
  <c r="E19" i="36"/>
  <c r="E18" i="36"/>
  <c r="C16" i="36"/>
  <c r="D16" i="36"/>
  <c r="E15" i="36"/>
  <c r="E14" i="36"/>
  <c r="E13" i="36"/>
  <c r="E12" i="36"/>
  <c r="E11" i="36"/>
  <c r="E10" i="36"/>
  <c r="H8" i="36"/>
  <c r="H24" i="36"/>
  <c r="H23" i="36"/>
  <c r="G21" i="36"/>
  <c r="F21" i="36"/>
  <c r="H20" i="36"/>
  <c r="H19" i="36"/>
  <c r="H18" i="36"/>
  <c r="G16" i="36"/>
  <c r="F16" i="36"/>
  <c r="H15" i="36"/>
  <c r="H14" i="36"/>
  <c r="H13" i="36"/>
  <c r="H12" i="36"/>
  <c r="H11" i="36"/>
  <c r="H10" i="36"/>
  <c r="K11" i="36" l="1"/>
  <c r="K16" i="36"/>
  <c r="E16" i="36"/>
  <c r="H21" i="36"/>
  <c r="H16" i="36"/>
  <c r="H14" i="74" l="1"/>
  <c r="H13" i="74"/>
  <c r="C22" i="74"/>
  <c r="B2" i="36" l="1"/>
  <c r="B1" i="36"/>
  <c r="B2" i="37"/>
  <c r="B1" i="37"/>
  <c r="B2" i="74"/>
  <c r="B1" i="74"/>
  <c r="B2" i="64"/>
  <c r="B1" i="64"/>
  <c r="S21" i="35" l="1"/>
  <c r="B2" i="35"/>
  <c r="B1" i="35"/>
  <c r="C43" i="69"/>
  <c r="C41" i="69"/>
  <c r="C40" i="69"/>
  <c r="C39" i="69"/>
  <c r="C38" i="69"/>
  <c r="C35" i="69"/>
  <c r="C34" i="69"/>
  <c r="C32" i="69"/>
  <c r="C31" i="69"/>
  <c r="C30" i="69"/>
  <c r="C29" i="69"/>
  <c r="C28" i="69"/>
  <c r="C27" i="69"/>
  <c r="C26" i="69"/>
  <c r="C25" i="69"/>
  <c r="C24" i="69"/>
  <c r="C22" i="69"/>
  <c r="C23" i="69"/>
  <c r="C21" i="69"/>
  <c r="C17" i="69"/>
  <c r="C16" i="69"/>
  <c r="C15" i="69"/>
  <c r="C13" i="69"/>
  <c r="C12" i="69"/>
  <c r="C11" i="69"/>
  <c r="C10" i="69"/>
  <c r="C9" i="69"/>
  <c r="C8" i="69"/>
  <c r="C7" i="69"/>
  <c r="C6" i="69"/>
  <c r="B2" i="69"/>
  <c r="B1" i="69"/>
  <c r="C14" i="69" l="1"/>
  <c r="B2" i="28" l="1"/>
  <c r="B1" i="28"/>
  <c r="B2" i="73" l="1"/>
  <c r="B1" i="73"/>
  <c r="E20" i="72"/>
  <c r="E19" i="72"/>
  <c r="E18" i="72"/>
  <c r="E17" i="72"/>
  <c r="E16" i="72"/>
  <c r="E15" i="72"/>
  <c r="E14" i="72"/>
  <c r="E13" i="72"/>
  <c r="E12" i="72"/>
  <c r="E11" i="72"/>
  <c r="E10" i="72"/>
  <c r="E9" i="72"/>
  <c r="E8" i="72"/>
  <c r="C20" i="72"/>
  <c r="C19" i="72"/>
  <c r="C18" i="72"/>
  <c r="C17" i="72"/>
  <c r="C16" i="72"/>
  <c r="C15" i="72"/>
  <c r="C14" i="72"/>
  <c r="C13" i="72"/>
  <c r="C12" i="72"/>
  <c r="C11" i="72"/>
  <c r="C10" i="72"/>
  <c r="C9" i="72"/>
  <c r="C8" i="72"/>
  <c r="B2" i="72"/>
  <c r="B1" i="72"/>
  <c r="B2" i="52" l="1"/>
  <c r="B1" i="52"/>
  <c r="D6" i="71" l="1"/>
  <c r="D5" i="71"/>
  <c r="C5" i="71"/>
  <c r="B2" i="71"/>
  <c r="B1" i="71"/>
  <c r="G45" i="75"/>
  <c r="F45" i="75"/>
  <c r="G40" i="75"/>
  <c r="F40" i="75"/>
  <c r="G32" i="75"/>
  <c r="F32" i="75"/>
  <c r="G22" i="75"/>
  <c r="F22" i="75"/>
  <c r="F19" i="75" s="1"/>
  <c r="G19" i="75"/>
  <c r="G16" i="75"/>
  <c r="F16" i="75"/>
  <c r="G13" i="75"/>
  <c r="F13" i="75"/>
  <c r="G7" i="75"/>
  <c r="F7" i="75"/>
  <c r="H7" i="75" s="1"/>
  <c r="H8" i="75"/>
  <c r="E53" i="75"/>
  <c r="E52" i="75"/>
  <c r="E51" i="75"/>
  <c r="E50" i="75"/>
  <c r="E49" i="75"/>
  <c r="E48" i="75"/>
  <c r="E47" i="75"/>
  <c r="E46" i="75"/>
  <c r="D45" i="75"/>
  <c r="C45" i="75"/>
  <c r="E45" i="75" s="1"/>
  <c r="E44" i="75"/>
  <c r="E43" i="75"/>
  <c r="E42" i="75"/>
  <c r="E41" i="75"/>
  <c r="D40" i="75"/>
  <c r="C40" i="75"/>
  <c r="E39" i="75"/>
  <c r="E38" i="75"/>
  <c r="E37" i="75"/>
  <c r="E36" i="75"/>
  <c r="E35" i="75"/>
  <c r="E34" i="75"/>
  <c r="E33" i="75"/>
  <c r="D32" i="75"/>
  <c r="C32" i="75"/>
  <c r="E32" i="75" s="1"/>
  <c r="E31" i="75"/>
  <c r="E30" i="75"/>
  <c r="E29" i="75"/>
  <c r="E28" i="75"/>
  <c r="E27" i="75"/>
  <c r="E26" i="75"/>
  <c r="E25" i="75"/>
  <c r="E24" i="75"/>
  <c r="E23" i="75"/>
  <c r="D22" i="75"/>
  <c r="C22" i="75"/>
  <c r="C19" i="75" s="1"/>
  <c r="E21" i="75"/>
  <c r="E20" i="75"/>
  <c r="D19" i="75"/>
  <c r="E18" i="75"/>
  <c r="E17" i="75"/>
  <c r="D16" i="75"/>
  <c r="C16" i="75"/>
  <c r="E16" i="75" s="1"/>
  <c r="E15" i="75"/>
  <c r="E14" i="75"/>
  <c r="E13" i="75"/>
  <c r="D13" i="75"/>
  <c r="C13" i="75"/>
  <c r="E12" i="75"/>
  <c r="E11" i="75"/>
  <c r="E10" i="75"/>
  <c r="E9" i="75"/>
  <c r="E8" i="75"/>
  <c r="D7" i="75"/>
  <c r="C7" i="75"/>
  <c r="E7" i="75" s="1"/>
  <c r="B2" i="75"/>
  <c r="B1" i="75"/>
  <c r="B2" i="53"/>
  <c r="B1" i="53"/>
  <c r="E40" i="75" l="1"/>
  <c r="E19" i="75"/>
  <c r="E22" i="75"/>
  <c r="G14" i="62" l="1"/>
  <c r="F14" i="62"/>
  <c r="E14" i="62"/>
  <c r="D14" i="62"/>
  <c r="C14" i="62"/>
  <c r="B2" i="62" l="1"/>
  <c r="B1" i="62"/>
  <c r="C6" i="71" l="1"/>
  <c r="C14" i="71" s="1"/>
  <c r="D14"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0" i="35" l="1"/>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5" i="74"/>
  <c r="H16" i="74"/>
  <c r="H17" i="74"/>
  <c r="H18" i="74"/>
  <c r="H19" i="74"/>
  <c r="H20" i="74"/>
  <c r="H21" i="74"/>
  <c r="T21" i="64" l="1"/>
  <c r="U21" i="64"/>
  <c r="V9" i="64"/>
  <c r="H53" i="75" l="1"/>
  <c r="H52" i="75"/>
  <c r="H51" i="75"/>
  <c r="H50" i="75"/>
  <c r="H49" i="75"/>
  <c r="H48" i="75"/>
  <c r="H47" i="75"/>
  <c r="H46" i="75"/>
  <c r="H45" i="75"/>
  <c r="H44" i="75"/>
  <c r="H43" i="75"/>
  <c r="H42" i="75"/>
  <c r="H41" i="75"/>
  <c r="H40" i="75"/>
  <c r="H39" i="75"/>
  <c r="H38" i="75"/>
  <c r="H37" i="75"/>
  <c r="H36" i="75"/>
  <c r="H35" i="75"/>
  <c r="H34" i="75"/>
  <c r="H33" i="75"/>
  <c r="H32" i="75"/>
  <c r="H31" i="75"/>
  <c r="H30" i="75"/>
  <c r="H29" i="75"/>
  <c r="H28" i="75"/>
  <c r="H27" i="75"/>
  <c r="H26" i="75"/>
  <c r="H25" i="75"/>
  <c r="H24" i="75"/>
  <c r="H23" i="75"/>
  <c r="H22" i="75"/>
  <c r="H21" i="75"/>
  <c r="H20" i="75"/>
  <c r="H19" i="75"/>
  <c r="H18" i="75"/>
  <c r="H17" i="75"/>
  <c r="H16" i="75"/>
  <c r="H15" i="75"/>
  <c r="H14" i="75"/>
  <c r="H13" i="75"/>
  <c r="H12" i="75"/>
  <c r="H11" i="75"/>
  <c r="H10" i="75"/>
  <c r="H9" i="75"/>
  <c r="G61" i="53" l="1"/>
  <c r="F61" i="53"/>
  <c r="D61" i="53"/>
  <c r="C61" i="53"/>
  <c r="G53" i="53"/>
  <c r="F53" i="53"/>
  <c r="D53" i="53"/>
  <c r="C53" i="53"/>
  <c r="G34" i="53"/>
  <c r="G45" i="53" s="1"/>
  <c r="F34" i="53"/>
  <c r="F45" i="53" s="1"/>
  <c r="F54" i="53" s="1"/>
  <c r="D34" i="53"/>
  <c r="D45" i="53" s="1"/>
  <c r="D54" i="53" s="1"/>
  <c r="C34" i="53"/>
  <c r="C45" i="53" s="1"/>
  <c r="C54" i="53" s="1"/>
  <c r="G54" i="53" l="1"/>
  <c r="G30" i="53"/>
  <c r="F30" i="53"/>
  <c r="D30" i="53"/>
  <c r="C30" i="53"/>
  <c r="G9" i="53"/>
  <c r="G22" i="53" s="1"/>
  <c r="G31" i="53" s="1"/>
  <c r="G56" i="53" s="1"/>
  <c r="G63" i="53" s="1"/>
  <c r="G65" i="53" s="1"/>
  <c r="G67" i="53" s="1"/>
  <c r="F9" i="53"/>
  <c r="F22" i="53" s="1"/>
  <c r="D9" i="53"/>
  <c r="D22" i="53" s="1"/>
  <c r="D31" i="53" s="1"/>
  <c r="D56" i="53" s="1"/>
  <c r="D63" i="53" s="1"/>
  <c r="D65" i="53" s="1"/>
  <c r="D67" i="53" s="1"/>
  <c r="C9" i="53"/>
  <c r="C22" i="53" s="1"/>
  <c r="D31" i="62"/>
  <c r="D41" i="62" s="1"/>
  <c r="C31" i="62"/>
  <c r="C41" i="62" s="1"/>
  <c r="C20" i="62"/>
  <c r="C31" i="53" l="1"/>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C44" i="69"/>
  <c r="C36" i="69"/>
</calcChain>
</file>

<file path=xl/sharedStrings.xml><?xml version="1.0" encoding="utf-8"?>
<sst xmlns="http://schemas.openxmlformats.org/spreadsheetml/2006/main" count="1188" uniqueCount="913">
  <si>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</si>
  <si>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</si>
  <si>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</si>
  <si>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</si>
  <si>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</si>
  <si>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</si>
  <si>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</si>
  <si>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</si>
  <si>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</si>
  <si>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</si>
  <si>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</si>
  <si>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</si>
  <si>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</si>
  <si>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</si>
  <si>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</si>
  <si>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</si>
  <si>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</si>
  <si>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</si>
  <si>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</si>
  <si>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</si>
  <si>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</si>
  <si>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</si>
  <si>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</si>
  <si>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</si>
  <si>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</si>
  <si>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</si>
  <si>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</si>
  <si>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</si>
  <si>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</si>
  <si>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</si>
  <si>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</si>
  <si>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</si>
  <si>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</si>
  <si>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</si>
  <si>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</si>
  <si>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</si>
  <si>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</si>
  <si>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</si>
  <si>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</si>
  <si>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</si>
  <si>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</si>
  <si>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</si>
  <si>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</si>
  <si>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</si>
  <si>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</si>
  <si>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</si>
  <si>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</si>
  <si>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</si>
  <si>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</si>
  <si>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</si>
  <si>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</si>
  <si>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</si>
  <si>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</si>
  <si>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</si>
  <si>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</si>
  <si>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</si>
  <si>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</si>
  <si>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</si>
  <si>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</si>
  <si>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</si>
  <si>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</si>
  <si>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</si>
  <si>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</si>
  <si>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</si>
  <si>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</si>
  <si>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</si>
  <si>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</si>
  <si>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</si>
  <si>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</si>
  <si>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</si>
  <si>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</si>
  <si>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</si>
  <si>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</si>
  <si>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</si>
  <si>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</si>
  <si>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</si>
  <si>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</si>
  <si>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</si>
  <si>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</si>
  <si>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</si>
  <si>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</si>
  <si>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</si>
  <si>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</si>
  <si>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</si>
  <si>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</si>
  <si>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</si>
  <si>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</si>
  <si>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</si>
  <si>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</si>
  <si>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</si>
  <si>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</si>
  <si>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</si>
  <si>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</si>
  <si>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</si>
  <si>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</si>
  <si>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</si>
  <si>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</si>
  <si>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</si>
  <si>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</si>
  <si>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</si>
  <si>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</si>
  <si>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</si>
  <si>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</si>
  <si>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</si>
  <si>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</si>
  <si>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</si>
  <si>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</si>
  <si>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</si>
  <si>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</si>
  <si>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</si>
  <si>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</si>
  <si>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</si>
  <si>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</si>
  <si>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</si>
  <si>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</si>
  <si>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</si>
  <si>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</si>
  <si>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</si>
  <si>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</si>
  <si>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</si>
  <si>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</si>
  <si>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</si>
  <si>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</si>
  <si>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</si>
  <si>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</si>
  <si>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</si>
  <si>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</si>
  <si>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</si>
  <si>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</si>
  <si>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</si>
  <si>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</si>
  <si>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</si>
  <si>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</si>
  <si>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</si>
  <si>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</si>
  <si>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</si>
  <si>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</si>
  <si>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</si>
  <si>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</si>
  <si>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</si>
  <si>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</si>
  <si>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</si>
  <si>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</si>
  <si>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</si>
  <si>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</si>
  <si>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</si>
  <si>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</si>
  <si>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</si>
  <si>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</si>
  <si>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</si>
  <si>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</si>
  <si>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</si>
  <si>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</si>
  <si>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</si>
  <si>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</si>
  <si>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</si>
  <si>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</si>
  <si>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</si>
  <si>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</si>
  <si>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</si>
  <si>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</si>
  <si>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</si>
  <si>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</si>
  <si>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</si>
  <si>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</si>
  <si>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</si>
  <si>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</si>
  <si>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</si>
  <si>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</si>
  <si>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</si>
  <si>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</si>
  <si>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</si>
  <si>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</si>
  <si>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</si>
  <si>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</si>
  <si>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</si>
  <si>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</si>
  <si>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</si>
  <si>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</si>
  <si>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</si>
  <si>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</si>
  <si>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</si>
  <si>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</si>
  <si>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</si>
  <si>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</si>
  <si>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</si>
  <si>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</si>
  <si>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</si>
  <si>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</si>
  <si>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</si>
  <si>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</si>
  <si>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</si>
  <si>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</si>
  <si>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</si>
  <si>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</si>
  <si>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</si>
  <si>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</si>
  <si>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</si>
  <si>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</si>
  <si>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</si>
  <si>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</si>
  <si>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</si>
  <si>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</si>
  <si>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</si>
  <si>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</si>
  <si>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</si>
  <si>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</si>
  <si>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</si>
  <si>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</si>
  <si>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</si>
  <si>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</si>
  <si>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</si>
  <si>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</si>
  <si>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</si>
  <si>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</si>
  <si>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</si>
  <si>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</si>
  <si>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</si>
  <si>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</si>
  <si>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</si>
  <si>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</si>
  <si>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</si>
  <si>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</si>
  <si>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</si>
  <si>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</si>
  <si>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</si>
  <si>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</si>
  <si>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</si>
  <si>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</si>
  <si>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</si>
  <si>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</si>
  <si>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</si>
  <si>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</si>
  <si>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</si>
  <si>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</si>
  <si>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</si>
  <si>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</si>
  <si>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</si>
  <si>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</si>
  <si>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</si>
  <si>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</si>
  <si>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</si>
  <si>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</si>
  <si>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</si>
  <si>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</si>
  <si>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</si>
  <si>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</si>
  <si>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</si>
  <si>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</si>
  <si>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</si>
  <si>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</si>
  <si>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</si>
  <si>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</si>
  <si>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</si>
  <si>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</si>
  <si>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</si>
  <si>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</si>
  <si>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</si>
  <si>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</si>
  <si>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</si>
  <si>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</si>
  <si>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</si>
  <si>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</si>
  <si>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</si>
  <si>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</si>
  <si>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</si>
  <si>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</si>
  <si>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</si>
  <si>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</si>
  <si>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</si>
  <si>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</si>
  <si>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</si>
  <si>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</si>
  <si>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</si>
  <si>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</si>
  <si>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</si>
  <si>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</si>
  <si>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</si>
  <si>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</si>
  <si>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</si>
  <si>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</si>
  <si>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</si>
  <si>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</si>
  <si>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</si>
  <si>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</si>
  <si>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</si>
  <si>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</si>
  <si>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</si>
  <si>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</si>
  <si>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</si>
  <si>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</si>
  <si>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</si>
  <si>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</si>
  <si>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</si>
  <si>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</si>
  <si>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</si>
  <si>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</si>
  <si>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</si>
  <si>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</si>
  <si>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</si>
  <si>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</si>
  <si>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</si>
  <si>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</si>
  <si>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</si>
  <si>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</si>
  <si>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</si>
  <si>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</si>
  <si>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</si>
  <si>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</si>
  <si>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</si>
  <si>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</si>
  <si>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</si>
  <si>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</si>
  <si>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</si>
  <si>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</si>
  <si>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</si>
  <si>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</si>
  <si>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</si>
  <si>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</si>
  <si>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</si>
  <si>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</si>
  <si>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</si>
  <si>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</si>
  <si>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</si>
  <si>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</si>
  <si>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</si>
  <si>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</si>
  <si>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</si>
  <si>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</si>
  <si>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</si>
  <si>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</si>
  <si>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</si>
  <si>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</si>
  <si>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</si>
  <si>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</si>
  <si>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</si>
  <si>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</si>
  <si>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</si>
  <si>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</si>
  <si>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</si>
  <si>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</si>
  <si>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</si>
  <si>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</si>
  <si>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</si>
  <si>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</si>
  <si>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</si>
  <si>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</si>
  <si>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</si>
  <si>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</si>
  <si>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</si>
  <si>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</si>
  <si>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</si>
  <si>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</si>
  <si>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</si>
  <si>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</si>
  <si>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</si>
  <si>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</si>
  <si>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</si>
  <si>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</si>
  <si>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</si>
  <si>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</si>
  <si>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</si>
  <si>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</si>
  <si>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</si>
  <si>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</si>
  <si>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</si>
  <si>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</si>
  <si>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</si>
  <si>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</si>
  <si>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</si>
  <si>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</si>
  <si>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</si>
  <si>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</si>
  <si>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</si>
  <si>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</si>
  <si>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</si>
  <si>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</si>
  <si>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</si>
  <si>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</si>
  <si>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</si>
  <si>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</si>
  <si>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</si>
  <si>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</si>
  <si>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</si>
  <si>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</si>
  <si>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</si>
  <si>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</si>
  <si>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</si>
  <si>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</si>
  <si>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</si>
  <si>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</si>
  <si>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</si>
  <si>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</si>
  <si>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</si>
  <si>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</si>
  <si>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</si>
  <si>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</si>
  <si>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</si>
  <si>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</si>
  <si>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</si>
  <si>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</si>
  <si>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</si>
  <si>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</si>
  <si>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</si>
  <si>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</si>
  <si>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</si>
  <si>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</si>
  <si>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</si>
  <si>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</si>
  <si>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</si>
  <si>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</si>
  <si>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</si>
  <si>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</si>
  <si>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</si>
  <si>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</si>
  <si>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</si>
  <si>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</si>
  <si>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</si>
  <si>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</si>
  <si>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</si>
  <si>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</si>
  <si>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</si>
  <si>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</si>
  <si>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</si>
  <si>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</si>
  <si>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</si>
  <si>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</si>
  <si>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</si>
  <si>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</si>
  <si>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</si>
  <si>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</si>
  <si>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</si>
  <si>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</si>
  <si>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</si>
  <si>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</si>
  <si>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</si>
  <si>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</si>
  <si>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</si>
  <si>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</si>
  <si>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</si>
  <si>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</si>
  <si>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</si>
  <si>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</si>
  <si>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</si>
  <si>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</si>
  <si>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</si>
  <si>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</si>
  <si>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</si>
  <si>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</si>
  <si>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</si>
  <si>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</si>
  <si>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</si>
  <si>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</si>
  <si>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</si>
  <si>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</si>
  <si>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</si>
  <si>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</si>
  <si>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</si>
  <si>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</si>
  <si>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</si>
  <si>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</si>
  <si>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</si>
  <si>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</si>
  <si>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</si>
  <si>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</si>
  <si>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</si>
  <si>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</si>
  <si>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</si>
  <si>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</si>
  <si>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</si>
  <si>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</si>
  <si>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</si>
  <si>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</si>
  <si>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</si>
  <si>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</si>
  <si>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</si>
  <si>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</si>
  <si>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</si>
  <si>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</si>
  <si>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</si>
  <si>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</si>
  <si>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</si>
  <si>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</si>
  <si>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</si>
  <si>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</si>
  <si>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</si>
  <si>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</si>
  <si>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</si>
  <si>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</si>
  <si>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</si>
  <si>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</si>
  <si>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</si>
  <si>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</si>
  <si>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</si>
  <si>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</si>
  <si>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</si>
  <si>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</si>
  <si>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</si>
  <si>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</si>
  <si>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</si>
  <si>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</si>
  <si>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</si>
  <si>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</si>
  <si>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</si>
  <si>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</si>
  <si>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</si>
  <si>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</si>
  <si>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</si>
  <si>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</si>
  <si>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</si>
  <si>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</si>
  <si>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</si>
  <si>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</si>
  <si>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</si>
  <si>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</si>
  <si>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</si>
  <si>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</si>
  <si>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</si>
  <si>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</si>
  <si>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</si>
  <si>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</si>
  <si>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</si>
  <si>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</si>
  <si>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</si>
  <si>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</si>
  <si>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</si>
  <si>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</si>
  <si>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</si>
  <si>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</si>
  <si>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</si>
  <si>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</si>
  <si>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</si>
  <si>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</si>
  <si>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</si>
  <si>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</si>
  <si>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</si>
  <si>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</si>
  <si>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</si>
  <si>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</si>
  <si>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</si>
  <si>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</si>
  <si>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</si>
  <si>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</si>
  <si>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</si>
  <si>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</si>
  <si>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</si>
  <si>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</si>
  <si>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</si>
  <si>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</si>
  <si>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</si>
  <si>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</si>
  <si>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</si>
  <si>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</si>
  <si>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</si>
  <si>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</si>
  <si>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</si>
  <si>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</si>
  <si>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</si>
  <si>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</si>
  <si>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</si>
  <si>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</si>
  <si>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</si>
  <si>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</si>
  <si>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</si>
  <si>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</si>
  <si>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</si>
  <si>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</si>
  <si>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</si>
  <si>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</si>
  <si>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</si>
  <si>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</si>
  <si>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</si>
  <si>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</si>
  <si>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</si>
  <si>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</si>
  <si>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</si>
  <si>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</si>
  <si>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</si>
  <si>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</si>
  <si>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</si>
  <si>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</si>
  <si>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</si>
  <si>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</si>
  <si>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</si>
  <si>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</si>
  <si>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</si>
  <si>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</si>
  <si>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</si>
  <si>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</si>
  <si>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</si>
  <si>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</si>
  <si>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</si>
  <si>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</si>
  <si>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</si>
  <si>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</si>
  <si>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</si>
  <si>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</si>
  <si>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</si>
  <si>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</si>
  <si>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</si>
  <si>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</si>
  <si>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</si>
  <si>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</si>
  <si>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</si>
  <si>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</si>
  <si>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</si>
  <si>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</si>
  <si>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</si>
  <si>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</si>
  <si>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</si>
  <si>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</si>
  <si>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</si>
  <si>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</si>
  <si>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</si>
  <si>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</si>
  <si>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</si>
  <si>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</si>
  <si>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</si>
  <si>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</si>
  <si>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</si>
  <si>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</si>
  <si>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</si>
  <si>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</si>
  <si>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</si>
  <si>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</si>
  <si>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</si>
  <si>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</si>
  <si>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</si>
  <si>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</si>
  <si>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</si>
  <si>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</si>
  <si>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</si>
  <si>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</si>
  <si>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</si>
  <si>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</si>
  <si>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</si>
  <si>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</si>
  <si>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</si>
  <si>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</si>
  <si>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</si>
  <si>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</si>
  <si>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</si>
  <si>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</si>
  <si>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</si>
  <si>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</si>
  <si>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</si>
  <si>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</si>
  <si>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</si>
  <si>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</si>
  <si>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</si>
  <si>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</si>
  <si>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</si>
  <si>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</si>
  <si>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</si>
  <si>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</si>
  <si>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</si>
  <si>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</si>
  <si>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</si>
  <si>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</si>
  <si>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</si>
  <si>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</si>
  <si>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</si>
  <si>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</si>
  <si>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</si>
  <si>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</si>
  <si>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</si>
  <si>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</si>
  <si>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</si>
  <si>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</si>
  <si>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</si>
  <si>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</si>
  <si>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</si>
  <si>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</si>
  <si>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</si>
  <si>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</si>
  <si>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</si>
  <si>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</si>
  <si>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</si>
  <si>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</si>
  <si>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</si>
  <si>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</si>
  <si>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</si>
  <si>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</si>
  <si>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</si>
  <si>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</si>
  <si>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</si>
  <si>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</si>
  <si>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</si>
  <si>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</si>
  <si>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</si>
  <si>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</si>
  <si>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</si>
  <si>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</si>
  <si>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</si>
  <si>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</si>
  <si>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</si>
  <si>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</si>
  <si>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</si>
  <si>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</si>
  <si>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</si>
  <si>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</si>
  <si>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</si>
  <si>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</si>
  <si>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</si>
  <si>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</si>
  <si>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</si>
  <si>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</si>
  <si>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</si>
  <si>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</si>
  <si>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</si>
  <si>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</si>
  <si>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</si>
  <si>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</si>
  <si>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</si>
  <si>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</si>
  <si>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</si>
  <si>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</si>
  <si>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</si>
  <si>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</si>
  <si>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</si>
  <si>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</si>
  <si>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</si>
  <si>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</si>
  <si>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</si>
  <si>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</si>
  <si>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</si>
  <si>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</si>
  <si>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</si>
  <si>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</si>
  <si>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</si>
  <si>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</si>
  <si>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</si>
  <si>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</si>
  <si>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</si>
  <si>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</si>
  <si>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</si>
  <si>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</si>
  <si>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</si>
  <si>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</si>
  <si>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</si>
  <si>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</si>
  <si>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</si>
  <si>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</si>
  <si>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</si>
  <si>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</si>
  <si>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</si>
  <si>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</si>
  <si>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</si>
  <si>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</si>
  <si>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</si>
  <si>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</si>
  <si>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</si>
  <si>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</si>
  <si>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</si>
  <si>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</si>
  <si>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</si>
  <si>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</si>
  <si>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</si>
  <si>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</si>
  <si>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</si>
  <si>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</si>
  <si>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</si>
  <si>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</si>
  <si>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</si>
  <si>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</si>
  <si>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</si>
  <si>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</si>
  <si>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</si>
  <si>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</si>
  <si>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</si>
  <si>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</si>
  <si>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</si>
  <si>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</si>
  <si>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</si>
  <si>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</si>
  <si>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</si>
  <si>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</si>
  <si>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</si>
  <si>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</si>
  <si>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</si>
  <si>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</si>
  <si>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</si>
  <si>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</si>
  <si>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</si>
  <si>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</si>
  <si>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</si>
  <si>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</si>
  <si>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</si>
  <si>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</si>
  <si>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</si>
  <si>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</si>
  <si>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</si>
  <si>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</si>
  <si>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</si>
  <si>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</si>
  <si>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</si>
  <si>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</si>
  <si>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</si>
  <si>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</si>
  <si>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</si>
  <si>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</si>
  <si>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</si>
  <si>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</si>
  <si>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</si>
  <si>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</si>
  <si>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</si>
  <si>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</si>
  <si>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</si>
  <si>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</si>
  <si>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</si>
  <si>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</si>
  <si>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</si>
  <si>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</si>
  <si>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</si>
  <si>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</si>
  <si>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</si>
  <si>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</si>
  <si>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</si>
  <si>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</si>
  <si>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</si>
  <si>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</si>
  <si>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</si>
  <si>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</si>
  <si>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</si>
  <si>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</si>
  <si>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</si>
  <si>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</si>
  <si>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</si>
  <si>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</si>
  <si>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</si>
  <si>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</si>
  <si>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</si>
  <si>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</si>
  <si>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</si>
  <si>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</si>
  <si>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</si>
  <si>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</si>
  <si>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</si>
  <si>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</si>
  <si>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</si>
  <si>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</si>
  <si>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</si>
  <si>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</si>
  <si>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</si>
  <si>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</si>
  <si>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</si>
  <si>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</si>
  <si>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</si>
  <si>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</si>
  <si>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</si>
  <si>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</si>
  <si>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</si>
  <si>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</si>
  <si>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</si>
  <si>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</si>
  <si>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</si>
  <si>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</si>
  <si>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</si>
  <si>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</si>
  <si>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</si>
  <si>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</si>
  <si>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</si>
  <si>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</si>
  <si>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</si>
  <si>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</si>
  <si>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</si>
  <si>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</si>
  <si>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</si>
  <si>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</si>
  <si>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</si>
  <si>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</si>
  <si>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</si>
  <si>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</si>
  <si>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სავალუტო კურსის ცვლილებით გამოწვეული საკრედიტო რისკი *</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</si>
  <si>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</si>
  <si>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</si>
  <si>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</si>
  <si>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</si>
  <si>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</si>
  <si>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</si>
  <si>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</si>
  <si>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</si>
  <si>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</si>
  <si>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</si>
  <si>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</si>
  <si>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</si>
  <si>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დღიური საშუალოს ნაცვლად აღებულია პერიოდის ბოლო დღის მონაცემები.</t>
  </si>
  <si>
    <t>სს იშბანკი საქართველო</t>
  </si>
  <si>
    <t>მურათ ბილგიჩ</t>
  </si>
  <si>
    <t>ოზან გური</t>
  </si>
  <si>
    <t>www.isbank.ge</t>
  </si>
  <si>
    <t xml:space="preserve"> 3Q 2017</t>
  </si>
  <si>
    <t xml:space="preserve"> 2Q 2017</t>
  </si>
  <si>
    <t xml:space="preserve"> 1Q 2017</t>
  </si>
  <si>
    <t>4Q 2016</t>
  </si>
  <si>
    <t xml:space="preserve"> 4Q 2017</t>
  </si>
  <si>
    <t>რისკის მიხედვით შეწონილი რისკის პოზიციები (ბაზელ III-ზე დაფუძნებული ჩარჩოს მიხედვით) *</t>
  </si>
  <si>
    <t>აჰმეთ ნაჯი ნარშაფ</t>
  </si>
  <si>
    <t>ჯემ ქაიან</t>
  </si>
  <si>
    <t>იავუზ ერგინ</t>
  </si>
  <si>
    <t>ჯან იუჯელ</t>
  </si>
  <si>
    <t>ქემალ შაჰინ</t>
  </si>
  <si>
    <t>მეჰმეთ შენჯანი</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</si>
  <si>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</si>
  <si>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</si>
  <si>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</si>
  <si>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</si>
  <si>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</si>
  <si>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</si>
  <si>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N39</t>
  </si>
  <si>
    <t>ცხრილი 9 (Capital), N37</t>
  </si>
  <si>
    <t>ცხრილი 9 (Capital), N2</t>
  </si>
  <si>
    <t>ცხრილი 9 (Capital), N6</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</si>
</sst>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b/>
      <i/>
      <sz val="10"/>
      <name val="Sylfaen"/>
      <family val="1"/>
    </font>
    <font>
      <b/>
      <sz val="10"/>
      <color theme="1"/>
      <name val="Segoe U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lightGray">
        <fgColor indexed="22"/>
        <bgColor theme="1" tint="0.499984740745262"/>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medium">
        <color indexed="64"/>
      </right>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cellStyleXfs>
  <cellXfs count="64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21" fillId="0" borderId="3" xfId="0" applyFont="1" applyFill="1" applyBorder="1" applyAlignment="1">
      <alignment horizontal="left" vertical="center"/>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5" fillId="0" borderId="13" xfId="0" applyFont="1" applyBorder="1" applyAlignment="1">
      <alignment wrapText="1"/>
    </xf>
    <xf numFmtId="0" fontId="20"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20"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5" xfId="0" applyNumberFormat="1" applyFont="1" applyFill="1" applyBorder="1" applyAlignment="1">
      <alignment horizontal="right" vertical="center"/>
    </xf>
    <xf numFmtId="0" fontId="107" fillId="0" borderId="0" xfId="0" applyFont="1" applyFill="1" applyBorder="1" applyAlignment="1">
      <alignment horizontal="left"/>
    </xf>
    <xf numFmtId="49" fontId="107" fillId="0" borderId="98" xfId="0" applyNumberFormat="1" applyFont="1" applyFill="1" applyBorder="1" applyAlignment="1">
      <alignment horizontal="right" vertical="center"/>
    </xf>
    <xf numFmtId="0" fontId="107" fillId="0" borderId="95" xfId="0" applyNumberFormat="1" applyFont="1" applyFill="1" applyBorder="1" applyAlignment="1">
      <alignment vertical="center" wrapText="1"/>
    </xf>
    <xf numFmtId="0" fontId="107" fillId="0" borderId="95" xfId="0" applyFont="1" applyFill="1" applyBorder="1" applyAlignment="1">
      <alignment horizontal="left" vertical="center" wrapText="1"/>
    </xf>
    <xf numFmtId="0" fontId="107" fillId="0" borderId="95" xfId="12672" applyFont="1" applyFill="1" applyBorder="1" applyAlignment="1">
      <alignment horizontal="left" vertical="center" wrapText="1"/>
    </xf>
    <xf numFmtId="0" fontId="107" fillId="0" borderId="95" xfId="0" applyNumberFormat="1" applyFont="1" applyFill="1" applyBorder="1" applyAlignment="1">
      <alignment horizontal="left" vertical="center" wrapText="1"/>
    </xf>
    <xf numFmtId="0" fontId="107" fillId="0" borderId="95" xfId="0" applyNumberFormat="1" applyFont="1" applyFill="1" applyBorder="1" applyAlignment="1">
      <alignment horizontal="right" vertical="center" wrapText="1"/>
    </xf>
    <xf numFmtId="0" fontId="107" fillId="0" borderId="95" xfId="0" applyNumberFormat="1" applyFont="1" applyFill="1" applyBorder="1" applyAlignment="1">
      <alignment horizontal="right" vertical="center"/>
    </xf>
    <xf numFmtId="0" fontId="107" fillId="0" borderId="95" xfId="0" applyFont="1" applyFill="1" applyBorder="1" applyAlignment="1">
      <alignment vertical="center" wrapText="1"/>
    </xf>
    <xf numFmtId="0" fontId="107" fillId="0" borderId="98" xfId="0" applyNumberFormat="1" applyFont="1" applyFill="1" applyBorder="1" applyAlignment="1">
      <alignment horizontal="left" vertical="center" wrapText="1"/>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22" xfId="0" applyFont="1" applyFill="1" applyBorder="1"/>
    <xf numFmtId="0" fontId="107" fillId="0" borderId="22" xfId="0" applyFont="1" applyFill="1" applyBorder="1" applyAlignment="1">
      <alignment horizontal="right"/>
    </xf>
    <xf numFmtId="49" fontId="107" fillId="0" borderId="22" xfId="0" applyNumberFormat="1" applyFont="1" applyFill="1" applyBorder="1" applyAlignment="1">
      <alignment horizontal="right" vertical="center"/>
    </xf>
    <xf numFmtId="49" fontId="107"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7" fillId="0" borderId="104" xfId="0" applyNumberFormat="1" applyFont="1" applyFill="1" applyBorder="1" applyAlignment="1">
      <alignment horizontal="right" vertical="center"/>
    </xf>
    <xf numFmtId="0" fontId="107"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7" fillId="0" borderId="102" xfId="0" applyFont="1" applyFill="1" applyBorder="1" applyAlignment="1">
      <alignment vertical="center" wrapText="1"/>
    </xf>
    <xf numFmtId="0" fontId="107" fillId="0" borderId="102" xfId="0" applyFont="1" applyFill="1" applyBorder="1" applyAlignment="1">
      <alignment horizontal="left" vertical="center" wrapText="1"/>
    </xf>
    <xf numFmtId="167" fontId="19" fillId="77" borderId="67" xfId="0" applyNumberFormat="1" applyFont="1" applyFill="1" applyBorder="1" applyAlignment="1">
      <alignment horizontal="center"/>
    </xf>
    <xf numFmtId="0" fontId="107" fillId="0" borderId="95" xfId="0" applyNumberFormat="1" applyFont="1" applyFill="1" applyBorder="1" applyAlignment="1">
      <alignment vertical="center"/>
    </xf>
    <xf numFmtId="0" fontId="107" fillId="0" borderId="95" xfId="0" applyNumberFormat="1" applyFont="1" applyFill="1" applyBorder="1" applyAlignment="1">
      <alignment horizontal="left" vertical="center" wrapText="1"/>
    </xf>
    <xf numFmtId="0" fontId="109" fillId="0" borderId="95" xfId="0" applyNumberFormat="1" applyFont="1" applyFill="1" applyBorder="1" applyAlignment="1">
      <alignment vertical="center" wrapText="1"/>
    </xf>
    <xf numFmtId="0" fontId="109" fillId="0" borderId="3" xfId="0" applyNumberFormat="1" applyFont="1" applyFill="1" applyBorder="1" applyAlignment="1">
      <alignment vertical="center" wrapText="1"/>
    </xf>
    <xf numFmtId="0" fontId="109"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4" fillId="0" borderId="3" xfId="0" applyNumberFormat="1" applyFont="1" applyBorder="1" applyAlignment="1"/>
    <xf numFmtId="193" fontId="4" fillId="0" borderId="22" xfId="0" applyNumberFormat="1" applyFont="1" applyBorder="1" applyAlignment="1"/>
    <xf numFmtId="193" fontId="4" fillId="0" borderId="23" xfId="0" applyNumberFormat="1" applyFont="1" applyBorder="1" applyAlignment="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8" fillId="37" borderId="34" xfId="20" applyBorder="1"/>
    <xf numFmtId="169" fontId="28" fillId="37" borderId="130" xfId="20" applyBorder="1"/>
    <xf numFmtId="169" fontId="28" fillId="37" borderId="120"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1" xfId="0" applyFont="1" applyFill="1" applyBorder="1" applyAlignment="1">
      <alignment horizontal="left"/>
    </xf>
    <xf numFmtId="0" fontId="14" fillId="3" borderId="132"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7" fillId="78" borderId="102" xfId="0" applyFont="1" applyFill="1" applyBorder="1" applyAlignment="1">
      <alignment horizontal="left" vertical="center"/>
    </xf>
    <xf numFmtId="0" fontId="107" fillId="78" borderId="95" xfId="0" applyFont="1" applyFill="1" applyBorder="1" applyAlignment="1">
      <alignment vertical="center" wrapText="1"/>
    </xf>
    <xf numFmtId="0" fontId="107" fillId="78" borderId="95" xfId="0" applyFont="1" applyFill="1" applyBorder="1" applyAlignment="1">
      <alignment horizontal="left" vertical="center" wrapText="1"/>
    </xf>
    <xf numFmtId="0" fontId="107" fillId="0" borderId="102" xfId="0" applyFont="1" applyFill="1" applyBorder="1" applyAlignment="1">
      <alignment horizontal="right" vertical="center"/>
    </xf>
    <xf numFmtId="0" fontId="4" fillId="0" borderId="136" xfId="0" applyFont="1" applyFill="1" applyBorder="1" applyAlignment="1">
      <alignment horizontal="center" vertical="center" wrapText="1"/>
    </xf>
    <xf numFmtId="0" fontId="6" fillId="3" borderId="137" xfId="0" applyFont="1" applyFill="1" applyBorder="1" applyAlignment="1">
      <alignment vertical="center"/>
    </xf>
    <xf numFmtId="0" fontId="4" fillId="3" borderId="24" xfId="0" applyFont="1" applyFill="1" applyBorder="1" applyAlignment="1">
      <alignment vertical="center"/>
    </xf>
    <xf numFmtId="0" fontId="4" fillId="0" borderId="138"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8" xfId="0" applyBorder="1"/>
    <xf numFmtId="0" fontId="0" fillId="0" borderId="138" xfId="0" applyBorder="1" applyAlignment="1">
      <alignment horizontal="center"/>
    </xf>
    <xf numFmtId="0" fontId="4" fillId="0" borderId="117" xfId="0" applyFont="1" applyBorder="1" applyAlignment="1">
      <alignment vertical="center" wrapText="1"/>
    </xf>
    <xf numFmtId="0" fontId="14" fillId="0" borderId="117" xfId="0" applyFont="1" applyBorder="1" applyAlignment="1">
      <alignment vertical="center" wrapText="1"/>
    </xf>
    <xf numFmtId="0" fontId="0" fillId="0" borderId="25" xfId="0" applyBorder="1"/>
    <xf numFmtId="0" fontId="6" fillId="36" borderId="139"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8"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6" xfId="0" applyFont="1" applyFill="1" applyBorder="1" applyAlignment="1">
      <alignment horizontal="left" vertical="center" wrapText="1"/>
    </xf>
    <xf numFmtId="0" fontId="4" fillId="0" borderId="138"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4" fillId="0" borderId="136" xfId="0" applyFont="1" applyFill="1" applyBorder="1" applyAlignment="1">
      <alignment horizontal="left" vertical="center" wrapText="1"/>
    </xf>
    <xf numFmtId="0" fontId="111" fillId="0" borderId="138" xfId="0" applyFont="1" applyFill="1" applyBorder="1" applyAlignment="1">
      <alignment horizontal="right" vertical="center" wrapText="1"/>
    </xf>
    <xf numFmtId="0" fontId="111" fillId="0" borderId="118" xfId="0" applyFont="1" applyFill="1" applyBorder="1" applyAlignment="1">
      <alignment horizontal="left" vertical="center" wrapText="1"/>
    </xf>
    <xf numFmtId="0" fontId="111" fillId="0" borderId="136" xfId="0" applyFont="1" applyFill="1" applyBorder="1" applyAlignment="1">
      <alignment horizontal="left" vertical="center" wrapText="1"/>
    </xf>
    <xf numFmtId="9" fontId="6" fillId="36" borderId="118" xfId="20961" applyFont="1" applyFill="1" applyBorder="1" applyAlignment="1">
      <alignment horizontal="left" vertical="center" wrapText="1"/>
    </xf>
    <xf numFmtId="0" fontId="6" fillId="36" borderId="118"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0" borderId="138" xfId="0" applyFont="1" applyFill="1" applyBorder="1" applyAlignment="1">
      <alignment horizontal="left" vertical="center" wrapText="1"/>
    </xf>
    <xf numFmtId="9" fontId="111" fillId="0" borderId="118" xfId="20961"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9" fontId="113" fillId="0" borderId="26" xfId="20961" applyFont="1" applyFill="1" applyBorder="1" applyAlignment="1" applyProtection="1">
      <alignment horizontal="left" vertical="center"/>
    </xf>
    <xf numFmtId="37" fontId="7" fillId="0" borderId="27" xfId="1" applyNumberFormat="1" applyFont="1" applyFill="1" applyBorder="1" applyAlignment="1" applyProtection="1">
      <alignment horizontal="left" vertical="center"/>
    </xf>
    <xf numFmtId="0" fontId="23" fillId="0" borderId="138" xfId="0" applyFont="1" applyBorder="1" applyAlignment="1">
      <alignment horizontal="center" vertical="center" wrapText="1"/>
    </xf>
    <xf numFmtId="0" fontId="23" fillId="0" borderId="118" xfId="0"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14" fontId="7" fillId="3" borderId="118" xfId="8" quotePrefix="1" applyNumberFormat="1" applyFont="1" applyFill="1" applyBorder="1" applyAlignment="1" applyProtection="1">
      <alignment horizontal="left" vertical="center" wrapText="1" indent="3"/>
      <protection locked="0"/>
    </xf>
    <xf numFmtId="0" fontId="23" fillId="0" borderId="118" xfId="0" applyFont="1" applyFill="1" applyBorder="1" applyAlignment="1">
      <alignment horizontal="left" vertical="center" wrapText="1" indent="2"/>
    </xf>
    <xf numFmtId="0" fontId="11" fillId="0" borderId="118" xfId="17" applyFill="1" applyBorder="1" applyAlignment="1" applyProtection="1"/>
    <xf numFmtId="49" fontId="111" fillId="0" borderId="138" xfId="0" applyNumberFormat="1" applyFont="1" applyFill="1" applyBorder="1" applyAlignment="1">
      <alignment horizontal="right" vertical="center" wrapText="1"/>
    </xf>
    <xf numFmtId="0" fontId="7" fillId="3" borderId="118" xfId="20960" applyFont="1" applyFill="1" applyBorder="1" applyAlignment="1" applyProtection="1"/>
    <xf numFmtId="0" fontId="104"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1"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114" fillId="0" borderId="118" xfId="0" applyFont="1" applyBorder="1"/>
    <xf numFmtId="0" fontId="115" fillId="0" borderId="118" xfId="17" applyFont="1" applyBorder="1" applyAlignment="1" applyProtection="1"/>
    <xf numFmtId="0" fontId="10" fillId="0" borderId="0" xfId="11" applyFont="1" applyFill="1" applyBorder="1" applyProtection="1"/>
    <xf numFmtId="0" fontId="116" fillId="0" borderId="0" xfId="0" applyFont="1"/>
    <xf numFmtId="179" fontId="116" fillId="0" borderId="0" xfId="0" applyNumberFormat="1" applyFont="1" applyAlignment="1">
      <alignment horizontal="left"/>
    </xf>
    <xf numFmtId="0" fontId="6" fillId="0" borderId="7" xfId="0" applyFont="1" applyFill="1" applyBorder="1" applyAlignment="1">
      <alignment horizontal="center" vertical="center" wrapText="1"/>
    </xf>
    <xf numFmtId="0" fontId="6" fillId="0" borderId="21" xfId="0" applyFont="1" applyFill="1" applyBorder="1" applyAlignment="1">
      <alignment horizontal="center" vertical="center" wrapText="1"/>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4" fillId="0" borderId="3" xfId="20961" applyNumberFormat="1" applyFont="1" applyFill="1" applyBorder="1" applyAlignment="1" applyProtection="1">
      <alignment horizontal="right" vertical="center" wrapText="1"/>
      <protection locked="0"/>
    </xf>
    <xf numFmtId="10" fontId="7" fillId="0" borderId="3" xfId="20961" applyNumberFormat="1" applyFont="1" applyBorder="1" applyAlignment="1" applyProtection="1">
      <alignment vertical="center" wrapText="1"/>
      <protection locked="0"/>
    </xf>
    <xf numFmtId="0" fontId="10" fillId="0" borderId="3"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17" fillId="0" borderId="0" xfId="0" applyFont="1" applyFill="1" applyBorder="1" applyProtection="1">
      <protection locked="0"/>
    </xf>
    <xf numFmtId="10" fontId="0" fillId="0" borderId="0" xfId="20961" applyNumberFormat="1" applyFont="1"/>
    <xf numFmtId="0" fontId="22" fillId="0" borderId="23" xfId="0" applyFont="1" applyFill="1" applyBorder="1" applyAlignment="1">
      <alignment horizontal="center" vertical="center" wrapText="1"/>
    </xf>
    <xf numFmtId="0" fontId="117" fillId="0" borderId="0" xfId="0" applyFont="1" applyFill="1"/>
    <xf numFmtId="38" fontId="7" fillId="0" borderId="51" xfId="0" applyNumberFormat="1" applyFont="1" applyFill="1" applyBorder="1" applyAlignment="1" applyProtection="1">
      <alignment horizontal="right"/>
      <protection locked="0"/>
    </xf>
    <xf numFmtId="38" fontId="15" fillId="36" borderId="3" xfId="7" applyNumberFormat="1" applyFont="1" applyFill="1" applyBorder="1" applyAlignment="1" applyProtection="1">
      <alignment horizontal="right"/>
    </xf>
    <xf numFmtId="38" fontId="7" fillId="0" borderId="3" xfId="0" applyNumberFormat="1" applyFont="1" applyFill="1" applyBorder="1" applyAlignment="1" applyProtection="1">
      <alignment horizontal="right"/>
      <protection locked="0"/>
    </xf>
    <xf numFmtId="38" fontId="15" fillId="36" borderId="23" xfId="7" applyNumberFormat="1" applyFont="1" applyFill="1" applyBorder="1" applyAlignment="1" applyProtection="1">
      <alignment horizontal="right"/>
    </xf>
    <xf numFmtId="38" fontId="15" fillId="36" borderId="3" xfId="0" applyNumberFormat="1" applyFont="1" applyFill="1" applyBorder="1" applyAlignment="1">
      <alignment horizontal="right"/>
    </xf>
    <xf numFmtId="38" fontId="7" fillId="0" borderId="3" xfId="7" applyNumberFormat="1" applyFont="1" applyFill="1" applyBorder="1" applyAlignment="1" applyProtection="1">
      <alignment horizontal="right"/>
    </xf>
    <xf numFmtId="38" fontId="7" fillId="0" borderId="23" xfId="7" applyNumberFormat="1" applyFont="1" applyFill="1" applyBorder="1" applyAlignment="1" applyProtection="1">
      <alignment horizontal="right"/>
    </xf>
    <xf numFmtId="38" fontId="15" fillId="0" borderId="3" xfId="0" applyNumberFormat="1" applyFont="1" applyFill="1" applyBorder="1" applyAlignment="1">
      <alignment horizontal="center"/>
    </xf>
    <xf numFmtId="38" fontId="15" fillId="0" borderId="23" xfId="0" applyNumberFormat="1" applyFont="1" applyFill="1" applyBorder="1" applyAlignment="1">
      <alignment horizontal="center"/>
    </xf>
    <xf numFmtId="38" fontId="15" fillId="36" borderId="3" xfId="0" applyNumberFormat="1" applyFont="1" applyFill="1" applyBorder="1" applyAlignment="1" applyProtection="1">
      <alignment horizontal="right"/>
    </xf>
    <xf numFmtId="38" fontId="7" fillId="0" borderId="23" xfId="0" applyNumberFormat="1" applyFont="1" applyFill="1" applyBorder="1" applyAlignment="1" applyProtection="1">
      <alignment horizontal="right"/>
      <protection locked="0"/>
    </xf>
    <xf numFmtId="38" fontId="15" fillId="36" borderId="3" xfId="7" applyNumberFormat="1" applyFont="1" applyFill="1" applyBorder="1" applyAlignment="1" applyProtection="1"/>
    <xf numFmtId="38" fontId="7" fillId="0" borderId="3" xfId="0" applyNumberFormat="1" applyFont="1" applyFill="1" applyBorder="1" applyAlignment="1" applyProtection="1">
      <protection locked="0"/>
    </xf>
    <xf numFmtId="38" fontId="15" fillId="36" borderId="23" xfId="7" applyNumberFormat="1" applyFont="1" applyFill="1" applyBorder="1" applyAlignment="1" applyProtection="1"/>
    <xf numFmtId="38" fontId="7" fillId="0" borderId="3"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164" fontId="7" fillId="0" borderId="3" xfId="7" applyNumberFormat="1" applyFont="1" applyFill="1" applyBorder="1" applyAlignment="1" applyProtection="1">
      <alignment horizontal="right"/>
    </xf>
    <xf numFmtId="164" fontId="15" fillId="36" borderId="3" xfId="7" applyNumberFormat="1" applyFont="1" applyFill="1" applyBorder="1" applyAlignment="1" applyProtection="1">
      <alignment horizontal="right"/>
    </xf>
    <xf numFmtId="164" fontId="7" fillId="0" borderId="10" xfId="7" applyNumberFormat="1" applyFont="1" applyFill="1" applyBorder="1" applyAlignment="1" applyProtection="1">
      <alignment horizontal="right"/>
    </xf>
    <xf numFmtId="164" fontId="15" fillId="36" borderId="23" xfId="7" applyNumberFormat="1" applyFont="1" applyFill="1" applyBorder="1" applyAlignment="1" applyProtection="1">
      <alignment horizontal="right"/>
    </xf>
    <xf numFmtId="38" fontId="7" fillId="0" borderId="10" xfId="7" applyNumberFormat="1" applyFont="1" applyFill="1" applyBorder="1" applyAlignment="1" applyProtection="1">
      <alignment horizontal="right"/>
    </xf>
    <xf numFmtId="164" fontId="7" fillId="0" borderId="3" xfId="7" applyNumberFormat="1" applyFont="1" applyFill="1" applyBorder="1" applyAlignment="1" applyProtection="1">
      <alignment horizontal="right"/>
      <protection locked="0"/>
    </xf>
    <xf numFmtId="164" fontId="7" fillId="0" borderId="10" xfId="7" applyNumberFormat="1" applyFont="1" applyFill="1" applyBorder="1" applyAlignment="1" applyProtection="1">
      <alignment horizontal="right"/>
      <protection locked="0"/>
    </xf>
    <xf numFmtId="164" fontId="7" fillId="0" borderId="23" xfId="7" applyNumberFormat="1" applyFont="1" applyFill="1" applyBorder="1" applyAlignment="1" applyProtection="1">
      <alignment horizontal="right"/>
    </xf>
    <xf numFmtId="164" fontId="15" fillId="0" borderId="3" xfId="7" applyNumberFormat="1" applyFont="1" applyFill="1" applyBorder="1" applyAlignment="1" applyProtection="1">
      <alignment horizontal="right"/>
    </xf>
    <xf numFmtId="164" fontId="15" fillId="0" borderId="10"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0" fontId="117" fillId="0" borderId="0" xfId="0" applyFont="1" applyFill="1" applyAlignment="1">
      <alignment horizontal="center"/>
    </xf>
    <xf numFmtId="38" fontId="15" fillId="36" borderId="118" xfId="0" applyNumberFormat="1" applyFont="1" applyFill="1" applyBorder="1" applyAlignment="1" applyProtection="1">
      <alignment horizontal="right"/>
    </xf>
    <xf numFmtId="38" fontId="7" fillId="0" borderId="118" xfId="0" applyNumberFormat="1" applyFont="1" applyFill="1" applyBorder="1" applyAlignment="1" applyProtection="1">
      <alignment horizontal="right"/>
    </xf>
    <xf numFmtId="38" fontId="15" fillId="80" borderId="118"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8" fillId="0" borderId="7" xfId="0" applyFont="1" applyBorder="1" applyAlignment="1">
      <alignment horizontal="center" vertical="center" wrapText="1"/>
    </xf>
    <xf numFmtId="0" fontId="118" fillId="0" borderId="72" xfId="0" applyFont="1" applyBorder="1" applyAlignment="1">
      <alignment horizontal="center" vertical="center" wrapText="1"/>
    </xf>
    <xf numFmtId="0" fontId="117" fillId="0" borderId="1" xfId="0" applyFont="1" applyFill="1" applyBorder="1" applyAlignment="1">
      <alignment horizontal="center"/>
    </xf>
    <xf numFmtId="38" fontId="6" fillId="36" borderId="118" xfId="7" applyNumberFormat="1" applyFont="1" applyFill="1" applyBorder="1" applyAlignment="1">
      <alignment vertical="center" wrapText="1"/>
    </xf>
    <xf numFmtId="38" fontId="6" fillId="36" borderId="136" xfId="7" applyNumberFormat="1" applyFont="1" applyFill="1" applyBorder="1" applyAlignment="1">
      <alignment vertical="center" wrapText="1"/>
    </xf>
    <xf numFmtId="38" fontId="6" fillId="0" borderId="118" xfId="7" applyNumberFormat="1" applyFont="1" applyBorder="1" applyAlignment="1">
      <alignment vertical="center" wrapText="1"/>
    </xf>
    <xf numFmtId="38" fontId="6" fillId="0" borderId="136" xfId="7" applyNumberFormat="1" applyFont="1" applyBorder="1" applyAlignment="1">
      <alignment vertical="center" wrapText="1"/>
    </xf>
    <xf numFmtId="38" fontId="15" fillId="79" borderId="0" xfId="7" applyNumberFormat="1" applyFont="1" applyFill="1"/>
    <xf numFmtId="38" fontId="6" fillId="0" borderId="118"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9" fontId="4" fillId="0" borderId="24" xfId="0" applyNumberFormat="1" applyFont="1" applyBorder="1" applyAlignment="1"/>
    <xf numFmtId="38" fontId="4" fillId="0" borderId="118" xfId="7" applyNumberFormat="1" applyFont="1" applyBorder="1" applyAlignment="1">
      <alignment horizontal="center" vertical="center"/>
    </xf>
    <xf numFmtId="38" fontId="4" fillId="0" borderId="136" xfId="7" applyNumberFormat="1" applyFont="1" applyBorder="1" applyAlignment="1">
      <alignment horizontal="center" vertical="center"/>
    </xf>
    <xf numFmtId="38" fontId="14" fillId="0" borderId="118" xfId="7" applyNumberFormat="1" applyFont="1" applyBorder="1" applyAlignment="1">
      <alignment horizontal="center" vertical="center"/>
    </xf>
    <xf numFmtId="38" fontId="6" fillId="36" borderId="26" xfId="7" applyNumberFormat="1" applyFont="1" applyFill="1" applyBorder="1" applyAlignment="1">
      <alignment horizontal="center" vertical="center"/>
    </xf>
    <xf numFmtId="38" fontId="6" fillId="36" borderId="27" xfId="7" applyNumberFormat="1" applyFont="1" applyFill="1" applyBorder="1" applyAlignment="1">
      <alignment horizontal="center" vertical="center"/>
    </xf>
    <xf numFmtId="38" fontId="3" fillId="36" borderId="21" xfId="0" applyNumberFormat="1" applyFont="1" applyFill="1" applyBorder="1" applyAlignment="1">
      <alignment horizontal="right" vertical="center"/>
    </xf>
    <xf numFmtId="38" fontId="3" fillId="0" borderId="23" xfId="0" applyNumberFormat="1" applyFont="1" applyBorder="1" applyAlignment="1">
      <alignment horizontal="right" wrapText="1"/>
    </xf>
    <xf numFmtId="38" fontId="3" fillId="36" borderId="23" xfId="0" applyNumberFormat="1" applyFont="1" applyFill="1" applyBorder="1" applyAlignment="1">
      <alignment horizontal="right" vertical="center" wrapText="1"/>
    </xf>
    <xf numFmtId="38" fontId="3" fillId="0" borderId="23" xfId="0" applyNumberFormat="1" applyFont="1" applyFill="1" applyBorder="1" applyAlignment="1">
      <alignment horizontal="right" wrapText="1"/>
    </xf>
    <xf numFmtId="38" fontId="3" fillId="36" borderId="27" xfId="0" applyNumberFormat="1" applyFont="1" applyFill="1" applyBorder="1" applyAlignment="1">
      <alignment horizontal="right" vertical="center" wrapText="1"/>
    </xf>
    <xf numFmtId="38" fontId="0" fillId="0" borderId="23" xfId="0" applyNumberFormat="1" applyFont="1" applyBorder="1" applyAlignment="1">
      <alignment horizontal="right"/>
    </xf>
    <xf numFmtId="38" fontId="0" fillId="0" borderId="23" xfId="0" applyNumberFormat="1" applyFont="1" applyBorder="1" applyAlignment="1">
      <alignment horizontal="right" wrapText="1"/>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38" fontId="15" fillId="36" borderId="23" xfId="2" applyNumberFormat="1" applyFont="1" applyFill="1" applyBorder="1" applyAlignment="1" applyProtection="1">
      <alignment vertical="top"/>
    </xf>
    <xf numFmtId="38" fontId="7" fillId="3" borderId="23" xfId="2" applyNumberFormat="1" applyFont="1" applyFill="1" applyBorder="1" applyAlignment="1" applyProtection="1">
      <alignment vertical="top"/>
      <protection locked="0"/>
    </xf>
    <xf numFmtId="38" fontId="15" fillId="36" borderId="23" xfId="2" applyNumberFormat="1" applyFont="1" applyFill="1" applyBorder="1" applyAlignment="1" applyProtection="1">
      <alignment vertical="top" wrapText="1"/>
    </xf>
    <xf numFmtId="38" fontId="7" fillId="3" borderId="23" xfId="2" applyNumberFormat="1" applyFont="1" applyFill="1" applyBorder="1" applyAlignment="1" applyProtection="1">
      <alignment vertical="top" wrapText="1"/>
      <protection locked="0"/>
    </xf>
    <xf numFmtId="38" fontId="15" fillId="36" borderId="23"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4" fillId="0" borderId="35" xfId="0" applyNumberFormat="1" applyFont="1" applyBorder="1" applyAlignment="1">
      <alignment vertical="center"/>
    </xf>
    <xf numFmtId="193" fontId="4" fillId="0" borderId="14" xfId="0" applyNumberFormat="1" applyFont="1" applyBorder="1" applyAlignment="1">
      <alignment vertical="center"/>
    </xf>
    <xf numFmtId="193" fontId="14" fillId="0" borderId="14" xfId="0" applyNumberFormat="1" applyFont="1" applyBorder="1" applyAlignment="1">
      <alignment vertical="center"/>
    </xf>
    <xf numFmtId="193" fontId="6" fillId="36" borderId="14" xfId="0" applyNumberFormat="1" applyFont="1" applyFill="1" applyBorder="1" applyAlignment="1">
      <alignment vertical="center"/>
    </xf>
    <xf numFmtId="193" fontId="4" fillId="0" borderId="15" xfId="0" applyNumberFormat="1" applyFont="1" applyBorder="1" applyAlignment="1">
      <alignment vertical="center"/>
    </xf>
    <xf numFmtId="193" fontId="6" fillId="36" borderId="17" xfId="0" applyNumberFormat="1" applyFont="1" applyFill="1" applyBorder="1" applyAlignment="1">
      <alignment vertical="center"/>
    </xf>
    <xf numFmtId="193" fontId="4" fillId="0" borderId="18" xfId="0" applyNumberFormat="1" applyFont="1" applyBorder="1" applyAlignment="1">
      <alignment vertical="center"/>
    </xf>
    <xf numFmtId="193" fontId="14" fillId="0" borderId="15" xfId="0" applyNumberFormat="1" applyFont="1" applyBorder="1" applyAlignment="1">
      <alignment vertical="center"/>
    </xf>
    <xf numFmtId="193" fontId="6" fillId="36" borderId="64" xfId="0" applyNumberFormat="1" applyFont="1" applyFill="1" applyBorder="1" applyAlignment="1">
      <alignment vertical="center"/>
    </xf>
    <xf numFmtId="38" fontId="4" fillId="0" borderId="3" xfId="0" applyNumberFormat="1" applyFont="1" applyBorder="1" applyAlignment="1"/>
    <xf numFmtId="38" fontId="4" fillId="0" borderId="8" xfId="0" applyNumberFormat="1" applyFont="1" applyBorder="1" applyAlignment="1"/>
    <xf numFmtId="38" fontId="6" fillId="36" borderId="26" xfId="0" applyNumberFormat="1" applyFont="1" applyFill="1" applyBorder="1"/>
    <xf numFmtId="38" fontId="6" fillId="36" borderId="141" xfId="0" applyNumberFormat="1" applyFont="1" applyFill="1" applyBorder="1"/>
    <xf numFmtId="38" fontId="6" fillId="36" borderId="136" xfId="0" applyNumberFormat="1" applyFont="1" applyFill="1" applyBorder="1"/>
    <xf numFmtId="193" fontId="6" fillId="36" borderId="25" xfId="0" applyNumberFormat="1" applyFont="1" applyFill="1" applyBorder="1"/>
    <xf numFmtId="193" fontId="6" fillId="36" borderId="26" xfId="0" applyNumberFormat="1" applyFont="1" applyFill="1" applyBorder="1"/>
    <xf numFmtId="193" fontId="6" fillId="36" borderId="27" xfId="0" applyNumberFormat="1" applyFont="1" applyFill="1" applyBorder="1"/>
    <xf numFmtId="193" fontId="6" fillId="36" borderId="58" xfId="0" applyNumberFormat="1" applyFont="1" applyFill="1" applyBorder="1"/>
    <xf numFmtId="193" fontId="6" fillId="36" borderId="57" xfId="0" applyNumberFormat="1" applyFont="1" applyFill="1" applyBorder="1" applyAlignment="1"/>
    <xf numFmtId="9" fontId="6" fillId="36" borderId="27" xfId="20961" applyFont="1" applyFill="1" applyBorder="1"/>
    <xf numFmtId="193" fontId="18" fillId="0" borderId="3" xfId="0" applyNumberFormat="1" applyFont="1" applyFill="1" applyBorder="1" applyAlignment="1" applyProtection="1">
      <alignment vertical="center"/>
      <protection locked="0"/>
    </xf>
    <xf numFmtId="10" fontId="18" fillId="0" borderId="26" xfId="20961" applyNumberFormat="1" applyFont="1" applyFill="1" applyBorder="1" applyAlignment="1" applyProtection="1">
      <alignment vertical="center"/>
      <protection locked="0"/>
    </xf>
    <xf numFmtId="10" fontId="4" fillId="0" borderId="24" xfId="20961" applyNumberFormat="1" applyFont="1" applyFill="1" applyBorder="1" applyAlignment="1"/>
    <xf numFmtId="10" fontId="4" fillId="0" borderId="43" xfId="20961" applyNumberFormat="1" applyFont="1" applyFill="1" applyBorder="1" applyAlignment="1"/>
    <xf numFmtId="38" fontId="3" fillId="0" borderId="23" xfId="0" applyNumberFormat="1" applyFont="1" applyFill="1" applyBorder="1" applyAlignment="1">
      <alignment horizontal="right"/>
    </xf>
    <xf numFmtId="164" fontId="4" fillId="0" borderId="118"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118" xfId="0" applyNumberFormat="1" applyFont="1" applyFill="1" applyBorder="1" applyAlignment="1">
      <alignment vertical="center"/>
    </xf>
    <xf numFmtId="164" fontId="6" fillId="0" borderId="28"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114" xfId="7" applyNumberFormat="1" applyFont="1" applyFill="1" applyBorder="1" applyAlignment="1">
      <alignment vertical="center"/>
    </xf>
    <xf numFmtId="164" fontId="6" fillId="0" borderId="30" xfId="7" applyNumberFormat="1" applyFont="1" applyFill="1" applyBorder="1" applyAlignment="1">
      <alignment vertical="center"/>
    </xf>
    <xf numFmtId="164" fontId="6" fillId="0" borderId="114" xfId="7" applyNumberFormat="1" applyFont="1" applyFill="1" applyBorder="1" applyAlignment="1">
      <alignment vertical="center"/>
    </xf>
    <xf numFmtId="10" fontId="4" fillId="0" borderId="112" xfId="20961" applyNumberFormat="1" applyFont="1" applyFill="1" applyBorder="1" applyAlignment="1">
      <alignment vertical="center"/>
    </xf>
    <xf numFmtId="10" fontId="6" fillId="0" borderId="112" xfId="20961" applyNumberFormat="1" applyFont="1" applyFill="1" applyBorder="1" applyAlignment="1">
      <alignment vertical="center"/>
    </xf>
    <xf numFmtId="0" fontId="4" fillId="3" borderId="132" xfId="0" applyFont="1" applyFill="1" applyBorder="1" applyAlignment="1">
      <alignment vertical="center"/>
    </xf>
    <xf numFmtId="164" fontId="6" fillId="0" borderId="118" xfId="7" applyNumberFormat="1" applyFont="1" applyFill="1" applyBorder="1" applyAlignment="1">
      <alignment vertical="center"/>
    </xf>
    <xf numFmtId="164" fontId="6" fillId="0" borderId="26" xfId="0"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136" xfId="7" applyNumberFormat="1" applyFont="1" applyFill="1" applyBorder="1" applyAlignment="1">
      <alignment vertical="center"/>
    </xf>
    <xf numFmtId="164" fontId="6" fillId="0" borderId="27" xfId="7" applyNumberFormat="1" applyFont="1" applyFill="1" applyBorder="1" applyAlignment="1">
      <alignment vertical="center"/>
    </xf>
    <xf numFmtId="164" fontId="6" fillId="0" borderId="21" xfId="7" applyNumberFormat="1" applyFont="1" applyFill="1" applyBorder="1" applyAlignment="1">
      <alignment vertical="center"/>
    </xf>
    <xf numFmtId="164" fontId="6" fillId="0" borderId="127" xfId="7" applyNumberFormat="1" applyFont="1" applyFill="1" applyBorder="1" applyAlignment="1">
      <alignment vertical="center"/>
    </xf>
    <xf numFmtId="10" fontId="6" fillId="0" borderId="129" xfId="20961" applyNumberFormat="1" applyFont="1" applyFill="1" applyBorder="1" applyAlignment="1">
      <alignment vertical="center"/>
    </xf>
    <xf numFmtId="38" fontId="0" fillId="0" borderId="0" xfId="0" applyNumberFormat="1" applyAlignment="1"/>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10" fillId="0" borderId="30" xfId="0" applyFont="1" applyFill="1" applyBorder="1" applyAlignment="1" applyProtection="1">
      <alignment horizontal="center"/>
    </xf>
    <xf numFmtId="0" fontId="10" fillId="0" borderId="31" xfId="0" applyFont="1" applyFill="1" applyBorder="1" applyAlignment="1" applyProtection="1">
      <alignment horizontal="center"/>
    </xf>
    <xf numFmtId="0" fontId="10" fillId="0" borderId="33" xfId="0" applyFont="1" applyFill="1" applyBorder="1" applyAlignment="1" applyProtection="1">
      <alignment horizontal="center"/>
    </xf>
    <xf numFmtId="0" fontId="10"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4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7"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78" borderId="8" xfId="0" applyFont="1" applyFill="1" applyBorder="1" applyAlignment="1">
      <alignment vertical="center" wrapText="1"/>
    </xf>
    <xf numFmtId="0" fontId="107" fillId="78" borderId="10" xfId="0" applyFont="1" applyFill="1" applyBorder="1" applyAlignment="1">
      <alignment vertical="center" wrapText="1"/>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6" fillId="0" borderId="103" xfId="0" applyFont="1" applyFill="1" applyBorder="1" applyAlignment="1">
      <alignment horizontal="center" vertical="center"/>
    </xf>
    <xf numFmtId="0" fontId="107" fillId="0" borderId="96" xfId="0" applyFont="1" applyFill="1" applyBorder="1" applyAlignment="1">
      <alignment horizontal="left" vertical="center"/>
    </xf>
    <xf numFmtId="0" fontId="107" fillId="0" borderId="97" xfId="0" applyFont="1" applyFill="1" applyBorder="1" applyAlignment="1">
      <alignment horizontal="left" vertical="center"/>
    </xf>
    <xf numFmtId="0" fontId="106" fillId="76" borderId="106" xfId="0" applyFont="1" applyFill="1" applyBorder="1" applyAlignment="1">
      <alignment horizontal="center" vertical="center"/>
    </xf>
    <xf numFmtId="0" fontId="106" fillId="76" borderId="107" xfId="0" applyFont="1" applyFill="1" applyBorder="1" applyAlignment="1">
      <alignment horizontal="center" vertical="center"/>
    </xf>
    <xf numFmtId="0" fontId="106" fillId="76" borderId="108" xfId="0" applyFont="1" applyFill="1" applyBorder="1" applyAlignment="1">
      <alignment horizontal="center" vertical="center"/>
    </xf>
    <xf numFmtId="0" fontId="107" fillId="0" borderId="99" xfId="0" applyFont="1" applyFill="1" applyBorder="1" applyAlignment="1">
      <alignment horizontal="left" vertical="center" wrapText="1"/>
    </xf>
    <xf numFmtId="0" fontId="107" fillId="0" borderId="100" xfId="0" applyFont="1" applyFill="1" applyBorder="1" applyAlignment="1">
      <alignment horizontal="left" vertical="center" wrapText="1"/>
    </xf>
    <xf numFmtId="0" fontId="107" fillId="0" borderId="95" xfId="0" applyFont="1" applyFill="1" applyBorder="1" applyAlignment="1">
      <alignment horizontal="left" vertical="center" wrapText="1"/>
    </xf>
    <xf numFmtId="0" fontId="107" fillId="0" borderId="104" xfId="0" applyFont="1" applyFill="1" applyBorder="1" applyAlignment="1">
      <alignment horizontal="left" vertical="center" wrapText="1"/>
    </xf>
    <xf numFmtId="0" fontId="106" fillId="76" borderId="92" xfId="0" applyFont="1" applyFill="1" applyBorder="1" applyAlignment="1">
      <alignment horizontal="center" vertical="center" wrapText="1"/>
    </xf>
    <xf numFmtId="0" fontId="106" fillId="76" borderId="93" xfId="0" applyFont="1" applyFill="1" applyBorder="1" applyAlignment="1">
      <alignment horizontal="center" vertical="center" wrapText="1"/>
    </xf>
    <xf numFmtId="0" fontId="106" fillId="76" borderId="94" xfId="0" applyFont="1" applyFill="1" applyBorder="1" applyAlignment="1">
      <alignment horizontal="center" vertical="center" wrapText="1"/>
    </xf>
    <xf numFmtId="0" fontId="106" fillId="0" borderId="105" xfId="0" applyFont="1" applyFill="1" applyBorder="1" applyAlignment="1">
      <alignment horizontal="center" vertical="center"/>
    </xf>
    <xf numFmtId="0" fontId="106" fillId="0" borderId="106" xfId="0" applyFont="1" applyFill="1" applyBorder="1" applyAlignment="1">
      <alignment horizontal="center" vertical="center"/>
    </xf>
    <xf numFmtId="0" fontId="106" fillId="0" borderId="107" xfId="0" applyFont="1" applyFill="1" applyBorder="1" applyAlignment="1">
      <alignment horizontal="center" vertical="center"/>
    </xf>
    <xf numFmtId="0" fontId="106" fillId="0" borderId="108" xfId="0" applyFont="1" applyFill="1" applyBorder="1" applyAlignment="1">
      <alignment horizontal="center" vertical="center"/>
    </xf>
    <xf numFmtId="0" fontId="106" fillId="0" borderId="101" xfId="0" applyFont="1" applyFill="1" applyBorder="1" applyAlignment="1">
      <alignment horizontal="center" vertical="center"/>
    </xf>
    <xf numFmtId="0" fontId="107" fillId="0" borderId="98" xfId="0" applyFont="1" applyFill="1" applyBorder="1" applyAlignment="1">
      <alignment horizontal="left"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6" fillId="76" borderId="133" xfId="0" applyFont="1" applyFill="1" applyBorder="1" applyAlignment="1">
      <alignment horizontal="center" vertical="center" wrapText="1"/>
    </xf>
    <xf numFmtId="0" fontId="106" fillId="76" borderId="134" xfId="0" applyFont="1" applyFill="1" applyBorder="1" applyAlignment="1">
      <alignment horizontal="center" vertical="center" wrapText="1"/>
    </xf>
    <xf numFmtId="0" fontId="106" fillId="76" borderId="135" xfId="0" applyFont="1" applyFill="1" applyBorder="1" applyAlignment="1">
      <alignment horizontal="center" vertical="center" wrapText="1"/>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49" fontId="107" fillId="0" borderId="96" xfId="0" applyNumberFormat="1" applyFont="1" applyFill="1" applyBorder="1" applyAlignment="1">
      <alignment horizontal="left" vertical="center" wrapText="1"/>
    </xf>
    <xf numFmtId="49" fontId="107" fillId="0" borderId="97" xfId="0" applyNumberFormat="1"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19" xfId="0" applyFont="1" applyFill="1" applyBorder="1" applyAlignment="1">
      <alignment horizontal="left" vertical="center" wrapText="1"/>
    </xf>
    <xf numFmtId="0" fontId="107" fillId="0" borderId="117" xfId="0" applyFont="1" applyFill="1" applyBorder="1" applyAlignment="1">
      <alignment horizontal="lef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3" xfId="0" applyFont="1" applyFill="1" applyBorder="1" applyAlignment="1">
      <alignment horizontal="lef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activeCell="C1" sqref="C1"/>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0" t="s">
        <v>296</v>
      </c>
      <c r="C1" s="94"/>
    </row>
    <row r="2" spans="1:3" s="187" customFormat="1">
      <c r="A2" s="254">
        <v>1</v>
      </c>
      <c r="B2" s="188" t="s">
        <v>297</v>
      </c>
      <c r="C2" s="396" t="s">
        <v>887</v>
      </c>
    </row>
    <row r="3" spans="1:3" s="187" customFormat="1">
      <c r="A3" s="254">
        <v>2</v>
      </c>
      <c r="B3" s="189" t="s">
        <v>298</v>
      </c>
      <c r="C3" s="396" t="s">
        <v>888</v>
      </c>
    </row>
    <row r="4" spans="1:3" s="187" customFormat="1">
      <c r="A4" s="254">
        <v>3</v>
      </c>
      <c r="B4" s="189" t="s">
        <v>299</v>
      </c>
      <c r="C4" s="396" t="s">
        <v>889</v>
      </c>
    </row>
    <row r="5" spans="1:3" s="187" customFormat="1">
      <c r="A5" s="255">
        <v>4</v>
      </c>
      <c r="B5" s="192" t="s">
        <v>300</v>
      </c>
      <c r="C5" s="397" t="s">
        <v>890</v>
      </c>
    </row>
    <row r="6" spans="1:3" s="191" customFormat="1" ht="65.25" customHeight="1">
      <c r="A6" s="530" t="s">
        <v>802</v>
      </c>
      <c r="B6" s="531"/>
      <c r="C6" s="531"/>
    </row>
    <row r="7" spans="1:3">
      <c r="A7" s="388" t="s">
        <v>651</v>
      </c>
      <c r="B7" s="389" t="s">
        <v>301</v>
      </c>
    </row>
    <row r="8" spans="1:3">
      <c r="A8" s="390">
        <v>1</v>
      </c>
      <c r="B8" s="386" t="s">
        <v>263</v>
      </c>
    </row>
    <row r="9" spans="1:3">
      <c r="A9" s="390">
        <v>2</v>
      </c>
      <c r="B9" s="386" t="s">
        <v>302</v>
      </c>
    </row>
    <row r="10" spans="1:3">
      <c r="A10" s="390">
        <v>3</v>
      </c>
      <c r="B10" s="386" t="s">
        <v>303</v>
      </c>
    </row>
    <row r="11" spans="1:3">
      <c r="A11" s="390">
        <v>4</v>
      </c>
      <c r="B11" s="386" t="s">
        <v>304</v>
      </c>
      <c r="C11" s="186"/>
    </row>
    <row r="12" spans="1:3">
      <c r="A12" s="390">
        <v>5</v>
      </c>
      <c r="B12" s="386" t="s">
        <v>226</v>
      </c>
    </row>
    <row r="13" spans="1:3">
      <c r="A13" s="390">
        <v>6</v>
      </c>
      <c r="B13" s="391" t="s">
        <v>187</v>
      </c>
    </row>
    <row r="14" spans="1:3">
      <c r="A14" s="390">
        <v>7</v>
      </c>
      <c r="B14" s="386" t="s">
        <v>305</v>
      </c>
    </row>
    <row r="15" spans="1:3">
      <c r="A15" s="390">
        <v>8</v>
      </c>
      <c r="B15" s="386" t="s">
        <v>309</v>
      </c>
    </row>
    <row r="16" spans="1:3">
      <c r="A16" s="390">
        <v>9</v>
      </c>
      <c r="B16" s="386" t="s">
        <v>90</v>
      </c>
    </row>
    <row r="17" spans="1:2">
      <c r="A17" s="392" t="s">
        <v>875</v>
      </c>
      <c r="B17" s="386" t="s">
        <v>845</v>
      </c>
    </row>
    <row r="18" spans="1:2">
      <c r="A18" s="390">
        <v>10</v>
      </c>
      <c r="B18" s="386" t="s">
        <v>312</v>
      </c>
    </row>
    <row r="19" spans="1:2">
      <c r="A19" s="390">
        <v>11</v>
      </c>
      <c r="B19" s="391" t="s">
        <v>290</v>
      </c>
    </row>
    <row r="20" spans="1:2">
      <c r="A20" s="390">
        <v>12</v>
      </c>
      <c r="B20" s="391" t="s">
        <v>287</v>
      </c>
    </row>
    <row r="21" spans="1:2">
      <c r="A21" s="390">
        <v>13</v>
      </c>
      <c r="B21" s="393" t="s">
        <v>772</v>
      </c>
    </row>
    <row r="22" spans="1:2">
      <c r="A22" s="390">
        <v>14</v>
      </c>
      <c r="B22" s="394" t="s">
        <v>832</v>
      </c>
    </row>
    <row r="23" spans="1:2">
      <c r="A23" s="395">
        <v>15</v>
      </c>
      <c r="B23" s="391"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4.4"/>
  <cols>
    <col min="1" max="1" width="9.5546875" style="5" bestFit="1" customWidth="1"/>
    <col min="2" max="2" width="132.44140625" style="2" customWidth="1"/>
    <col min="3" max="3" width="18.44140625" style="2" customWidth="1"/>
  </cols>
  <sheetData>
    <row r="1" spans="1:6">
      <c r="A1" s="398" t="s">
        <v>227</v>
      </c>
      <c r="B1" s="399" t="str">
        <f>'1. key ratios'!B1</f>
        <v>სს იშბანკი საქართველო</v>
      </c>
      <c r="D1" s="2"/>
      <c r="E1" s="2"/>
      <c r="F1" s="2"/>
    </row>
    <row r="2" spans="1:6" s="22" customFormat="1" ht="15.75" customHeight="1">
      <c r="A2" s="398" t="s">
        <v>228</v>
      </c>
      <c r="B2" s="400">
        <f>'1. key ratios'!B2</f>
        <v>43100</v>
      </c>
    </row>
    <row r="3" spans="1:6" s="22" customFormat="1" ht="15.75" customHeight="1"/>
    <row r="4" spans="1:6" ht="15" thickBot="1">
      <c r="A4" s="5" t="s">
        <v>660</v>
      </c>
      <c r="B4" s="60" t="s">
        <v>90</v>
      </c>
    </row>
    <row r="5" spans="1:6">
      <c r="A5" s="139" t="s">
        <v>28</v>
      </c>
      <c r="B5" s="140"/>
      <c r="C5" s="141" t="s">
        <v>29</v>
      </c>
    </row>
    <row r="6" spans="1:6">
      <c r="A6" s="142">
        <v>1</v>
      </c>
      <c r="B6" s="83" t="s">
        <v>30</v>
      </c>
      <c r="C6" s="478">
        <f>SUM(C7:C11)</f>
        <v>34128716.230000004</v>
      </c>
    </row>
    <row r="7" spans="1:6">
      <c r="A7" s="142">
        <v>2</v>
      </c>
      <c r="B7" s="80" t="s">
        <v>31</v>
      </c>
      <c r="C7" s="479">
        <v>30000000</v>
      </c>
    </row>
    <row r="8" spans="1:6">
      <c r="A8" s="142">
        <v>3</v>
      </c>
      <c r="B8" s="74" t="s">
        <v>32</v>
      </c>
      <c r="C8" s="479"/>
    </row>
    <row r="9" spans="1:6">
      <c r="A9" s="142">
        <v>4</v>
      </c>
      <c r="B9" s="74" t="s">
        <v>33</v>
      </c>
      <c r="C9" s="479"/>
    </row>
    <row r="10" spans="1:6">
      <c r="A10" s="142">
        <v>5</v>
      </c>
      <c r="B10" s="74" t="s">
        <v>34</v>
      </c>
      <c r="C10" s="479"/>
    </row>
    <row r="11" spans="1:6">
      <c r="A11" s="142">
        <v>6</v>
      </c>
      <c r="B11" s="81" t="s">
        <v>35</v>
      </c>
      <c r="C11" s="479">
        <v>4128716.2300000004</v>
      </c>
    </row>
    <row r="12" spans="1:6" s="4" customFormat="1">
      <c r="A12" s="142">
        <v>7</v>
      </c>
      <c r="B12" s="83" t="s">
        <v>36</v>
      </c>
      <c r="C12" s="480">
        <f>SUM(C13:C27)</f>
        <v>329825.22999999992</v>
      </c>
    </row>
    <row r="13" spans="1:6" s="4" customFormat="1">
      <c r="A13" s="142">
        <v>8</v>
      </c>
      <c r="B13" s="82" t="s">
        <v>37</v>
      </c>
      <c r="C13" s="481"/>
    </row>
    <row r="14" spans="1:6" s="4" customFormat="1" ht="27.6">
      <c r="A14" s="142">
        <v>9</v>
      </c>
      <c r="B14" s="75" t="s">
        <v>38</v>
      </c>
      <c r="C14" s="481"/>
    </row>
    <row r="15" spans="1:6" s="4" customFormat="1">
      <c r="A15" s="142">
        <v>10</v>
      </c>
      <c r="B15" s="76" t="s">
        <v>39</v>
      </c>
      <c r="C15" s="481">
        <v>329825.22999999992</v>
      </c>
    </row>
    <row r="16" spans="1:6" s="4" customFormat="1">
      <c r="A16" s="142">
        <v>11</v>
      </c>
      <c r="B16" s="77" t="s">
        <v>40</v>
      </c>
      <c r="C16" s="481"/>
    </row>
    <row r="17" spans="1:3" s="4" customFormat="1">
      <c r="A17" s="142">
        <v>12</v>
      </c>
      <c r="B17" s="76" t="s">
        <v>41</v>
      </c>
      <c r="C17" s="481"/>
    </row>
    <row r="18" spans="1:3" s="4" customFormat="1">
      <c r="A18" s="142">
        <v>13</v>
      </c>
      <c r="B18" s="76" t="s">
        <v>42</v>
      </c>
      <c r="C18" s="481"/>
    </row>
    <row r="19" spans="1:3" s="4" customFormat="1">
      <c r="A19" s="142">
        <v>14</v>
      </c>
      <c r="B19" s="76" t="s">
        <v>43</v>
      </c>
      <c r="C19" s="481"/>
    </row>
    <row r="20" spans="1:3" s="4" customFormat="1" ht="27.6">
      <c r="A20" s="142">
        <v>15</v>
      </c>
      <c r="B20" s="76" t="s">
        <v>44</v>
      </c>
      <c r="C20" s="481"/>
    </row>
    <row r="21" spans="1:3" s="4" customFormat="1" ht="27.6">
      <c r="A21" s="142">
        <v>16</v>
      </c>
      <c r="B21" s="75" t="s">
        <v>45</v>
      </c>
      <c r="C21" s="481"/>
    </row>
    <row r="22" spans="1:3" s="4" customFormat="1">
      <c r="A22" s="142">
        <v>17</v>
      </c>
      <c r="B22" s="143" t="s">
        <v>46</v>
      </c>
      <c r="C22" s="481"/>
    </row>
    <row r="23" spans="1:3" s="4" customFormat="1" ht="27.6">
      <c r="A23" s="142">
        <v>18</v>
      </c>
      <c r="B23" s="75" t="s">
        <v>47</v>
      </c>
      <c r="C23" s="481"/>
    </row>
    <row r="24" spans="1:3" s="4" customFormat="1" ht="27.6">
      <c r="A24" s="142">
        <v>19</v>
      </c>
      <c r="B24" s="75" t="s">
        <v>48</v>
      </c>
      <c r="C24" s="481"/>
    </row>
    <row r="25" spans="1:3" s="4" customFormat="1" ht="27.6">
      <c r="A25" s="142">
        <v>20</v>
      </c>
      <c r="B25" s="78" t="s">
        <v>49</v>
      </c>
      <c r="C25" s="481"/>
    </row>
    <row r="26" spans="1:3" s="4" customFormat="1">
      <c r="A26" s="142">
        <v>21</v>
      </c>
      <c r="B26" s="78" t="s">
        <v>50</v>
      </c>
      <c r="C26" s="481"/>
    </row>
    <row r="27" spans="1:3" s="4" customFormat="1" ht="27.6">
      <c r="A27" s="142">
        <v>22</v>
      </c>
      <c r="B27" s="78" t="s">
        <v>51</v>
      </c>
      <c r="C27" s="481"/>
    </row>
    <row r="28" spans="1:3" s="4" customFormat="1">
      <c r="A28" s="142">
        <v>23</v>
      </c>
      <c r="B28" s="84" t="s">
        <v>25</v>
      </c>
      <c r="C28" s="480">
        <f>C6-C12</f>
        <v>33798891.000000007</v>
      </c>
    </row>
    <row r="29" spans="1:3" s="4" customFormat="1">
      <c r="A29" s="144"/>
      <c r="B29" s="79"/>
      <c r="C29" s="481"/>
    </row>
    <row r="30" spans="1:3" s="4" customFormat="1">
      <c r="A30" s="144">
        <v>24</v>
      </c>
      <c r="B30" s="84" t="s">
        <v>52</v>
      </c>
      <c r="C30" s="480">
        <f>C31+C34</f>
        <v>0</v>
      </c>
    </row>
    <row r="31" spans="1:3" s="4" customFormat="1">
      <c r="A31" s="144">
        <v>25</v>
      </c>
      <c r="B31" s="74" t="s">
        <v>53</v>
      </c>
      <c r="C31" s="482">
        <f>C32+C33</f>
        <v>0</v>
      </c>
    </row>
    <row r="32" spans="1:3" s="4" customFormat="1">
      <c r="A32" s="144">
        <v>26</v>
      </c>
      <c r="B32" s="184" t="s">
        <v>54</v>
      </c>
      <c r="C32" s="481"/>
    </row>
    <row r="33" spans="1:3" s="4" customFormat="1">
      <c r="A33" s="144">
        <v>27</v>
      </c>
      <c r="B33" s="184" t="s">
        <v>55</v>
      </c>
      <c r="C33" s="481"/>
    </row>
    <row r="34" spans="1:3" s="4" customFormat="1">
      <c r="A34" s="144">
        <v>28</v>
      </c>
      <c r="B34" s="74" t="s">
        <v>56</v>
      </c>
      <c r="C34" s="481"/>
    </row>
    <row r="35" spans="1:3" s="4" customFormat="1">
      <c r="A35" s="144">
        <v>29</v>
      </c>
      <c r="B35" s="84" t="s">
        <v>57</v>
      </c>
      <c r="C35" s="480">
        <f>SUM(C36:C40)</f>
        <v>0</v>
      </c>
    </row>
    <row r="36" spans="1:3" s="4" customFormat="1">
      <c r="A36" s="144">
        <v>30</v>
      </c>
      <c r="B36" s="75" t="s">
        <v>58</v>
      </c>
      <c r="C36" s="481"/>
    </row>
    <row r="37" spans="1:3" s="4" customFormat="1">
      <c r="A37" s="144">
        <v>31</v>
      </c>
      <c r="B37" s="76" t="s">
        <v>59</v>
      </c>
      <c r="C37" s="481"/>
    </row>
    <row r="38" spans="1:3" s="4" customFormat="1" ht="27.6">
      <c r="A38" s="144">
        <v>32</v>
      </c>
      <c r="B38" s="75" t="s">
        <v>60</v>
      </c>
      <c r="C38" s="481"/>
    </row>
    <row r="39" spans="1:3" s="4" customFormat="1" ht="27.6">
      <c r="A39" s="144">
        <v>33</v>
      </c>
      <c r="B39" s="75" t="s">
        <v>48</v>
      </c>
      <c r="C39" s="481"/>
    </row>
    <row r="40" spans="1:3" s="4" customFormat="1" ht="27.6">
      <c r="A40" s="144">
        <v>34</v>
      </c>
      <c r="B40" s="78" t="s">
        <v>61</v>
      </c>
      <c r="C40" s="481"/>
    </row>
    <row r="41" spans="1:3" s="4" customFormat="1">
      <c r="A41" s="144">
        <v>35</v>
      </c>
      <c r="B41" s="84" t="s">
        <v>26</v>
      </c>
      <c r="C41" s="480">
        <f>C30-C35</f>
        <v>0</v>
      </c>
    </row>
    <row r="42" spans="1:3" s="4" customFormat="1">
      <c r="A42" s="144"/>
      <c r="B42" s="79"/>
      <c r="C42" s="481"/>
    </row>
    <row r="43" spans="1:3" s="4" customFormat="1">
      <c r="A43" s="144">
        <v>36</v>
      </c>
      <c r="B43" s="85" t="s">
        <v>62</v>
      </c>
      <c r="C43" s="480">
        <f>SUM(C44:C46)</f>
        <v>43547426.921800002</v>
      </c>
    </row>
    <row r="44" spans="1:3" s="4" customFormat="1">
      <c r="A44" s="144">
        <v>37</v>
      </c>
      <c r="B44" s="74" t="s">
        <v>63</v>
      </c>
      <c r="C44" s="481">
        <v>41475200</v>
      </c>
    </row>
    <row r="45" spans="1:3" s="4" customFormat="1">
      <c r="A45" s="144">
        <v>38</v>
      </c>
      <c r="B45" s="74" t="s">
        <v>64</v>
      </c>
      <c r="C45" s="481"/>
    </row>
    <row r="46" spans="1:3" s="4" customFormat="1">
      <c r="A46" s="144">
        <v>39</v>
      </c>
      <c r="B46" s="74" t="s">
        <v>65</v>
      </c>
      <c r="C46" s="481">
        <v>2072226.9218000001</v>
      </c>
    </row>
    <row r="47" spans="1:3" s="4" customFormat="1">
      <c r="A47" s="144">
        <v>40</v>
      </c>
      <c r="B47" s="85" t="s">
        <v>66</v>
      </c>
      <c r="C47" s="480">
        <f>SUM(C48:C51)</f>
        <v>0</v>
      </c>
    </row>
    <row r="48" spans="1:3" s="4" customFormat="1">
      <c r="A48" s="144">
        <v>41</v>
      </c>
      <c r="B48" s="75" t="s">
        <v>67</v>
      </c>
      <c r="C48" s="481"/>
    </row>
    <row r="49" spans="1:3" s="4" customFormat="1">
      <c r="A49" s="144">
        <v>42</v>
      </c>
      <c r="B49" s="76" t="s">
        <v>68</v>
      </c>
      <c r="C49" s="481"/>
    </row>
    <row r="50" spans="1:3" s="4" customFormat="1" ht="27.6">
      <c r="A50" s="144">
        <v>43</v>
      </c>
      <c r="B50" s="75" t="s">
        <v>69</v>
      </c>
      <c r="C50" s="481"/>
    </row>
    <row r="51" spans="1:3" s="4" customFormat="1" ht="27.6">
      <c r="A51" s="144">
        <v>44</v>
      </c>
      <c r="B51" s="75" t="s">
        <v>48</v>
      </c>
      <c r="C51" s="481"/>
    </row>
    <row r="52" spans="1:3" s="4" customFormat="1" ht="15" thickBot="1">
      <c r="A52" s="145">
        <v>45</v>
      </c>
      <c r="B52" s="146" t="s">
        <v>27</v>
      </c>
      <c r="C52" s="483">
        <f>C43-C47</f>
        <v>43547426.921800002</v>
      </c>
    </row>
    <row r="55" spans="1:3">
      <c r="B55" s="2" t="s">
        <v>265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22"/>
  <sheetViews>
    <sheetView showGridLines="0" workbookViewId="0"/>
  </sheetViews>
  <sheetFormatPr defaultColWidth="9.109375" defaultRowHeight="13.8"/>
  <cols>
    <col min="1" max="1" width="10.88671875" style="329" bestFit="1" customWidth="1"/>
    <col min="2" max="2" width="59" style="329" customWidth="1"/>
    <col min="3" max="3" width="16.6640625" style="329" bestFit="1" customWidth="1"/>
    <col min="4" max="4" width="13.33203125" style="329" bestFit="1" customWidth="1"/>
    <col min="5" max="16384" width="9.109375" style="329"/>
  </cols>
  <sheetData>
    <row r="1" spans="1:4">
      <c r="A1" s="18" t="s">
        <v>227</v>
      </c>
      <c r="B1" s="17"/>
    </row>
    <row r="2" spans="1:4" s="22" customFormat="1" ht="15.75" customHeight="1">
      <c r="A2" s="22" t="s">
        <v>228</v>
      </c>
    </row>
    <row r="3" spans="1:4" s="22" customFormat="1" ht="15.75" customHeight="1"/>
    <row r="4" spans="1:4" ht="14.4" thickBot="1">
      <c r="A4" s="330" t="s">
        <v>844</v>
      </c>
      <c r="B4" s="373" t="s">
        <v>845</v>
      </c>
    </row>
    <row r="5" spans="1:4" s="374" customFormat="1" ht="27.6">
      <c r="A5" s="553" t="s">
        <v>846</v>
      </c>
      <c r="B5" s="554"/>
      <c r="C5" s="356" t="s">
        <v>847</v>
      </c>
      <c r="D5" s="357" t="s">
        <v>848</v>
      </c>
    </row>
    <row r="6" spans="1:4" s="375" customFormat="1">
      <c r="A6" s="358">
        <v>1</v>
      </c>
      <c r="B6" s="359" t="s">
        <v>849</v>
      </c>
      <c r="C6" s="359"/>
      <c r="D6" s="360"/>
    </row>
    <row r="7" spans="1:4" s="375" customFormat="1">
      <c r="A7" s="361" t="s">
        <v>850</v>
      </c>
      <c r="B7" s="362" t="s">
        <v>851</v>
      </c>
      <c r="C7" s="362" t="s">
        <v>872</v>
      </c>
      <c r="D7" s="363"/>
    </row>
    <row r="8" spans="1:4" s="375" customFormat="1">
      <c r="A8" s="361" t="s">
        <v>852</v>
      </c>
      <c r="B8" s="362" t="s">
        <v>853</v>
      </c>
      <c r="C8" s="362" t="s">
        <v>854</v>
      </c>
      <c r="D8" s="363"/>
    </row>
    <row r="9" spans="1:4" s="375" customFormat="1">
      <c r="A9" s="361" t="s">
        <v>855</v>
      </c>
      <c r="B9" s="362" t="s">
        <v>856</v>
      </c>
      <c r="C9" s="362" t="s">
        <v>857</v>
      </c>
      <c r="D9" s="363"/>
    </row>
    <row r="10" spans="1:4" s="375" customFormat="1">
      <c r="A10" s="358" t="s">
        <v>858</v>
      </c>
      <c r="B10" s="359" t="s">
        <v>859</v>
      </c>
      <c r="C10" s="359"/>
      <c r="D10" s="360"/>
    </row>
    <row r="11" spans="1:4" s="376" customFormat="1">
      <c r="A11" s="364" t="s">
        <v>860</v>
      </c>
      <c r="B11" s="365" t="s">
        <v>861</v>
      </c>
      <c r="C11" s="365" t="s">
        <v>862</v>
      </c>
      <c r="D11" s="366"/>
    </row>
    <row r="12" spans="1:4" s="376" customFormat="1">
      <c r="A12" s="364" t="s">
        <v>863</v>
      </c>
      <c r="B12" s="365" t="s">
        <v>864</v>
      </c>
      <c r="C12" s="365" t="s">
        <v>865</v>
      </c>
      <c r="D12" s="366"/>
    </row>
    <row r="13" spans="1:4" s="376" customFormat="1">
      <c r="A13" s="364" t="s">
        <v>866</v>
      </c>
      <c r="B13" s="365" t="s">
        <v>867</v>
      </c>
      <c r="C13" s="365" t="s">
        <v>865</v>
      </c>
      <c r="D13" s="366"/>
    </row>
    <row r="14" spans="1:4" s="375" customFormat="1">
      <c r="A14" s="358" t="s">
        <v>868</v>
      </c>
      <c r="B14" s="359" t="s">
        <v>869</v>
      </c>
      <c r="C14" s="367"/>
      <c r="D14" s="360"/>
    </row>
    <row r="15" spans="1:4" s="375" customFormat="1">
      <c r="A15" s="387" t="s">
        <v>876</v>
      </c>
      <c r="B15" s="365" t="s">
        <v>879</v>
      </c>
      <c r="C15" s="365"/>
      <c r="D15" s="366"/>
    </row>
    <row r="16" spans="1:4" s="375" customFormat="1">
      <c r="A16" s="387" t="s">
        <v>877</v>
      </c>
      <c r="B16" s="365" t="s">
        <v>880</v>
      </c>
      <c r="C16" s="365"/>
      <c r="D16" s="366"/>
    </row>
    <row r="17" spans="1:6" s="375" customFormat="1">
      <c r="A17" s="387" t="s">
        <v>878</v>
      </c>
      <c r="B17" s="365" t="s">
        <v>881</v>
      </c>
      <c r="C17" s="365"/>
      <c r="D17" s="366"/>
    </row>
    <row r="18" spans="1:6" s="374" customFormat="1" ht="27.6">
      <c r="A18" s="555" t="s">
        <v>870</v>
      </c>
      <c r="B18" s="556"/>
      <c r="C18" s="368" t="s">
        <v>847</v>
      </c>
      <c r="D18" s="369" t="s">
        <v>848</v>
      </c>
    </row>
    <row r="19" spans="1:6" s="375" customFormat="1">
      <c r="A19" s="370">
        <v>4</v>
      </c>
      <c r="B19" s="365" t="s">
        <v>25</v>
      </c>
      <c r="C19" s="371">
        <v>0</v>
      </c>
      <c r="D19" s="372"/>
    </row>
    <row r="20" spans="1:6" s="375" customFormat="1">
      <c r="A20" s="370">
        <v>5</v>
      </c>
      <c r="B20" s="365" t="s">
        <v>126</v>
      </c>
      <c r="C20" s="371">
        <v>0</v>
      </c>
      <c r="D20" s="372"/>
    </row>
    <row r="21" spans="1:6" s="375" customFormat="1" ht="14.4" thickBot="1">
      <c r="A21" s="377" t="s">
        <v>871</v>
      </c>
      <c r="B21" s="378" t="s">
        <v>90</v>
      </c>
      <c r="C21" s="379">
        <v>0</v>
      </c>
      <c r="D21" s="380"/>
    </row>
    <row r="22" spans="1:6">
      <c r="F22" s="33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4.4"/>
  <cols>
    <col min="1" max="1" width="10.6640625" style="70" customWidth="1"/>
    <col min="2" max="2" width="91.88671875" style="70" customWidth="1"/>
    <col min="3" max="3" width="53.109375" style="70" customWidth="1"/>
    <col min="4" max="4" width="32.33203125" style="70" customWidth="1"/>
    <col min="5" max="5" width="9.44140625" customWidth="1"/>
  </cols>
  <sheetData>
    <row r="1" spans="1:6">
      <c r="A1" s="398" t="s">
        <v>227</v>
      </c>
      <c r="B1" s="399" t="str">
        <f>'1. key ratios'!B1</f>
        <v>სს იშბანკი საქართველო</v>
      </c>
      <c r="E1" s="2"/>
      <c r="F1" s="2"/>
    </row>
    <row r="2" spans="1:6" s="22" customFormat="1" ht="15.75" customHeight="1">
      <c r="A2" s="398" t="s">
        <v>228</v>
      </c>
      <c r="B2" s="400">
        <f>'1. key ratios'!B2</f>
        <v>43100</v>
      </c>
    </row>
    <row r="3" spans="1:6" s="22" customFormat="1" ht="15.75" customHeight="1">
      <c r="A3" s="27"/>
    </row>
    <row r="4" spans="1:6" s="22" customFormat="1" ht="15.75" customHeight="1" thickBot="1">
      <c r="A4" s="22" t="s">
        <v>661</v>
      </c>
      <c r="B4" s="207" t="s">
        <v>312</v>
      </c>
      <c r="D4" s="209" t="s">
        <v>131</v>
      </c>
    </row>
    <row r="5" spans="1:6" ht="41.4">
      <c r="A5" s="157" t="s">
        <v>28</v>
      </c>
      <c r="B5" s="158" t="s">
        <v>271</v>
      </c>
      <c r="C5" s="159" t="s">
        <v>277</v>
      </c>
      <c r="D5" s="208" t="s">
        <v>313</v>
      </c>
    </row>
    <row r="6" spans="1:6">
      <c r="A6" s="147">
        <v>1</v>
      </c>
      <c r="B6" s="86" t="s">
        <v>192</v>
      </c>
      <c r="C6" s="484">
        <f>'7. LI1'!C8</f>
        <v>4249471.09</v>
      </c>
      <c r="D6" s="148"/>
      <c r="E6" s="8"/>
    </row>
    <row r="7" spans="1:6">
      <c r="A7" s="147">
        <v>2</v>
      </c>
      <c r="B7" s="87" t="s">
        <v>193</v>
      </c>
      <c r="C7" s="485">
        <f>'7. LI1'!C9</f>
        <v>29426183.239999998</v>
      </c>
      <c r="D7" s="149"/>
      <c r="E7" s="8"/>
    </row>
    <row r="8" spans="1:6">
      <c r="A8" s="147">
        <v>3</v>
      </c>
      <c r="B8" s="87" t="s">
        <v>194</v>
      </c>
      <c r="C8" s="485">
        <f>'7. LI1'!C10</f>
        <v>16798974.54315</v>
      </c>
      <c r="D8" s="149"/>
      <c r="E8" s="8"/>
    </row>
    <row r="9" spans="1:6">
      <c r="A9" s="147">
        <v>4</v>
      </c>
      <c r="B9" s="87" t="s">
        <v>223</v>
      </c>
      <c r="C9" s="485">
        <f>'7. LI1'!C11</f>
        <v>0</v>
      </c>
      <c r="D9" s="149"/>
      <c r="E9" s="8"/>
    </row>
    <row r="10" spans="1:6">
      <c r="A10" s="147">
        <v>5</v>
      </c>
      <c r="B10" s="87" t="s">
        <v>195</v>
      </c>
      <c r="C10" s="485">
        <f>'7. LI1'!C12</f>
        <v>24891268.768840581</v>
      </c>
      <c r="D10" s="149"/>
      <c r="E10" s="8"/>
    </row>
    <row r="11" spans="1:6">
      <c r="A11" s="147">
        <v>6.1</v>
      </c>
      <c r="B11" s="87" t="s">
        <v>196</v>
      </c>
      <c r="C11" s="486">
        <f>'7. LI1'!C13</f>
        <v>152562075.76000002</v>
      </c>
      <c r="D11" s="150"/>
      <c r="E11" s="9"/>
    </row>
    <row r="12" spans="1:6">
      <c r="A12" s="147">
        <v>6.2</v>
      </c>
      <c r="B12" s="88" t="s">
        <v>197</v>
      </c>
      <c r="C12" s="486">
        <f>'7. LI1'!C14</f>
        <v>-4989979.4348000009</v>
      </c>
      <c r="D12" s="150"/>
      <c r="E12" s="9"/>
    </row>
    <row r="13" spans="1:6">
      <c r="A13" s="147" t="s">
        <v>799</v>
      </c>
      <c r="B13" s="89" t="s">
        <v>800</v>
      </c>
      <c r="C13" s="486">
        <f>'9. Capital'!C46</f>
        <v>2072226.9218000001</v>
      </c>
      <c r="D13" s="261" t="s">
        <v>909</v>
      </c>
      <c r="E13" s="9"/>
    </row>
    <row r="14" spans="1:6">
      <c r="A14" s="147">
        <v>6</v>
      </c>
      <c r="B14" s="87" t="s">
        <v>198</v>
      </c>
      <c r="C14" s="487">
        <f>C11+C12</f>
        <v>147572096.32520002</v>
      </c>
      <c r="D14" s="150"/>
      <c r="E14" s="8"/>
    </row>
    <row r="15" spans="1:6">
      <c r="A15" s="147">
        <v>7</v>
      </c>
      <c r="B15" s="87" t="s">
        <v>199</v>
      </c>
      <c r="C15" s="485">
        <f>'7. LI1'!C16</f>
        <v>5757211.7217899989</v>
      </c>
      <c r="D15" s="149"/>
      <c r="E15" s="8"/>
    </row>
    <row r="16" spans="1:6">
      <c r="A16" s="147">
        <v>8</v>
      </c>
      <c r="B16" s="87" t="s">
        <v>200</v>
      </c>
      <c r="C16" s="485">
        <f>'7. LI1'!C17</f>
        <v>0</v>
      </c>
      <c r="D16" s="149"/>
      <c r="E16" s="8"/>
    </row>
    <row r="17" spans="1:5">
      <c r="A17" s="147">
        <v>9</v>
      </c>
      <c r="B17" s="87" t="s">
        <v>201</v>
      </c>
      <c r="C17" s="485">
        <f>'7. LI1'!C18</f>
        <v>0</v>
      </c>
      <c r="D17" s="149"/>
      <c r="E17" s="8"/>
    </row>
    <row r="18" spans="1:5">
      <c r="A18" s="147">
        <v>9.1</v>
      </c>
      <c r="B18" s="89" t="s">
        <v>286</v>
      </c>
      <c r="C18" s="486"/>
      <c r="D18" s="149"/>
      <c r="E18" s="8"/>
    </row>
    <row r="19" spans="1:5">
      <c r="A19" s="147">
        <v>9.1999999999999993</v>
      </c>
      <c r="B19" s="89" t="s">
        <v>276</v>
      </c>
      <c r="C19" s="486"/>
      <c r="D19" s="149"/>
      <c r="E19" s="8"/>
    </row>
    <row r="20" spans="1:5">
      <c r="A20" s="147">
        <v>9.3000000000000007</v>
      </c>
      <c r="B20" s="89" t="s">
        <v>275</v>
      </c>
      <c r="C20" s="486"/>
      <c r="D20" s="149"/>
      <c r="E20" s="8"/>
    </row>
    <row r="21" spans="1:5">
      <c r="A21" s="147">
        <v>10</v>
      </c>
      <c r="B21" s="87" t="s">
        <v>202</v>
      </c>
      <c r="C21" s="485">
        <f>'7. LI1'!C19</f>
        <v>1871941.6</v>
      </c>
      <c r="D21" s="149"/>
      <c r="E21" s="8"/>
    </row>
    <row r="22" spans="1:5">
      <c r="A22" s="147">
        <v>10.1</v>
      </c>
      <c r="B22" s="89" t="s">
        <v>274</v>
      </c>
      <c r="C22" s="485">
        <f>'9. Capital'!C15</f>
        <v>329825.22999999992</v>
      </c>
      <c r="D22" s="261" t="s">
        <v>702</v>
      </c>
      <c r="E22" s="8"/>
    </row>
    <row r="23" spans="1:5">
      <c r="A23" s="147">
        <v>11</v>
      </c>
      <c r="B23" s="90" t="s">
        <v>203</v>
      </c>
      <c r="C23" s="488">
        <f>'7. LI1'!C20</f>
        <v>3512099.8011980578</v>
      </c>
      <c r="D23" s="151"/>
      <c r="E23" s="8"/>
    </row>
    <row r="24" spans="1:5">
      <c r="A24" s="147">
        <v>12</v>
      </c>
      <c r="B24" s="92" t="s">
        <v>204</v>
      </c>
      <c r="C24" s="489">
        <f>SUM(C6:C10,C14:C17,C21,C23)</f>
        <v>234079247.09017864</v>
      </c>
      <c r="D24" s="152"/>
      <c r="E24" s="7"/>
    </row>
    <row r="25" spans="1:5">
      <c r="A25" s="147">
        <v>13</v>
      </c>
      <c r="B25" s="87" t="s">
        <v>205</v>
      </c>
      <c r="C25" s="490">
        <f>'2. RC'!E22</f>
        <v>51351415.719999999</v>
      </c>
      <c r="D25" s="153"/>
      <c r="E25" s="8"/>
    </row>
    <row r="26" spans="1:5">
      <c r="A26" s="147">
        <v>14</v>
      </c>
      <c r="B26" s="87" t="s">
        <v>206</v>
      </c>
      <c r="C26" s="485">
        <f>'2. RC'!E23</f>
        <v>14706880.369999997</v>
      </c>
      <c r="D26" s="149"/>
      <c r="E26" s="8"/>
    </row>
    <row r="27" spans="1:5">
      <c r="A27" s="147">
        <v>15</v>
      </c>
      <c r="B27" s="87" t="s">
        <v>207</v>
      </c>
      <c r="C27" s="485">
        <f>'2. RC'!E24</f>
        <v>0</v>
      </c>
      <c r="D27" s="149"/>
      <c r="E27" s="8"/>
    </row>
    <row r="28" spans="1:5">
      <c r="A28" s="147">
        <v>16</v>
      </c>
      <c r="B28" s="87" t="s">
        <v>208</v>
      </c>
      <c r="C28" s="485">
        <f>'2. RC'!E25</f>
        <v>55995533.549999997</v>
      </c>
      <c r="D28" s="149"/>
      <c r="E28" s="8"/>
    </row>
    <row r="29" spans="1:5">
      <c r="A29" s="147">
        <v>17</v>
      </c>
      <c r="B29" s="87" t="s">
        <v>209</v>
      </c>
      <c r="C29" s="485">
        <f>'2. RC'!E26</f>
        <v>0</v>
      </c>
      <c r="D29" s="149"/>
      <c r="E29" s="8"/>
    </row>
    <row r="30" spans="1:5">
      <c r="A30" s="147">
        <v>18</v>
      </c>
      <c r="B30" s="87" t="s">
        <v>210</v>
      </c>
      <c r="C30" s="485">
        <f>'2. RC'!E27</f>
        <v>28310512.169436</v>
      </c>
      <c r="D30" s="149"/>
      <c r="E30" s="8"/>
    </row>
    <row r="31" spans="1:5">
      <c r="A31" s="147">
        <v>19</v>
      </c>
      <c r="B31" s="87" t="s">
        <v>211</v>
      </c>
      <c r="C31" s="485">
        <f>'2. RC'!E28</f>
        <v>5278040.1300000008</v>
      </c>
      <c r="D31" s="149"/>
      <c r="E31" s="8"/>
    </row>
    <row r="32" spans="1:5">
      <c r="A32" s="147">
        <v>20</v>
      </c>
      <c r="B32" s="87" t="s">
        <v>133</v>
      </c>
      <c r="C32" s="485">
        <f>'2. RC'!E29</f>
        <v>2832948.424974001</v>
      </c>
      <c r="D32" s="149"/>
      <c r="E32" s="8"/>
    </row>
    <row r="33" spans="1:5">
      <c r="A33" s="147">
        <v>20.100000000000001</v>
      </c>
      <c r="B33" s="91" t="s">
        <v>798</v>
      </c>
      <c r="C33" s="488">
        <v>185513.88819999996</v>
      </c>
      <c r="D33" s="151"/>
      <c r="E33" s="8"/>
    </row>
    <row r="34" spans="1:5">
      <c r="A34" s="147">
        <v>21</v>
      </c>
      <c r="B34" s="90" t="s">
        <v>212</v>
      </c>
      <c r="C34" s="488">
        <f>'2. RC'!E30</f>
        <v>41475200</v>
      </c>
      <c r="D34" s="151"/>
      <c r="E34" s="8"/>
    </row>
    <row r="35" spans="1:5">
      <c r="A35" s="147">
        <v>21.1</v>
      </c>
      <c r="B35" s="91" t="s">
        <v>273</v>
      </c>
      <c r="C35" s="491">
        <f>'9. Capital'!C44</f>
        <v>41475200</v>
      </c>
      <c r="D35" s="261" t="s">
        <v>910</v>
      </c>
      <c r="E35" s="8"/>
    </row>
    <row r="36" spans="1:5">
      <c r="A36" s="147">
        <v>22</v>
      </c>
      <c r="B36" s="92" t="s">
        <v>213</v>
      </c>
      <c r="C36" s="489">
        <f>SUM(C25:C34)</f>
        <v>200136044.25261</v>
      </c>
      <c r="D36" s="152"/>
      <c r="E36" s="7"/>
    </row>
    <row r="37" spans="1:5">
      <c r="A37" s="147">
        <v>23</v>
      </c>
      <c r="B37" s="90" t="s">
        <v>214</v>
      </c>
      <c r="C37" s="485">
        <f>'9. Capital'!C7</f>
        <v>30000000</v>
      </c>
      <c r="D37" s="261" t="s">
        <v>911</v>
      </c>
      <c r="E37" s="8"/>
    </row>
    <row r="38" spans="1:5">
      <c r="A38" s="147">
        <v>24</v>
      </c>
      <c r="B38" s="90" t="s">
        <v>215</v>
      </c>
      <c r="C38" s="485">
        <f>'2. RC'!E34</f>
        <v>0</v>
      </c>
      <c r="D38" s="149"/>
      <c r="E38" s="8"/>
    </row>
    <row r="39" spans="1:5">
      <c r="A39" s="147">
        <v>25</v>
      </c>
      <c r="B39" s="90" t="s">
        <v>272</v>
      </c>
      <c r="C39" s="485">
        <f>'2. RC'!E35</f>
        <v>0</v>
      </c>
      <c r="D39" s="149"/>
      <c r="E39" s="8"/>
    </row>
    <row r="40" spans="1:5">
      <c r="A40" s="147">
        <v>26</v>
      </c>
      <c r="B40" s="90" t="s">
        <v>217</v>
      </c>
      <c r="C40" s="485">
        <f>'2. RC'!E36</f>
        <v>0</v>
      </c>
      <c r="D40" s="149"/>
      <c r="E40" s="8"/>
    </row>
    <row r="41" spans="1:5">
      <c r="A41" s="147">
        <v>27</v>
      </c>
      <c r="B41" s="90" t="s">
        <v>218</v>
      </c>
      <c r="C41" s="485">
        <f>'2. RC'!E37</f>
        <v>0</v>
      </c>
      <c r="D41" s="149"/>
      <c r="E41" s="8"/>
    </row>
    <row r="42" spans="1:5">
      <c r="A42" s="147">
        <v>28</v>
      </c>
      <c r="B42" s="90" t="s">
        <v>219</v>
      </c>
      <c r="C42" s="485">
        <f>'9. Capital'!C11</f>
        <v>4128716.2300000004</v>
      </c>
      <c r="D42" s="261" t="s">
        <v>912</v>
      </c>
      <c r="E42" s="8"/>
    </row>
    <row r="43" spans="1:5">
      <c r="A43" s="147">
        <v>29</v>
      </c>
      <c r="B43" s="90" t="s">
        <v>37</v>
      </c>
      <c r="C43" s="485">
        <f>'2. RC'!E39</f>
        <v>0</v>
      </c>
      <c r="D43" s="149"/>
      <c r="E43" s="8"/>
    </row>
    <row r="44" spans="1:5" ht="15" thickBot="1">
      <c r="A44" s="154">
        <v>30</v>
      </c>
      <c r="B44" s="155" t="s">
        <v>220</v>
      </c>
      <c r="C44" s="492">
        <f>SUM(C37:C43)</f>
        <v>34128716.230000004</v>
      </c>
      <c r="D44" s="156"/>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N8" activePane="bottomRight" state="frozen"/>
      <selection pane="topRight" activeCell="C1" sqref="C1"/>
      <selection pane="bottomLeft" activeCell="A8" sqref="A8"/>
      <selection pane="bottomRight"/>
    </sheetView>
  </sheetViews>
  <sheetFormatPr defaultColWidth="9.109375" defaultRowHeight="13.8"/>
  <cols>
    <col min="1" max="1" width="10.5546875" style="2" bestFit="1" customWidth="1"/>
    <col min="2" max="2" width="95" style="2" customWidth="1"/>
    <col min="3" max="3" width="10.33203125" style="2" bestFit="1" customWidth="1"/>
    <col min="4" max="4" width="13.33203125" style="2" bestFit="1" customWidth="1"/>
    <col min="5" max="5" width="9.44140625" style="2" bestFit="1" customWidth="1"/>
    <col min="6" max="6" width="13.33203125" style="2" bestFit="1" customWidth="1"/>
    <col min="7" max="7" width="9.44140625" style="2" bestFit="1" customWidth="1"/>
    <col min="8" max="8" width="13.33203125" style="2" bestFit="1" customWidth="1"/>
    <col min="9" max="9" width="9.44140625" style="2" bestFit="1" customWidth="1"/>
    <col min="10" max="10" width="13.33203125" style="2" bestFit="1" customWidth="1"/>
    <col min="11" max="11" width="9.44140625" style="2" bestFit="1" customWidth="1"/>
    <col min="12" max="12" width="13.33203125" style="2" bestFit="1" customWidth="1"/>
    <col min="13" max="13" width="11.44140625" style="2" bestFit="1" customWidth="1"/>
    <col min="14" max="14" width="13.33203125" style="2" bestFit="1" customWidth="1"/>
    <col min="15" max="15" width="9.44140625" style="2" bestFit="1" customWidth="1"/>
    <col min="16" max="16" width="13.33203125" style="2" bestFit="1" customWidth="1"/>
    <col min="17" max="17" width="9.44140625" style="2" bestFit="1" customWidth="1"/>
    <col min="18" max="18" width="13.33203125" style="2" bestFit="1" customWidth="1"/>
    <col min="19" max="19" width="31.5546875" style="2" bestFit="1" customWidth="1"/>
    <col min="20" max="16384" width="9.109375" style="13"/>
  </cols>
  <sheetData>
    <row r="1" spans="1:19">
      <c r="A1" s="398" t="s">
        <v>227</v>
      </c>
      <c r="B1" s="399" t="str">
        <f>'1. key ratios'!B1</f>
        <v>სს იშბანკი საქართველო</v>
      </c>
    </row>
    <row r="2" spans="1:19">
      <c r="A2" s="398" t="s">
        <v>228</v>
      </c>
      <c r="B2" s="400">
        <f>'1. key ratios'!B2</f>
        <v>43100</v>
      </c>
    </row>
    <row r="4" spans="1:19" ht="28.2" thickBot="1">
      <c r="A4" s="69" t="s">
        <v>662</v>
      </c>
      <c r="B4" s="298" t="s">
        <v>769</v>
      </c>
    </row>
    <row r="5" spans="1:19">
      <c r="A5" s="135"/>
      <c r="B5" s="138"/>
      <c r="C5" s="118" t="s">
        <v>0</v>
      </c>
      <c r="D5" s="118" t="s">
        <v>1</v>
      </c>
      <c r="E5" s="118" t="s">
        <v>2</v>
      </c>
      <c r="F5" s="118" t="s">
        <v>3</v>
      </c>
      <c r="G5" s="118" t="s">
        <v>4</v>
      </c>
      <c r="H5" s="118" t="s">
        <v>6</v>
      </c>
      <c r="I5" s="118" t="s">
        <v>278</v>
      </c>
      <c r="J5" s="118" t="s">
        <v>279</v>
      </c>
      <c r="K5" s="118" t="s">
        <v>280</v>
      </c>
      <c r="L5" s="118" t="s">
        <v>281</v>
      </c>
      <c r="M5" s="118" t="s">
        <v>282</v>
      </c>
      <c r="N5" s="118" t="s">
        <v>283</v>
      </c>
      <c r="O5" s="118" t="s">
        <v>756</v>
      </c>
      <c r="P5" s="118" t="s">
        <v>757</v>
      </c>
      <c r="Q5" s="118" t="s">
        <v>758</v>
      </c>
      <c r="R5" s="290" t="s">
        <v>759</v>
      </c>
      <c r="S5" s="119" t="s">
        <v>760</v>
      </c>
    </row>
    <row r="6" spans="1:19" ht="46.5" customHeight="1">
      <c r="A6" s="161"/>
      <c r="B6" s="561" t="s">
        <v>761</v>
      </c>
      <c r="C6" s="559">
        <v>0</v>
      </c>
      <c r="D6" s="560"/>
      <c r="E6" s="559">
        <v>0.2</v>
      </c>
      <c r="F6" s="560"/>
      <c r="G6" s="559">
        <v>0.35</v>
      </c>
      <c r="H6" s="560"/>
      <c r="I6" s="559">
        <v>0.5</v>
      </c>
      <c r="J6" s="560"/>
      <c r="K6" s="559">
        <v>0.75</v>
      </c>
      <c r="L6" s="560"/>
      <c r="M6" s="559">
        <v>1</v>
      </c>
      <c r="N6" s="560"/>
      <c r="O6" s="559">
        <v>1.5</v>
      </c>
      <c r="P6" s="560"/>
      <c r="Q6" s="559">
        <v>2.5</v>
      </c>
      <c r="R6" s="560"/>
      <c r="S6" s="557" t="s">
        <v>291</v>
      </c>
    </row>
    <row r="7" spans="1:19">
      <c r="A7" s="161"/>
      <c r="B7" s="562"/>
      <c r="C7" s="297" t="s">
        <v>754</v>
      </c>
      <c r="D7" s="297" t="s">
        <v>755</v>
      </c>
      <c r="E7" s="297" t="s">
        <v>754</v>
      </c>
      <c r="F7" s="297" t="s">
        <v>755</v>
      </c>
      <c r="G7" s="297" t="s">
        <v>754</v>
      </c>
      <c r="H7" s="297" t="s">
        <v>755</v>
      </c>
      <c r="I7" s="297" t="s">
        <v>754</v>
      </c>
      <c r="J7" s="297" t="s">
        <v>755</v>
      </c>
      <c r="K7" s="297" t="s">
        <v>754</v>
      </c>
      <c r="L7" s="297" t="s">
        <v>755</v>
      </c>
      <c r="M7" s="297" t="s">
        <v>754</v>
      </c>
      <c r="N7" s="297" t="s">
        <v>755</v>
      </c>
      <c r="O7" s="297" t="s">
        <v>754</v>
      </c>
      <c r="P7" s="297" t="s">
        <v>755</v>
      </c>
      <c r="Q7" s="297" t="s">
        <v>754</v>
      </c>
      <c r="R7" s="297" t="s">
        <v>755</v>
      </c>
      <c r="S7" s="558"/>
    </row>
    <row r="8" spans="1:19" s="165" customFormat="1">
      <c r="A8" s="122">
        <v>1</v>
      </c>
      <c r="B8" s="183" t="s">
        <v>256</v>
      </c>
      <c r="C8" s="493">
        <v>24503407.867262002</v>
      </c>
      <c r="D8" s="493"/>
      <c r="E8" s="493"/>
      <c r="F8" s="494"/>
      <c r="G8" s="493"/>
      <c r="H8" s="493"/>
      <c r="I8" s="493"/>
      <c r="J8" s="493"/>
      <c r="K8" s="493"/>
      <c r="L8" s="493"/>
      <c r="M8" s="493">
        <v>29505332.819844004</v>
      </c>
      <c r="N8" s="493"/>
      <c r="O8" s="493"/>
      <c r="P8" s="493"/>
      <c r="Q8" s="493"/>
      <c r="R8" s="494"/>
      <c r="S8" s="497">
        <f>$C$6*SUM(C8:D8)+$E$6*SUM(E8:F8)+$G$6*SUM(G8:H8)+$I$6*SUM(I8:J8)+$K$6*SUM(K8:L8)+$M$6*SUM(M8:N8)+$O$6*SUM(O8:P8)+$Q$6*SUM(Q8:R8)</f>
        <v>29505332.819844004</v>
      </c>
    </row>
    <row r="9" spans="1:19" s="165" customFormat="1">
      <c r="A9" s="122">
        <v>2</v>
      </c>
      <c r="B9" s="183" t="s">
        <v>257</v>
      </c>
      <c r="C9" s="493"/>
      <c r="D9" s="493"/>
      <c r="E9" s="493"/>
      <c r="F9" s="493"/>
      <c r="G9" s="493"/>
      <c r="H9" s="493"/>
      <c r="I9" s="493"/>
      <c r="J9" s="493"/>
      <c r="K9" s="493"/>
      <c r="L9" s="493"/>
      <c r="M9" s="493"/>
      <c r="N9" s="493"/>
      <c r="O9" s="493"/>
      <c r="P9" s="493"/>
      <c r="Q9" s="493"/>
      <c r="R9" s="494"/>
      <c r="S9" s="497">
        <f t="shared" ref="S9:S21" si="0">$C$6*SUM(C9:D9)+$E$6*SUM(E9:F9)+$G$6*SUM(G9:H9)+$I$6*SUM(I9:J9)+$K$6*SUM(K9:L9)+$M$6*SUM(M9:N9)+$O$6*SUM(O9:P9)+$Q$6*SUM(Q9:R9)</f>
        <v>0</v>
      </c>
    </row>
    <row r="10" spans="1:19" s="165" customFormat="1">
      <c r="A10" s="122">
        <v>3</v>
      </c>
      <c r="B10" s="183" t="s">
        <v>258</v>
      </c>
      <c r="C10" s="493"/>
      <c r="D10" s="493"/>
      <c r="E10" s="493"/>
      <c r="F10" s="493"/>
      <c r="G10" s="493"/>
      <c r="H10" s="493"/>
      <c r="I10" s="493"/>
      <c r="J10" s="493"/>
      <c r="K10" s="493"/>
      <c r="L10" s="493"/>
      <c r="M10" s="493"/>
      <c r="N10" s="493"/>
      <c r="O10" s="493"/>
      <c r="P10" s="493"/>
      <c r="Q10" s="493"/>
      <c r="R10" s="494"/>
      <c r="S10" s="497">
        <f t="shared" si="0"/>
        <v>0</v>
      </c>
    </row>
    <row r="11" spans="1:19" s="165" customFormat="1">
      <c r="A11" s="122">
        <v>4</v>
      </c>
      <c r="B11" s="183" t="s">
        <v>259</v>
      </c>
      <c r="C11" s="493"/>
      <c r="D11" s="493"/>
      <c r="E11" s="493"/>
      <c r="F11" s="493"/>
      <c r="G11" s="493"/>
      <c r="H11" s="493"/>
      <c r="I11" s="493"/>
      <c r="J11" s="493"/>
      <c r="K11" s="493"/>
      <c r="L11" s="493"/>
      <c r="M11" s="493"/>
      <c r="N11" s="493"/>
      <c r="O11" s="493"/>
      <c r="P11" s="493"/>
      <c r="Q11" s="493"/>
      <c r="R11" s="494"/>
      <c r="S11" s="497">
        <f t="shared" si="0"/>
        <v>0</v>
      </c>
    </row>
    <row r="12" spans="1:19" s="165" customFormat="1">
      <c r="A12" s="122">
        <v>5</v>
      </c>
      <c r="B12" s="183" t="s">
        <v>260</v>
      </c>
      <c r="C12" s="493"/>
      <c r="D12" s="493"/>
      <c r="E12" s="493"/>
      <c r="F12" s="493"/>
      <c r="G12" s="493"/>
      <c r="H12" s="493"/>
      <c r="I12" s="493"/>
      <c r="J12" s="493"/>
      <c r="K12" s="493"/>
      <c r="L12" s="493"/>
      <c r="M12" s="493"/>
      <c r="N12" s="493"/>
      <c r="O12" s="493"/>
      <c r="P12" s="493"/>
      <c r="Q12" s="493"/>
      <c r="R12" s="494"/>
      <c r="S12" s="497">
        <f t="shared" si="0"/>
        <v>0</v>
      </c>
    </row>
    <row r="13" spans="1:19" s="165" customFormat="1">
      <c r="A13" s="122">
        <v>6</v>
      </c>
      <c r="B13" s="183" t="s">
        <v>261</v>
      </c>
      <c r="C13" s="493"/>
      <c r="D13" s="493"/>
      <c r="E13" s="493">
        <v>1501391.1</v>
      </c>
      <c r="F13" s="493"/>
      <c r="G13" s="493"/>
      <c r="H13" s="493"/>
      <c r="I13" s="493"/>
      <c r="J13" s="493"/>
      <c r="K13" s="493"/>
      <c r="L13" s="493"/>
      <c r="M13" s="493">
        <v>15732751.063150002</v>
      </c>
      <c r="N13" s="493"/>
      <c r="O13" s="493"/>
      <c r="P13" s="493"/>
      <c r="Q13" s="493"/>
      <c r="R13" s="494"/>
      <c r="S13" s="497">
        <f t="shared" si="0"/>
        <v>16033029.283150002</v>
      </c>
    </row>
    <row r="14" spans="1:19" s="165" customFormat="1">
      <c r="A14" s="122">
        <v>7</v>
      </c>
      <c r="B14" s="183" t="s">
        <v>75</v>
      </c>
      <c r="C14" s="493"/>
      <c r="D14" s="493"/>
      <c r="E14" s="493"/>
      <c r="F14" s="493"/>
      <c r="G14" s="493"/>
      <c r="H14" s="493"/>
      <c r="I14" s="493"/>
      <c r="J14" s="493"/>
      <c r="K14" s="493"/>
      <c r="L14" s="493"/>
      <c r="M14" s="493">
        <v>146456716.77364707</v>
      </c>
      <c r="N14" s="493">
        <v>9598123.3000000007</v>
      </c>
      <c r="O14" s="493">
        <v>1150000</v>
      </c>
      <c r="P14" s="493"/>
      <c r="Q14" s="493"/>
      <c r="R14" s="494"/>
      <c r="S14" s="497">
        <f t="shared" si="0"/>
        <v>157779840.07364708</v>
      </c>
    </row>
    <row r="15" spans="1:19" s="165" customFormat="1">
      <c r="A15" s="122">
        <v>8</v>
      </c>
      <c r="B15" s="183" t="s">
        <v>76</v>
      </c>
      <c r="C15" s="493"/>
      <c r="D15" s="493"/>
      <c r="E15" s="493"/>
      <c r="F15" s="493"/>
      <c r="G15" s="493"/>
      <c r="H15" s="493"/>
      <c r="I15" s="493" t="s">
        <v>5</v>
      </c>
      <c r="J15" s="493"/>
      <c r="K15" s="493"/>
      <c r="L15" s="493"/>
      <c r="M15" s="493">
        <v>2949664.2120000017</v>
      </c>
      <c r="N15" s="493"/>
      <c r="O15" s="493"/>
      <c r="P15" s="493"/>
      <c r="Q15" s="493"/>
      <c r="R15" s="494"/>
      <c r="S15" s="497">
        <f t="shared" si="0"/>
        <v>2949664.2120000017</v>
      </c>
    </row>
    <row r="16" spans="1:19" s="165" customFormat="1">
      <c r="A16" s="122">
        <v>9</v>
      </c>
      <c r="B16" s="183" t="s">
        <v>77</v>
      </c>
      <c r="C16" s="493"/>
      <c r="D16" s="493"/>
      <c r="E16" s="493"/>
      <c r="F16" s="493"/>
      <c r="G16" s="493">
        <v>2321969.5836450006</v>
      </c>
      <c r="H16" s="493"/>
      <c r="I16" s="493"/>
      <c r="J16" s="493"/>
      <c r="K16" s="493"/>
      <c r="L16" s="493"/>
      <c r="M16" s="493">
        <v>1538021.8700020588</v>
      </c>
      <c r="N16" s="493"/>
      <c r="O16" s="493"/>
      <c r="P16" s="493"/>
      <c r="Q16" s="493"/>
      <c r="R16" s="494"/>
      <c r="S16" s="497">
        <f t="shared" si="0"/>
        <v>2350711.2242778088</v>
      </c>
    </row>
    <row r="17" spans="1:19" s="165" customFormat="1">
      <c r="A17" s="122">
        <v>10</v>
      </c>
      <c r="B17" s="183" t="s">
        <v>71</v>
      </c>
      <c r="C17" s="493"/>
      <c r="D17" s="493"/>
      <c r="E17" s="493"/>
      <c r="F17" s="493"/>
      <c r="G17" s="493"/>
      <c r="H17" s="493"/>
      <c r="I17" s="493"/>
      <c r="J17" s="493"/>
      <c r="K17" s="493"/>
      <c r="L17" s="493"/>
      <c r="M17" s="493">
        <v>1101101.8230000001</v>
      </c>
      <c r="N17" s="493"/>
      <c r="O17" s="493"/>
      <c r="P17" s="493"/>
      <c r="Q17" s="493"/>
      <c r="R17" s="494"/>
      <c r="S17" s="497">
        <f t="shared" si="0"/>
        <v>1101101.8230000001</v>
      </c>
    </row>
    <row r="18" spans="1:19" s="165" customFormat="1">
      <c r="A18" s="122">
        <v>11</v>
      </c>
      <c r="B18" s="183" t="s">
        <v>72</v>
      </c>
      <c r="C18" s="493"/>
      <c r="D18" s="493"/>
      <c r="E18" s="493"/>
      <c r="F18" s="493"/>
      <c r="G18" s="493"/>
      <c r="H18" s="493"/>
      <c r="I18" s="493"/>
      <c r="J18" s="493"/>
      <c r="K18" s="493"/>
      <c r="L18" s="493"/>
      <c r="M18" s="493"/>
      <c r="N18" s="493"/>
      <c r="O18" s="493"/>
      <c r="P18" s="493"/>
      <c r="Q18" s="493"/>
      <c r="R18" s="494"/>
      <c r="S18" s="497">
        <f t="shared" si="0"/>
        <v>0</v>
      </c>
    </row>
    <row r="19" spans="1:19" s="165" customFormat="1">
      <c r="A19" s="122">
        <v>12</v>
      </c>
      <c r="B19" s="183" t="s">
        <v>73</v>
      </c>
      <c r="C19" s="493"/>
      <c r="D19" s="493"/>
      <c r="E19" s="493"/>
      <c r="F19" s="493"/>
      <c r="G19" s="493"/>
      <c r="H19" s="493"/>
      <c r="I19" s="493"/>
      <c r="J19" s="493"/>
      <c r="K19" s="493"/>
      <c r="L19" s="493"/>
      <c r="M19" s="493"/>
      <c r="N19" s="493"/>
      <c r="O19" s="493"/>
      <c r="P19" s="493"/>
      <c r="Q19" s="493"/>
      <c r="R19" s="494"/>
      <c r="S19" s="497">
        <f t="shared" si="0"/>
        <v>0</v>
      </c>
    </row>
    <row r="20" spans="1:19" s="165" customFormat="1">
      <c r="A20" s="122">
        <v>13</v>
      </c>
      <c r="B20" s="183" t="s">
        <v>74</v>
      </c>
      <c r="C20" s="493"/>
      <c r="D20" s="493"/>
      <c r="E20" s="493"/>
      <c r="F20" s="493"/>
      <c r="G20" s="493"/>
      <c r="H20" s="493"/>
      <c r="I20" s="493"/>
      <c r="J20" s="493"/>
      <c r="K20" s="493"/>
      <c r="L20" s="493"/>
      <c r="M20" s="493"/>
      <c r="N20" s="493"/>
      <c r="O20" s="493"/>
      <c r="P20" s="493"/>
      <c r="Q20" s="493"/>
      <c r="R20" s="494"/>
      <c r="S20" s="497">
        <f t="shared" si="0"/>
        <v>0</v>
      </c>
    </row>
    <row r="21" spans="1:19" s="165" customFormat="1">
      <c r="A21" s="122">
        <v>14</v>
      </c>
      <c r="B21" s="183" t="s">
        <v>289</v>
      </c>
      <c r="C21" s="493">
        <v>4249471.09</v>
      </c>
      <c r="D21" s="493"/>
      <c r="E21" s="493"/>
      <c r="F21" s="493"/>
      <c r="G21" s="493"/>
      <c r="H21" s="493"/>
      <c r="I21" s="493"/>
      <c r="J21" s="493"/>
      <c r="K21" s="493"/>
      <c r="L21" s="493"/>
      <c r="M21" s="493">
        <v>5384041.4011980575</v>
      </c>
      <c r="N21" s="493"/>
      <c r="O21" s="493"/>
      <c r="P21" s="493"/>
      <c r="Q21" s="493"/>
      <c r="R21" s="494"/>
      <c r="S21" s="497">
        <f t="shared" si="0"/>
        <v>5384041.4011980575</v>
      </c>
    </row>
    <row r="22" spans="1:19" ht="14.4" thickBot="1">
      <c r="A22" s="104"/>
      <c r="B22" s="167" t="s">
        <v>70</v>
      </c>
      <c r="C22" s="495">
        <f>SUM(C8:C21)</f>
        <v>28752878.957262002</v>
      </c>
      <c r="D22" s="495">
        <f t="shared" ref="D22:S22" si="1">SUM(D8:D21)</f>
        <v>0</v>
      </c>
      <c r="E22" s="495">
        <f t="shared" si="1"/>
        <v>1501391.1</v>
      </c>
      <c r="F22" s="495">
        <f t="shared" si="1"/>
        <v>0</v>
      </c>
      <c r="G22" s="495">
        <f t="shared" si="1"/>
        <v>2321969.5836450006</v>
      </c>
      <c r="H22" s="495">
        <f t="shared" si="1"/>
        <v>0</v>
      </c>
      <c r="I22" s="495">
        <f t="shared" si="1"/>
        <v>0</v>
      </c>
      <c r="J22" s="495">
        <f t="shared" si="1"/>
        <v>0</v>
      </c>
      <c r="K22" s="495">
        <f t="shared" si="1"/>
        <v>0</v>
      </c>
      <c r="L22" s="495">
        <f t="shared" si="1"/>
        <v>0</v>
      </c>
      <c r="M22" s="495">
        <f t="shared" si="1"/>
        <v>202667629.96284121</v>
      </c>
      <c r="N22" s="495">
        <f t="shared" si="1"/>
        <v>9598123.3000000007</v>
      </c>
      <c r="O22" s="495">
        <f t="shared" si="1"/>
        <v>1150000</v>
      </c>
      <c r="P22" s="495">
        <f t="shared" si="1"/>
        <v>0</v>
      </c>
      <c r="Q22" s="495">
        <f t="shared" si="1"/>
        <v>0</v>
      </c>
      <c r="R22" s="495">
        <f t="shared" si="1"/>
        <v>0</v>
      </c>
      <c r="S22" s="496">
        <f t="shared" si="1"/>
        <v>215103720.83711699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S7" activePane="bottomRight" state="frozen"/>
      <selection pane="topRight" activeCell="C1" sqref="C1"/>
      <selection pane="bottomLeft" activeCell="A6" sqref="A6"/>
      <selection pane="bottomRight"/>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398" t="s">
        <v>227</v>
      </c>
      <c r="B1" s="399" t="str">
        <f>'1. key ratios'!B1</f>
        <v>სს იშბანკი საქართველო</v>
      </c>
    </row>
    <row r="2" spans="1:22">
      <c r="A2" s="398" t="s">
        <v>228</v>
      </c>
      <c r="B2" s="400">
        <f>'1. key ratios'!B2</f>
        <v>43100</v>
      </c>
    </row>
    <row r="4" spans="1:22" ht="28.2" thickBot="1">
      <c r="A4" s="2" t="s">
        <v>663</v>
      </c>
      <c r="B4" s="299" t="s">
        <v>770</v>
      </c>
      <c r="V4" s="209" t="s">
        <v>131</v>
      </c>
    </row>
    <row r="5" spans="1:22">
      <c r="A5" s="102"/>
      <c r="B5" s="103"/>
      <c r="C5" s="563" t="s">
        <v>238</v>
      </c>
      <c r="D5" s="564"/>
      <c r="E5" s="564"/>
      <c r="F5" s="564"/>
      <c r="G5" s="564"/>
      <c r="H5" s="564"/>
      <c r="I5" s="564"/>
      <c r="J5" s="564"/>
      <c r="K5" s="564"/>
      <c r="L5" s="565"/>
      <c r="M5" s="563" t="s">
        <v>239</v>
      </c>
      <c r="N5" s="564"/>
      <c r="O5" s="564"/>
      <c r="P5" s="564"/>
      <c r="Q5" s="564"/>
      <c r="R5" s="564"/>
      <c r="S5" s="565"/>
      <c r="T5" s="568" t="s">
        <v>768</v>
      </c>
      <c r="U5" s="568" t="s">
        <v>767</v>
      </c>
      <c r="V5" s="566" t="s">
        <v>240</v>
      </c>
    </row>
    <row r="6" spans="1:22" s="69" customFormat="1" ht="151.80000000000001">
      <c r="A6" s="120"/>
      <c r="B6" s="185"/>
      <c r="C6" s="100" t="s">
        <v>241</v>
      </c>
      <c r="D6" s="99" t="s">
        <v>242</v>
      </c>
      <c r="E6" s="96" t="s">
        <v>243</v>
      </c>
      <c r="F6" s="300" t="s">
        <v>762</v>
      </c>
      <c r="G6" s="99" t="s">
        <v>244</v>
      </c>
      <c r="H6" s="99" t="s">
        <v>245</v>
      </c>
      <c r="I6" s="99" t="s">
        <v>246</v>
      </c>
      <c r="J6" s="99" t="s">
        <v>288</v>
      </c>
      <c r="K6" s="99" t="s">
        <v>247</v>
      </c>
      <c r="L6" s="101" t="s">
        <v>248</v>
      </c>
      <c r="M6" s="100" t="s">
        <v>249</v>
      </c>
      <c r="N6" s="99" t="s">
        <v>250</v>
      </c>
      <c r="O6" s="99" t="s">
        <v>251</v>
      </c>
      <c r="P6" s="99" t="s">
        <v>252</v>
      </c>
      <c r="Q6" s="99" t="s">
        <v>253</v>
      </c>
      <c r="R6" s="99" t="s">
        <v>254</v>
      </c>
      <c r="S6" s="101" t="s">
        <v>255</v>
      </c>
      <c r="T6" s="569"/>
      <c r="U6" s="569"/>
      <c r="V6" s="567"/>
    </row>
    <row r="7" spans="1:22" s="165" customFormat="1">
      <c r="A7" s="166">
        <v>1</v>
      </c>
      <c r="B7" s="164" t="s">
        <v>256</v>
      </c>
      <c r="C7" s="278"/>
      <c r="D7" s="277"/>
      <c r="E7" s="277"/>
      <c r="F7" s="277"/>
      <c r="G7" s="277"/>
      <c r="H7" s="277"/>
      <c r="I7" s="277"/>
      <c r="J7" s="277"/>
      <c r="K7" s="277"/>
      <c r="L7" s="279"/>
      <c r="M7" s="278"/>
      <c r="N7" s="277"/>
      <c r="O7" s="277"/>
      <c r="P7" s="277"/>
      <c r="Q7" s="277"/>
      <c r="R7" s="277"/>
      <c r="S7" s="279"/>
      <c r="T7" s="294"/>
      <c r="U7" s="293"/>
      <c r="V7" s="502">
        <f>SUM(C7:S7)</f>
        <v>0</v>
      </c>
    </row>
    <row r="8" spans="1:22" s="165" customFormat="1">
      <c r="A8" s="166">
        <v>2</v>
      </c>
      <c r="B8" s="164" t="s">
        <v>257</v>
      </c>
      <c r="C8" s="278"/>
      <c r="D8" s="277"/>
      <c r="E8" s="277"/>
      <c r="F8" s="277"/>
      <c r="G8" s="277"/>
      <c r="H8" s="277"/>
      <c r="I8" s="277"/>
      <c r="J8" s="277"/>
      <c r="K8" s="277"/>
      <c r="L8" s="279"/>
      <c r="M8" s="278"/>
      <c r="N8" s="277"/>
      <c r="O8" s="277"/>
      <c r="P8" s="277"/>
      <c r="Q8" s="277"/>
      <c r="R8" s="277"/>
      <c r="S8" s="279"/>
      <c r="T8" s="293"/>
      <c r="U8" s="293"/>
      <c r="V8" s="502">
        <f t="shared" ref="V8:V20" si="0">SUM(C8:S8)</f>
        <v>0</v>
      </c>
    </row>
    <row r="9" spans="1:22" s="165" customFormat="1">
      <c r="A9" s="166">
        <v>3</v>
      </c>
      <c r="B9" s="164" t="s">
        <v>258</v>
      </c>
      <c r="C9" s="278"/>
      <c r="D9" s="277"/>
      <c r="E9" s="277"/>
      <c r="F9" s="277"/>
      <c r="G9" s="277"/>
      <c r="H9" s="277"/>
      <c r="I9" s="277"/>
      <c r="J9" s="277"/>
      <c r="K9" s="277"/>
      <c r="L9" s="279"/>
      <c r="M9" s="278"/>
      <c r="N9" s="277"/>
      <c r="O9" s="277"/>
      <c r="P9" s="277"/>
      <c r="Q9" s="277"/>
      <c r="R9" s="277"/>
      <c r="S9" s="279"/>
      <c r="T9" s="293"/>
      <c r="U9" s="293"/>
      <c r="V9" s="502">
        <f>SUM(C9:S9)</f>
        <v>0</v>
      </c>
    </row>
    <row r="10" spans="1:22" s="165" customFormat="1">
      <c r="A10" s="166">
        <v>4</v>
      </c>
      <c r="B10" s="164" t="s">
        <v>259</v>
      </c>
      <c r="C10" s="278"/>
      <c r="D10" s="277"/>
      <c r="E10" s="277"/>
      <c r="F10" s="277"/>
      <c r="G10" s="277"/>
      <c r="H10" s="277"/>
      <c r="I10" s="277"/>
      <c r="J10" s="277"/>
      <c r="K10" s="277"/>
      <c r="L10" s="279"/>
      <c r="M10" s="278"/>
      <c r="N10" s="277"/>
      <c r="O10" s="277"/>
      <c r="P10" s="277"/>
      <c r="Q10" s="277"/>
      <c r="R10" s="277"/>
      <c r="S10" s="279"/>
      <c r="T10" s="293"/>
      <c r="U10" s="293"/>
      <c r="V10" s="502">
        <f t="shared" si="0"/>
        <v>0</v>
      </c>
    </row>
    <row r="11" spans="1:22" s="165" customFormat="1">
      <c r="A11" s="166">
        <v>5</v>
      </c>
      <c r="B11" s="164" t="s">
        <v>260</v>
      </c>
      <c r="C11" s="278"/>
      <c r="D11" s="277"/>
      <c r="E11" s="277"/>
      <c r="F11" s="277"/>
      <c r="G11" s="277"/>
      <c r="H11" s="277"/>
      <c r="I11" s="277"/>
      <c r="J11" s="277"/>
      <c r="K11" s="277"/>
      <c r="L11" s="279"/>
      <c r="M11" s="278"/>
      <c r="N11" s="277"/>
      <c r="O11" s="277"/>
      <c r="P11" s="277"/>
      <c r="Q11" s="277"/>
      <c r="R11" s="277"/>
      <c r="S11" s="279"/>
      <c r="T11" s="293"/>
      <c r="U11" s="293"/>
      <c r="V11" s="502">
        <f t="shared" si="0"/>
        <v>0</v>
      </c>
    </row>
    <row r="12" spans="1:22" s="165" customFormat="1">
      <c r="A12" s="166">
        <v>6</v>
      </c>
      <c r="B12" s="164" t="s">
        <v>261</v>
      </c>
      <c r="C12" s="278"/>
      <c r="D12" s="277"/>
      <c r="E12" s="277"/>
      <c r="F12" s="277"/>
      <c r="G12" s="277"/>
      <c r="H12" s="277"/>
      <c r="I12" s="277"/>
      <c r="J12" s="277"/>
      <c r="K12" s="277"/>
      <c r="L12" s="279"/>
      <c r="M12" s="278"/>
      <c r="N12" s="277"/>
      <c r="O12" s="277"/>
      <c r="P12" s="277"/>
      <c r="Q12" s="277"/>
      <c r="R12" s="277"/>
      <c r="S12" s="279"/>
      <c r="T12" s="293"/>
      <c r="U12" s="293"/>
      <c r="V12" s="502">
        <f t="shared" si="0"/>
        <v>0</v>
      </c>
    </row>
    <row r="13" spans="1:22" s="165" customFormat="1">
      <c r="A13" s="166">
        <v>7</v>
      </c>
      <c r="B13" s="164" t="s">
        <v>75</v>
      </c>
      <c r="C13" s="278"/>
      <c r="D13" s="277">
        <v>48509038.391751997</v>
      </c>
      <c r="E13" s="277"/>
      <c r="F13" s="277"/>
      <c r="G13" s="277"/>
      <c r="H13" s="277"/>
      <c r="I13" s="277"/>
      <c r="J13" s="277"/>
      <c r="K13" s="277"/>
      <c r="L13" s="279"/>
      <c r="M13" s="278"/>
      <c r="N13" s="277"/>
      <c r="O13" s="277"/>
      <c r="P13" s="277"/>
      <c r="Q13" s="277"/>
      <c r="R13" s="277"/>
      <c r="S13" s="279"/>
      <c r="T13" s="293">
        <v>48224119.801751994</v>
      </c>
      <c r="U13" s="293">
        <v>284918.59000000003</v>
      </c>
      <c r="V13" s="502">
        <f t="shared" si="0"/>
        <v>48509038.391751997</v>
      </c>
    </row>
    <row r="14" spans="1:22" s="165" customFormat="1">
      <c r="A14" s="166">
        <v>8</v>
      </c>
      <c r="B14" s="164" t="s">
        <v>76</v>
      </c>
      <c r="C14" s="278"/>
      <c r="D14" s="277"/>
      <c r="E14" s="277"/>
      <c r="F14" s="277"/>
      <c r="G14" s="277"/>
      <c r="H14" s="277"/>
      <c r="I14" s="277"/>
      <c r="J14" s="277"/>
      <c r="K14" s="277"/>
      <c r="L14" s="279"/>
      <c r="M14" s="278"/>
      <c r="N14" s="277"/>
      <c r="O14" s="277"/>
      <c r="P14" s="277"/>
      <c r="Q14" s="277"/>
      <c r="R14" s="277"/>
      <c r="S14" s="279"/>
      <c r="T14" s="293"/>
      <c r="U14" s="293"/>
      <c r="V14" s="502">
        <f t="shared" si="0"/>
        <v>0</v>
      </c>
    </row>
    <row r="15" spans="1:22" s="165" customFormat="1">
      <c r="A15" s="166">
        <v>9</v>
      </c>
      <c r="B15" s="164" t="s">
        <v>77</v>
      </c>
      <c r="C15" s="278"/>
      <c r="D15" s="277"/>
      <c r="E15" s="277"/>
      <c r="F15" s="277"/>
      <c r="G15" s="277"/>
      <c r="H15" s="277"/>
      <c r="I15" s="277"/>
      <c r="J15" s="277"/>
      <c r="K15" s="277"/>
      <c r="L15" s="279"/>
      <c r="M15" s="278"/>
      <c r="N15" s="277"/>
      <c r="O15" s="277"/>
      <c r="P15" s="277"/>
      <c r="Q15" s="277"/>
      <c r="R15" s="277"/>
      <c r="S15" s="279"/>
      <c r="T15" s="293"/>
      <c r="U15" s="293"/>
      <c r="V15" s="502">
        <f t="shared" si="0"/>
        <v>0</v>
      </c>
    </row>
    <row r="16" spans="1:22" s="165" customFormat="1">
      <c r="A16" s="166">
        <v>10</v>
      </c>
      <c r="B16" s="164" t="s">
        <v>71</v>
      </c>
      <c r="C16" s="278"/>
      <c r="D16" s="277"/>
      <c r="E16" s="277"/>
      <c r="F16" s="277"/>
      <c r="G16" s="277"/>
      <c r="H16" s="277"/>
      <c r="I16" s="277"/>
      <c r="J16" s="277"/>
      <c r="K16" s="277"/>
      <c r="L16" s="279"/>
      <c r="M16" s="278"/>
      <c r="N16" s="277"/>
      <c r="O16" s="277"/>
      <c r="P16" s="277"/>
      <c r="Q16" s="277"/>
      <c r="R16" s="277"/>
      <c r="S16" s="279"/>
      <c r="T16" s="293"/>
      <c r="U16" s="293"/>
      <c r="V16" s="502">
        <f t="shared" si="0"/>
        <v>0</v>
      </c>
    </row>
    <row r="17" spans="1:22" s="165" customFormat="1">
      <c r="A17" s="166">
        <v>11</v>
      </c>
      <c r="B17" s="164" t="s">
        <v>72</v>
      </c>
      <c r="C17" s="278"/>
      <c r="D17" s="277"/>
      <c r="E17" s="277"/>
      <c r="F17" s="277"/>
      <c r="G17" s="277"/>
      <c r="H17" s="277"/>
      <c r="I17" s="277"/>
      <c r="J17" s="277"/>
      <c r="K17" s="277"/>
      <c r="L17" s="279"/>
      <c r="M17" s="278"/>
      <c r="N17" s="277"/>
      <c r="O17" s="277"/>
      <c r="P17" s="277"/>
      <c r="Q17" s="277"/>
      <c r="R17" s="277"/>
      <c r="S17" s="279"/>
      <c r="T17" s="293"/>
      <c r="U17" s="293"/>
      <c r="V17" s="502">
        <f t="shared" si="0"/>
        <v>0</v>
      </c>
    </row>
    <row r="18" spans="1:22" s="165" customFormat="1">
      <c r="A18" s="166">
        <v>12</v>
      </c>
      <c r="B18" s="164" t="s">
        <v>73</v>
      </c>
      <c r="C18" s="278"/>
      <c r="D18" s="277"/>
      <c r="E18" s="277"/>
      <c r="F18" s="277"/>
      <c r="G18" s="277"/>
      <c r="H18" s="277"/>
      <c r="I18" s="277"/>
      <c r="J18" s="277"/>
      <c r="K18" s="277"/>
      <c r="L18" s="279"/>
      <c r="M18" s="278"/>
      <c r="N18" s="277"/>
      <c r="O18" s="277"/>
      <c r="P18" s="277"/>
      <c r="Q18" s="277"/>
      <c r="R18" s="277"/>
      <c r="S18" s="279"/>
      <c r="T18" s="293"/>
      <c r="U18" s="293"/>
      <c r="V18" s="502">
        <f t="shared" si="0"/>
        <v>0</v>
      </c>
    </row>
    <row r="19" spans="1:22" s="165" customFormat="1">
      <c r="A19" s="166">
        <v>13</v>
      </c>
      <c r="B19" s="164" t="s">
        <v>74</v>
      </c>
      <c r="C19" s="278"/>
      <c r="D19" s="277"/>
      <c r="E19" s="277"/>
      <c r="F19" s="277"/>
      <c r="G19" s="277"/>
      <c r="H19" s="277"/>
      <c r="I19" s="277"/>
      <c r="J19" s="277"/>
      <c r="K19" s="277"/>
      <c r="L19" s="279"/>
      <c r="M19" s="278"/>
      <c r="N19" s="277"/>
      <c r="O19" s="277"/>
      <c r="P19" s="277"/>
      <c r="Q19" s="277"/>
      <c r="R19" s="277"/>
      <c r="S19" s="279"/>
      <c r="T19" s="293"/>
      <c r="U19" s="293"/>
      <c r="V19" s="502">
        <f t="shared" si="0"/>
        <v>0</v>
      </c>
    </row>
    <row r="20" spans="1:22" s="165" customFormat="1">
      <c r="A20" s="166">
        <v>14</v>
      </c>
      <c r="B20" s="164" t="s">
        <v>289</v>
      </c>
      <c r="C20" s="278"/>
      <c r="D20" s="277"/>
      <c r="E20" s="277"/>
      <c r="F20" s="277"/>
      <c r="G20" s="277"/>
      <c r="H20" s="277"/>
      <c r="I20" s="277"/>
      <c r="J20" s="277"/>
      <c r="K20" s="277"/>
      <c r="L20" s="279"/>
      <c r="M20" s="278"/>
      <c r="N20" s="277"/>
      <c r="O20" s="277"/>
      <c r="P20" s="277"/>
      <c r="Q20" s="277"/>
      <c r="R20" s="277"/>
      <c r="S20" s="279"/>
      <c r="T20" s="293"/>
      <c r="U20" s="293"/>
      <c r="V20" s="502">
        <f t="shared" si="0"/>
        <v>0</v>
      </c>
    </row>
    <row r="21" spans="1:22" ht="14.4" thickBot="1">
      <c r="A21" s="104"/>
      <c r="B21" s="105" t="s">
        <v>70</v>
      </c>
      <c r="C21" s="498">
        <f>SUM(C7:C20)</f>
        <v>0</v>
      </c>
      <c r="D21" s="499">
        <f t="shared" ref="D21:V21" si="1">SUM(D7:D20)</f>
        <v>48509038.391751997</v>
      </c>
      <c r="E21" s="499">
        <f t="shared" si="1"/>
        <v>0</v>
      </c>
      <c r="F21" s="499">
        <f t="shared" si="1"/>
        <v>0</v>
      </c>
      <c r="G21" s="499">
        <f t="shared" si="1"/>
        <v>0</v>
      </c>
      <c r="H21" s="499">
        <f t="shared" si="1"/>
        <v>0</v>
      </c>
      <c r="I21" s="499">
        <f t="shared" si="1"/>
        <v>0</v>
      </c>
      <c r="J21" s="499">
        <f t="shared" si="1"/>
        <v>0</v>
      </c>
      <c r="K21" s="499">
        <f t="shared" si="1"/>
        <v>0</v>
      </c>
      <c r="L21" s="500">
        <f t="shared" si="1"/>
        <v>0</v>
      </c>
      <c r="M21" s="498">
        <f t="shared" si="1"/>
        <v>0</v>
      </c>
      <c r="N21" s="499">
        <f t="shared" si="1"/>
        <v>0</v>
      </c>
      <c r="O21" s="499">
        <f t="shared" si="1"/>
        <v>0</v>
      </c>
      <c r="P21" s="499">
        <f t="shared" si="1"/>
        <v>0</v>
      </c>
      <c r="Q21" s="499">
        <f t="shared" si="1"/>
        <v>0</v>
      </c>
      <c r="R21" s="499">
        <f t="shared" si="1"/>
        <v>0</v>
      </c>
      <c r="S21" s="500">
        <f t="shared" si="1"/>
        <v>0</v>
      </c>
      <c r="T21" s="500">
        <f>SUM(T7:T20)</f>
        <v>48224119.801751994</v>
      </c>
      <c r="U21" s="500">
        <f t="shared" si="1"/>
        <v>284918.59000000003</v>
      </c>
      <c r="V21" s="501">
        <f t="shared" si="1"/>
        <v>48509038.391751997</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398" t="s">
        <v>227</v>
      </c>
      <c r="B1" s="399" t="str">
        <f>'1. key ratios'!B1</f>
        <v>სს იშბანკი საქართველო</v>
      </c>
    </row>
    <row r="2" spans="1:9">
      <c r="A2" s="398" t="s">
        <v>228</v>
      </c>
      <c r="B2" s="400">
        <f>'1. key ratios'!B2</f>
        <v>43100</v>
      </c>
    </row>
    <row r="4" spans="1:9" ht="14.4" thickBot="1">
      <c r="A4" s="2" t="s">
        <v>664</v>
      </c>
      <c r="B4" s="296" t="s">
        <v>771</v>
      </c>
    </row>
    <row r="5" spans="1:9">
      <c r="A5" s="102"/>
      <c r="B5" s="162"/>
      <c r="C5" s="168" t="s">
        <v>0</v>
      </c>
      <c r="D5" s="168" t="s">
        <v>1</v>
      </c>
      <c r="E5" s="168" t="s">
        <v>2</v>
      </c>
      <c r="F5" s="168" t="s">
        <v>3</v>
      </c>
      <c r="G5" s="291" t="s">
        <v>4</v>
      </c>
      <c r="H5" s="169" t="s">
        <v>6</v>
      </c>
      <c r="I5" s="25"/>
    </row>
    <row r="6" spans="1:9" ht="15" customHeight="1">
      <c r="A6" s="161"/>
      <c r="B6" s="23"/>
      <c r="C6" s="570" t="s">
        <v>763</v>
      </c>
      <c r="D6" s="574" t="s">
        <v>784</v>
      </c>
      <c r="E6" s="575"/>
      <c r="F6" s="570" t="s">
        <v>790</v>
      </c>
      <c r="G6" s="570" t="s">
        <v>791</v>
      </c>
      <c r="H6" s="572" t="s">
        <v>765</v>
      </c>
      <c r="I6" s="25"/>
    </row>
    <row r="7" spans="1:9" ht="69">
      <c r="A7" s="161"/>
      <c r="B7" s="23"/>
      <c r="C7" s="571"/>
      <c r="D7" s="295" t="s">
        <v>766</v>
      </c>
      <c r="E7" s="295" t="s">
        <v>764</v>
      </c>
      <c r="F7" s="571"/>
      <c r="G7" s="571"/>
      <c r="H7" s="573"/>
      <c r="I7" s="25"/>
    </row>
    <row r="8" spans="1:9">
      <c r="A8" s="93">
        <v>1</v>
      </c>
      <c r="B8" s="75" t="s">
        <v>256</v>
      </c>
      <c r="C8" s="280">
        <v>54008740.687106006</v>
      </c>
      <c r="D8" s="281"/>
      <c r="E8" s="280"/>
      <c r="F8" s="280">
        <v>29505332.819844004</v>
      </c>
      <c r="G8" s="292">
        <v>29505332.819844004</v>
      </c>
      <c r="H8" s="301">
        <f>G8/(C8+E8)</f>
        <v>0.54630662452916767</v>
      </c>
    </row>
    <row r="9" spans="1:9" ht="15" customHeight="1">
      <c r="A9" s="93">
        <v>2</v>
      </c>
      <c r="B9" s="75" t="s">
        <v>257</v>
      </c>
      <c r="C9" s="280"/>
      <c r="D9" s="281"/>
      <c r="E9" s="280"/>
      <c r="F9" s="280"/>
      <c r="G9" s="292"/>
      <c r="H9" s="301" t="e">
        <f t="shared" ref="H9:H21" si="0">G9/(C9+E9)</f>
        <v>#DIV/0!</v>
      </c>
    </row>
    <row r="10" spans="1:9">
      <c r="A10" s="93">
        <v>3</v>
      </c>
      <c r="B10" s="75" t="s">
        <v>258</v>
      </c>
      <c r="C10" s="280"/>
      <c r="D10" s="281"/>
      <c r="E10" s="280"/>
      <c r="F10" s="280"/>
      <c r="G10" s="292"/>
      <c r="H10" s="301" t="e">
        <f t="shared" si="0"/>
        <v>#DIV/0!</v>
      </c>
    </row>
    <row r="11" spans="1:9">
      <c r="A11" s="93">
        <v>4</v>
      </c>
      <c r="B11" s="75" t="s">
        <v>259</v>
      </c>
      <c r="C11" s="280"/>
      <c r="D11" s="281"/>
      <c r="E11" s="280"/>
      <c r="F11" s="280"/>
      <c r="G11" s="292"/>
      <c r="H11" s="301" t="e">
        <f t="shared" si="0"/>
        <v>#DIV/0!</v>
      </c>
    </row>
    <row r="12" spans="1:9">
      <c r="A12" s="93">
        <v>5</v>
      </c>
      <c r="B12" s="75" t="s">
        <v>260</v>
      </c>
      <c r="C12" s="280"/>
      <c r="D12" s="281"/>
      <c r="E12" s="280"/>
      <c r="F12" s="280"/>
      <c r="G12" s="292"/>
      <c r="H12" s="301" t="e">
        <f t="shared" si="0"/>
        <v>#DIV/0!</v>
      </c>
    </row>
    <row r="13" spans="1:9">
      <c r="A13" s="93">
        <v>6</v>
      </c>
      <c r="B13" s="75" t="s">
        <v>261</v>
      </c>
      <c r="C13" s="280">
        <v>17234142.163150001</v>
      </c>
      <c r="D13" s="281"/>
      <c r="E13" s="280"/>
      <c r="F13" s="280">
        <v>16033029.283150002</v>
      </c>
      <c r="G13" s="292">
        <v>16033029.283150002</v>
      </c>
      <c r="H13" s="301">
        <f>G13/(C13+E13)</f>
        <v>0.93030619867067044</v>
      </c>
    </row>
    <row r="14" spans="1:9">
      <c r="A14" s="93">
        <v>7</v>
      </c>
      <c r="B14" s="75" t="s">
        <v>75</v>
      </c>
      <c r="C14" s="280">
        <v>147606716.77364707</v>
      </c>
      <c r="D14" s="281">
        <v>9652223.6799999997</v>
      </c>
      <c r="E14" s="280">
        <v>9598123.3000000007</v>
      </c>
      <c r="F14" s="281">
        <v>157779840.07364708</v>
      </c>
      <c r="G14" s="345">
        <v>109270801.68189508</v>
      </c>
      <c r="H14" s="301">
        <f>G14/(C14+E14)</f>
        <v>0.69508547975179424</v>
      </c>
    </row>
    <row r="15" spans="1:9">
      <c r="A15" s="93">
        <v>8</v>
      </c>
      <c r="B15" s="75" t="s">
        <v>76</v>
      </c>
      <c r="C15" s="280">
        <v>2949664.2120000017</v>
      </c>
      <c r="D15" s="281"/>
      <c r="E15" s="280"/>
      <c r="F15" s="281">
        <v>2949664.2120000017</v>
      </c>
      <c r="G15" s="345">
        <v>2949664.2120000017</v>
      </c>
      <c r="H15" s="301">
        <f t="shared" si="0"/>
        <v>1</v>
      </c>
    </row>
    <row r="16" spans="1:9">
      <c r="A16" s="93">
        <v>9</v>
      </c>
      <c r="B16" s="75" t="s">
        <v>77</v>
      </c>
      <c r="C16" s="280">
        <v>3859991.4536470594</v>
      </c>
      <c r="D16" s="281"/>
      <c r="E16" s="280"/>
      <c r="F16" s="281">
        <v>2350711.2242778088</v>
      </c>
      <c r="G16" s="345">
        <v>2350711.2242778088</v>
      </c>
      <c r="H16" s="301">
        <f t="shared" si="0"/>
        <v>0.60899389351154443</v>
      </c>
    </row>
    <row r="17" spans="1:8">
      <c r="A17" s="93">
        <v>10</v>
      </c>
      <c r="B17" s="75" t="s">
        <v>71</v>
      </c>
      <c r="C17" s="280">
        <v>1101101.8230000001</v>
      </c>
      <c r="D17" s="281"/>
      <c r="E17" s="280"/>
      <c r="F17" s="281">
        <v>1101101.8230000001</v>
      </c>
      <c r="G17" s="345">
        <v>1101101.8230000001</v>
      </c>
      <c r="H17" s="301">
        <f t="shared" si="0"/>
        <v>1</v>
      </c>
    </row>
    <row r="18" spans="1:8">
      <c r="A18" s="93">
        <v>11</v>
      </c>
      <c r="B18" s="75" t="s">
        <v>72</v>
      </c>
      <c r="C18" s="280"/>
      <c r="D18" s="281"/>
      <c r="E18" s="280"/>
      <c r="F18" s="281"/>
      <c r="G18" s="345"/>
      <c r="H18" s="301" t="e">
        <f t="shared" si="0"/>
        <v>#DIV/0!</v>
      </c>
    </row>
    <row r="19" spans="1:8">
      <c r="A19" s="93">
        <v>12</v>
      </c>
      <c r="B19" s="75" t="s">
        <v>73</v>
      </c>
      <c r="C19" s="280"/>
      <c r="D19" s="281"/>
      <c r="E19" s="280"/>
      <c r="F19" s="281"/>
      <c r="G19" s="345"/>
      <c r="H19" s="301" t="e">
        <f t="shared" si="0"/>
        <v>#DIV/0!</v>
      </c>
    </row>
    <row r="20" spans="1:8">
      <c r="A20" s="93">
        <v>13</v>
      </c>
      <c r="B20" s="75" t="s">
        <v>74</v>
      </c>
      <c r="C20" s="280"/>
      <c r="D20" s="281"/>
      <c r="E20" s="280"/>
      <c r="F20" s="281"/>
      <c r="G20" s="345"/>
      <c r="H20" s="301" t="e">
        <f t="shared" si="0"/>
        <v>#DIV/0!</v>
      </c>
    </row>
    <row r="21" spans="1:8">
      <c r="A21" s="93">
        <v>14</v>
      </c>
      <c r="B21" s="75" t="s">
        <v>289</v>
      </c>
      <c r="C21" s="280">
        <v>9633512.4911980573</v>
      </c>
      <c r="D21" s="281"/>
      <c r="E21" s="280"/>
      <c r="F21" s="281">
        <v>5384041.4011980575</v>
      </c>
      <c r="G21" s="345">
        <v>5384041.4011980575</v>
      </c>
      <c r="H21" s="301">
        <f t="shared" si="0"/>
        <v>0.55888663725897958</v>
      </c>
    </row>
    <row r="22" spans="1:8" ht="14.4" thickBot="1">
      <c r="A22" s="163"/>
      <c r="B22" s="170" t="s">
        <v>70</v>
      </c>
      <c r="C22" s="499">
        <f t="shared" ref="C22:H22" si="1">SUM(C8:C21)</f>
        <v>236393869.60374823</v>
      </c>
      <c r="D22" s="499">
        <f t="shared" si="1"/>
        <v>9652223.6799999997</v>
      </c>
      <c r="E22" s="499">
        <f t="shared" si="1"/>
        <v>9598123.3000000007</v>
      </c>
      <c r="F22" s="499">
        <f t="shared" si="1"/>
        <v>215103720.83711699</v>
      </c>
      <c r="G22" s="499">
        <f t="shared" si="1"/>
        <v>166594682.44536498</v>
      </c>
      <c r="H22" s="503"/>
    </row>
    <row r="24" spans="1:8">
      <c r="F24" s="329"/>
      <c r="G24" s="329"/>
      <c r="H24" s="329"/>
    </row>
    <row r="25" spans="1:8">
      <c r="F25" s="329"/>
      <c r="G25" s="329"/>
      <c r="H25" s="329"/>
    </row>
    <row r="26" spans="1:8">
      <c r="F26" s="329"/>
      <c r="G26" s="329"/>
      <c r="H26" s="329"/>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9"/>
  <sheetViews>
    <sheetView showGridLines="0"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09375" defaultRowHeight="13.8"/>
  <cols>
    <col min="1" max="1" width="10.5546875" style="329" bestFit="1" customWidth="1"/>
    <col min="2" max="2" width="88.5546875" style="329" customWidth="1"/>
    <col min="3" max="11" width="12.6640625" style="329" customWidth="1"/>
    <col min="12" max="16384" width="9.109375" style="329"/>
  </cols>
  <sheetData>
    <row r="1" spans="1:11">
      <c r="A1" s="398" t="s">
        <v>227</v>
      </c>
      <c r="B1" s="399" t="str">
        <f>'1. key ratios'!B1</f>
        <v>სს იშბანკი საქართველო</v>
      </c>
    </row>
    <row r="2" spans="1:11">
      <c r="A2" s="398" t="s">
        <v>228</v>
      </c>
      <c r="B2" s="400">
        <f>'1. key ratios'!B2</f>
        <v>43100</v>
      </c>
      <c r="C2" s="330"/>
      <c r="D2" s="330"/>
    </row>
    <row r="3" spans="1:11">
      <c r="B3" s="330"/>
      <c r="C3" s="330"/>
      <c r="D3" s="330"/>
    </row>
    <row r="4" spans="1:11" ht="14.4" thickBot="1">
      <c r="A4" s="329" t="s">
        <v>833</v>
      </c>
      <c r="B4" s="296" t="s">
        <v>832</v>
      </c>
      <c r="C4" s="330"/>
      <c r="D4" s="330"/>
    </row>
    <row r="5" spans="1:11" ht="30" customHeight="1">
      <c r="A5" s="579"/>
      <c r="B5" s="580"/>
      <c r="C5" s="577" t="s">
        <v>883</v>
      </c>
      <c r="D5" s="577"/>
      <c r="E5" s="577"/>
      <c r="F5" s="577" t="s">
        <v>884</v>
      </c>
      <c r="G5" s="577"/>
      <c r="H5" s="577"/>
      <c r="I5" s="577" t="s">
        <v>885</v>
      </c>
      <c r="J5" s="577"/>
      <c r="K5" s="578"/>
    </row>
    <row r="6" spans="1:11">
      <c r="A6" s="327"/>
      <c r="B6" s="328"/>
      <c r="C6" s="331" t="s">
        <v>29</v>
      </c>
      <c r="D6" s="331" t="s">
        <v>134</v>
      </c>
      <c r="E6" s="331" t="s">
        <v>70</v>
      </c>
      <c r="F6" s="331" t="s">
        <v>29</v>
      </c>
      <c r="G6" s="331" t="s">
        <v>134</v>
      </c>
      <c r="H6" s="331" t="s">
        <v>70</v>
      </c>
      <c r="I6" s="331" t="s">
        <v>29</v>
      </c>
      <c r="J6" s="331" t="s">
        <v>134</v>
      </c>
      <c r="K6" s="336" t="s">
        <v>70</v>
      </c>
    </row>
    <row r="7" spans="1:11">
      <c r="A7" s="337" t="s">
        <v>803</v>
      </c>
      <c r="B7" s="326"/>
      <c r="C7" s="326"/>
      <c r="D7" s="326"/>
      <c r="E7" s="326"/>
      <c r="F7" s="520"/>
      <c r="G7" s="520"/>
      <c r="H7" s="520"/>
      <c r="I7" s="326"/>
      <c r="J7" s="326"/>
      <c r="K7" s="338"/>
    </row>
    <row r="8" spans="1:11">
      <c r="A8" s="325">
        <v>1</v>
      </c>
      <c r="B8" s="310" t="s">
        <v>803</v>
      </c>
      <c r="C8" s="306"/>
      <c r="D8" s="306"/>
      <c r="E8" s="306"/>
      <c r="F8" s="510">
        <v>18395521.988000002</v>
      </c>
      <c r="G8" s="510">
        <v>37850683.140000001</v>
      </c>
      <c r="H8" s="521">
        <f>F8+G8</f>
        <v>56246205.128000006</v>
      </c>
      <c r="I8" s="510">
        <v>16894132.378000002</v>
      </c>
      <c r="J8" s="510">
        <v>29893625.279999997</v>
      </c>
      <c r="K8" s="524">
        <f>J8+I8</f>
        <v>46787757.658</v>
      </c>
    </row>
    <row r="9" spans="1:11">
      <c r="A9" s="337" t="s">
        <v>804</v>
      </c>
      <c r="B9" s="326"/>
      <c r="C9" s="326"/>
      <c r="D9" s="326"/>
      <c r="E9" s="326"/>
      <c r="F9" s="326"/>
      <c r="G9" s="326"/>
      <c r="H9" s="326"/>
      <c r="I9" s="326"/>
      <c r="J9" s="326"/>
      <c r="K9" s="338"/>
    </row>
    <row r="10" spans="1:11">
      <c r="A10" s="339">
        <v>2</v>
      </c>
      <c r="B10" s="311" t="s">
        <v>805</v>
      </c>
      <c r="C10" s="509">
        <v>851895.17000000039</v>
      </c>
      <c r="D10" s="510">
        <v>49905069.200000003</v>
      </c>
      <c r="E10" s="511">
        <f t="shared" ref="E10:E16" si="0">C10+D10</f>
        <v>50756964.370000005</v>
      </c>
      <c r="F10" s="509">
        <v>256217.43335000006</v>
      </c>
      <c r="G10" s="510">
        <v>2524486.9383500004</v>
      </c>
      <c r="H10" s="511">
        <f>F10+G10</f>
        <v>2780704.3717000005</v>
      </c>
      <c r="I10" s="510">
        <v>62565.295500000022</v>
      </c>
      <c r="J10" s="510">
        <v>705432.4040000001</v>
      </c>
      <c r="K10" s="524">
        <f t="shared" ref="K10:K15" si="1">J10+I10</f>
        <v>767997.6995000001</v>
      </c>
    </row>
    <row r="11" spans="1:11">
      <c r="A11" s="339">
        <v>3</v>
      </c>
      <c r="B11" s="311" t="s">
        <v>806</v>
      </c>
      <c r="C11" s="509">
        <v>6843002.3800000008</v>
      </c>
      <c r="D11" s="510">
        <v>130007757.41500001</v>
      </c>
      <c r="E11" s="511">
        <f t="shared" si="0"/>
        <v>136850759.79500002</v>
      </c>
      <c r="F11" s="509">
        <v>3595394.4715</v>
      </c>
      <c r="G11" s="510">
        <v>17755695.113249999</v>
      </c>
      <c r="H11" s="511">
        <f t="shared" ref="H11:H16" si="2">F11+G11</f>
        <v>21351089.584749997</v>
      </c>
      <c r="I11" s="510">
        <v>2187431.5975000001</v>
      </c>
      <c r="J11" s="510">
        <v>22735958.823100001</v>
      </c>
      <c r="K11" s="524">
        <f t="shared" si="1"/>
        <v>24923390.420600001</v>
      </c>
    </row>
    <row r="12" spans="1:11">
      <c r="A12" s="339">
        <v>4</v>
      </c>
      <c r="B12" s="311" t="s">
        <v>807</v>
      </c>
      <c r="C12" s="509"/>
      <c r="D12" s="510"/>
      <c r="E12" s="511">
        <f t="shared" si="0"/>
        <v>0</v>
      </c>
      <c r="F12" s="509"/>
      <c r="G12" s="510"/>
      <c r="H12" s="511">
        <f t="shared" si="2"/>
        <v>0</v>
      </c>
      <c r="I12" s="510"/>
      <c r="J12" s="510"/>
      <c r="K12" s="524">
        <f t="shared" si="1"/>
        <v>0</v>
      </c>
    </row>
    <row r="13" spans="1:11">
      <c r="A13" s="339">
        <v>5</v>
      </c>
      <c r="B13" s="311" t="s">
        <v>808</v>
      </c>
      <c r="C13" s="509">
        <v>1242544.26</v>
      </c>
      <c r="D13" s="510">
        <v>13746743.609999999</v>
      </c>
      <c r="E13" s="511">
        <f t="shared" si="0"/>
        <v>14989287.869999999</v>
      </c>
      <c r="F13" s="509">
        <v>135636.864</v>
      </c>
      <c r="G13" s="510">
        <v>1919338.0380000002</v>
      </c>
      <c r="H13" s="511">
        <f t="shared" si="2"/>
        <v>2054974.9020000002</v>
      </c>
      <c r="I13" s="510">
        <v>65437.437999999995</v>
      </c>
      <c r="J13" s="510">
        <v>950880.16500000004</v>
      </c>
      <c r="K13" s="524">
        <f t="shared" si="1"/>
        <v>1016317.603</v>
      </c>
    </row>
    <row r="14" spans="1:11">
      <c r="A14" s="339">
        <v>6</v>
      </c>
      <c r="B14" s="311" t="s">
        <v>823</v>
      </c>
      <c r="C14" s="509"/>
      <c r="D14" s="510"/>
      <c r="E14" s="511">
        <f t="shared" si="0"/>
        <v>0</v>
      </c>
      <c r="F14" s="509"/>
      <c r="G14" s="510"/>
      <c r="H14" s="511">
        <f t="shared" si="2"/>
        <v>0</v>
      </c>
      <c r="I14" s="510"/>
      <c r="J14" s="510"/>
      <c r="K14" s="524">
        <f t="shared" si="1"/>
        <v>0</v>
      </c>
    </row>
    <row r="15" spans="1:11">
      <c r="A15" s="339">
        <v>7</v>
      </c>
      <c r="B15" s="311" t="s">
        <v>810</v>
      </c>
      <c r="C15" s="509">
        <v>12611.529999999999</v>
      </c>
      <c r="D15" s="510">
        <v>5265429.5500000007</v>
      </c>
      <c r="E15" s="511">
        <f t="shared" si="0"/>
        <v>5278041.080000001</v>
      </c>
      <c r="F15" s="509"/>
      <c r="G15" s="510"/>
      <c r="H15" s="511">
        <f t="shared" si="2"/>
        <v>0</v>
      </c>
      <c r="I15" s="510"/>
      <c r="J15" s="510"/>
      <c r="K15" s="524">
        <f t="shared" si="1"/>
        <v>0</v>
      </c>
    </row>
    <row r="16" spans="1:11">
      <c r="A16" s="339">
        <v>8</v>
      </c>
      <c r="B16" s="312" t="s">
        <v>811</v>
      </c>
      <c r="C16" s="512">
        <f>SUM(C10:C15)</f>
        <v>8950053.3399999999</v>
      </c>
      <c r="D16" s="512">
        <f>SUM(D10:D15)</f>
        <v>198924999.77500004</v>
      </c>
      <c r="E16" s="511">
        <f t="shared" si="0"/>
        <v>207875053.11500004</v>
      </c>
      <c r="F16" s="512">
        <f>SUM(F10:F15)</f>
        <v>3987248.7688500001</v>
      </c>
      <c r="G16" s="512">
        <f>SUM(G10:G15)</f>
        <v>22199520.089599997</v>
      </c>
      <c r="H16" s="511">
        <f t="shared" si="2"/>
        <v>26186768.858449996</v>
      </c>
      <c r="I16" s="512">
        <f>SUM(I10:I15)</f>
        <v>2315434.3310000002</v>
      </c>
      <c r="J16" s="512">
        <f>SUM(J10:J15)</f>
        <v>24392271.392099999</v>
      </c>
      <c r="K16" s="524">
        <f t="shared" ref="K16" si="3">I16+J16</f>
        <v>26707705.723099999</v>
      </c>
    </row>
    <row r="17" spans="1:11">
      <c r="A17" s="337" t="s">
        <v>812</v>
      </c>
      <c r="B17" s="326"/>
      <c r="C17" s="326"/>
      <c r="D17" s="326"/>
      <c r="E17" s="326"/>
      <c r="F17" s="326"/>
      <c r="G17" s="326"/>
      <c r="H17" s="326"/>
      <c r="I17" s="326"/>
      <c r="J17" s="326"/>
      <c r="K17" s="338"/>
    </row>
    <row r="18" spans="1:11">
      <c r="A18" s="339">
        <v>9</v>
      </c>
      <c r="B18" s="311" t="s">
        <v>813</v>
      </c>
      <c r="C18" s="509">
        <v>0</v>
      </c>
      <c r="D18" s="510">
        <v>0</v>
      </c>
      <c r="E18" s="511">
        <f>C18+D18</f>
        <v>0</v>
      </c>
      <c r="F18" s="510">
        <v>0</v>
      </c>
      <c r="G18" s="510">
        <v>0</v>
      </c>
      <c r="H18" s="511">
        <f>F18+G18</f>
        <v>0</v>
      </c>
      <c r="I18" s="510"/>
      <c r="J18" s="510"/>
      <c r="K18" s="524">
        <f>J18+I18</f>
        <v>0</v>
      </c>
    </row>
    <row r="19" spans="1:11">
      <c r="A19" s="339">
        <v>10</v>
      </c>
      <c r="B19" s="311" t="s">
        <v>814</v>
      </c>
      <c r="C19" s="509">
        <v>29535161.479999989</v>
      </c>
      <c r="D19" s="510">
        <v>164568242.56999999</v>
      </c>
      <c r="E19" s="511">
        <f>C19+D19</f>
        <v>194103404.04999998</v>
      </c>
      <c r="F19" s="510">
        <v>2433457.7050000001</v>
      </c>
      <c r="G19" s="510">
        <v>1206583.895</v>
      </c>
      <c r="H19" s="511">
        <f t="shared" ref="H19:H21" si="4">F19+G19</f>
        <v>3640041.6</v>
      </c>
      <c r="I19" s="510">
        <v>3934847.3149999999</v>
      </c>
      <c r="J19" s="510">
        <v>16494088.775</v>
      </c>
      <c r="K19" s="524">
        <f>J19+I19</f>
        <v>20428936.09</v>
      </c>
    </row>
    <row r="20" spans="1:11">
      <c r="A20" s="339">
        <v>11</v>
      </c>
      <c r="B20" s="311" t="s">
        <v>815</v>
      </c>
      <c r="C20" s="509">
        <v>2171412.5</v>
      </c>
      <c r="D20" s="510">
        <v>3677035.7</v>
      </c>
      <c r="E20" s="511">
        <f>C20+D20</f>
        <v>5848448.2000000002</v>
      </c>
      <c r="F20" s="510">
        <v>228750</v>
      </c>
      <c r="G20" s="510">
        <v>0</v>
      </c>
      <c r="H20" s="511">
        <f t="shared" si="4"/>
        <v>228750</v>
      </c>
      <c r="I20" s="510">
        <v>228750</v>
      </c>
      <c r="J20" s="510">
        <v>0</v>
      </c>
      <c r="K20" s="524">
        <f>J20+I20</f>
        <v>228750</v>
      </c>
    </row>
    <row r="21" spans="1:11" ht="14.4" thickBot="1">
      <c r="A21" s="226">
        <v>12</v>
      </c>
      <c r="B21" s="340" t="s">
        <v>816</v>
      </c>
      <c r="C21" s="522">
        <f>SUM(C18:C20)</f>
        <v>31706573.979999989</v>
      </c>
      <c r="D21" s="522">
        <f>SUM(D18:D20)</f>
        <v>168245278.26999998</v>
      </c>
      <c r="E21" s="523">
        <f>C21+D21</f>
        <v>199951852.24999997</v>
      </c>
      <c r="F21" s="513">
        <f>SUM(F18:F20)</f>
        <v>2662207.7050000001</v>
      </c>
      <c r="G21" s="513">
        <f>SUM(G18:G20)</f>
        <v>1206583.895</v>
      </c>
      <c r="H21" s="511">
        <f t="shared" si="4"/>
        <v>3868791.6</v>
      </c>
      <c r="I21" s="513">
        <f>SUM(I18:I20)</f>
        <v>4163597.3149999999</v>
      </c>
      <c r="J21" s="513">
        <f>SUM(J18:J20)</f>
        <v>16494088.775</v>
      </c>
      <c r="K21" s="525">
        <f t="shared" ref="K21" si="5">I21+J21</f>
        <v>20657686.09</v>
      </c>
    </row>
    <row r="22" spans="1:11" ht="38.25" customHeight="1" thickBot="1">
      <c r="A22" s="323"/>
      <c r="B22" s="324"/>
      <c r="C22" s="324"/>
      <c r="D22" s="324"/>
      <c r="E22" s="324"/>
      <c r="F22" s="576" t="s">
        <v>817</v>
      </c>
      <c r="G22" s="577"/>
      <c r="H22" s="577"/>
      <c r="I22" s="576" t="s">
        <v>818</v>
      </c>
      <c r="J22" s="577"/>
      <c r="K22" s="578"/>
    </row>
    <row r="23" spans="1:11">
      <c r="A23" s="316">
        <v>13</v>
      </c>
      <c r="B23" s="313" t="s">
        <v>803</v>
      </c>
      <c r="C23" s="322"/>
      <c r="D23" s="322"/>
      <c r="E23" s="322"/>
      <c r="F23" s="514">
        <v>18395521.988000002</v>
      </c>
      <c r="G23" s="514">
        <v>37850683.140000001</v>
      </c>
      <c r="H23" s="516">
        <f>F23+G23</f>
        <v>56246205.128000006</v>
      </c>
      <c r="I23" s="514">
        <v>16894132.378000002</v>
      </c>
      <c r="J23" s="514">
        <v>29893625.279999997</v>
      </c>
      <c r="K23" s="526">
        <f>I23+J23</f>
        <v>46787757.658</v>
      </c>
    </row>
    <row r="24" spans="1:11" ht="14.4" thickBot="1">
      <c r="A24" s="317">
        <v>14</v>
      </c>
      <c r="B24" s="314" t="s">
        <v>819</v>
      </c>
      <c r="C24" s="341"/>
      <c r="D24" s="320"/>
      <c r="E24" s="321"/>
      <c r="F24" s="515">
        <v>1325041.0638500005</v>
      </c>
      <c r="G24" s="515">
        <v>20992936.194600001</v>
      </c>
      <c r="H24" s="517">
        <f>F24+G24</f>
        <v>22317977.258450001</v>
      </c>
      <c r="I24" s="515">
        <v>578858.58275000006</v>
      </c>
      <c r="J24" s="515">
        <v>7898182.6170999985</v>
      </c>
      <c r="K24" s="527">
        <f>I24+J24</f>
        <v>8477041.1998499986</v>
      </c>
    </row>
    <row r="25" spans="1:11" ht="14.4" thickBot="1">
      <c r="A25" s="318">
        <v>15</v>
      </c>
      <c r="B25" s="315" t="s">
        <v>820</v>
      </c>
      <c r="C25" s="319"/>
      <c r="D25" s="319"/>
      <c r="E25" s="319"/>
      <c r="F25" s="518">
        <v>13.88298256549915</v>
      </c>
      <c r="G25" s="518">
        <v>1.8030199677230623</v>
      </c>
      <c r="H25" s="519">
        <v>2.5202196631284828</v>
      </c>
      <c r="I25" s="518">
        <v>29.185249871809042</v>
      </c>
      <c r="J25" s="518">
        <v>3.7848739044446327</v>
      </c>
      <c r="K25" s="528">
        <v>7.0073795395360197</v>
      </c>
    </row>
    <row r="28" spans="1:11" ht="41.4">
      <c r="B28" s="24" t="s">
        <v>882</v>
      </c>
    </row>
    <row r="29" spans="1:11">
      <c r="B29" s="329" t="s">
        <v>886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09375" defaultRowHeight="13.8"/>
  <cols>
    <col min="1" max="1" width="10.5546875" style="70" bestFit="1" customWidth="1"/>
    <col min="2" max="2" width="95" style="70" customWidth="1"/>
    <col min="3" max="3" width="12.5546875" style="70" bestFit="1" customWidth="1"/>
    <col min="4" max="4" width="10" style="70" bestFit="1" customWidth="1"/>
    <col min="5" max="5" width="18.33203125" style="70" bestFit="1" customWidth="1"/>
    <col min="6" max="13" width="10.6640625" style="70" customWidth="1"/>
    <col min="14" max="14" width="31" style="70" bestFit="1" customWidth="1"/>
    <col min="15" max="16384" width="9.109375" style="13"/>
  </cols>
  <sheetData>
    <row r="1" spans="1:14">
      <c r="A1" s="398" t="s">
        <v>227</v>
      </c>
      <c r="B1" s="399" t="str">
        <f>'1. key ratios'!B1</f>
        <v>სს იშბანკი საქართველო</v>
      </c>
    </row>
    <row r="2" spans="1:14" ht="14.25" customHeight="1">
      <c r="A2" s="398" t="s">
        <v>228</v>
      </c>
      <c r="B2" s="400">
        <f>'1. key ratios'!B2</f>
        <v>43100</v>
      </c>
    </row>
    <row r="3" spans="1:14" ht="14.25" customHeight="1"/>
    <row r="4" spans="1:14" ht="14.4" thickBot="1">
      <c r="A4" s="2" t="s">
        <v>665</v>
      </c>
      <c r="B4" s="95" t="s">
        <v>79</v>
      </c>
    </row>
    <row r="5" spans="1:14" s="26" customFormat="1">
      <c r="A5" s="179"/>
      <c r="B5" s="180"/>
      <c r="C5" s="181" t="s">
        <v>0</v>
      </c>
      <c r="D5" s="181" t="s">
        <v>1</v>
      </c>
      <c r="E5" s="181" t="s">
        <v>2</v>
      </c>
      <c r="F5" s="181" t="s">
        <v>3</v>
      </c>
      <c r="G5" s="181" t="s">
        <v>4</v>
      </c>
      <c r="H5" s="181" t="s">
        <v>6</v>
      </c>
      <c r="I5" s="181" t="s">
        <v>278</v>
      </c>
      <c r="J5" s="181" t="s">
        <v>279</v>
      </c>
      <c r="K5" s="181" t="s">
        <v>280</v>
      </c>
      <c r="L5" s="181" t="s">
        <v>281</v>
      </c>
      <c r="M5" s="181" t="s">
        <v>282</v>
      </c>
      <c r="N5" s="182" t="s">
        <v>283</v>
      </c>
    </row>
    <row r="6" spans="1:14" ht="41.4">
      <c r="A6" s="171"/>
      <c r="B6" s="107"/>
      <c r="C6" s="108" t="s">
        <v>89</v>
      </c>
      <c r="D6" s="109" t="s">
        <v>78</v>
      </c>
      <c r="E6" s="110" t="s">
        <v>88</v>
      </c>
      <c r="F6" s="111">
        <v>0</v>
      </c>
      <c r="G6" s="111">
        <v>0.2</v>
      </c>
      <c r="H6" s="111">
        <v>0.35</v>
      </c>
      <c r="I6" s="111">
        <v>0.5</v>
      </c>
      <c r="J6" s="111">
        <v>0.75</v>
      </c>
      <c r="K6" s="111">
        <v>1</v>
      </c>
      <c r="L6" s="111">
        <v>1.5</v>
      </c>
      <c r="M6" s="111">
        <v>2.5</v>
      </c>
      <c r="N6" s="172" t="s">
        <v>79</v>
      </c>
    </row>
    <row r="7" spans="1:14">
      <c r="A7" s="173">
        <v>1</v>
      </c>
      <c r="B7" s="112" t="s">
        <v>80</v>
      </c>
      <c r="C7" s="282">
        <f>SUM(C8:C13)</f>
        <v>0</v>
      </c>
      <c r="D7" s="107"/>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4">
        <f>SUM(N8:N13)</f>
        <v>0</v>
      </c>
    </row>
    <row r="8" spans="1:14">
      <c r="A8" s="173">
        <v>1.1000000000000001</v>
      </c>
      <c r="B8" s="113" t="s">
        <v>81</v>
      </c>
      <c r="C8" s="283">
        <v>0</v>
      </c>
      <c r="D8" s="114">
        <v>0.02</v>
      </c>
      <c r="E8" s="285">
        <f>C8*D8</f>
        <v>0</v>
      </c>
      <c r="F8" s="283"/>
      <c r="G8" s="283"/>
      <c r="H8" s="283"/>
      <c r="I8" s="283"/>
      <c r="J8" s="283"/>
      <c r="K8" s="283"/>
      <c r="L8" s="283"/>
      <c r="M8" s="283"/>
      <c r="N8" s="174">
        <f>SUMPRODUCT($F$6:$M$6,F8:M8)</f>
        <v>0</v>
      </c>
    </row>
    <row r="9" spans="1:14">
      <c r="A9" s="173">
        <v>1.2</v>
      </c>
      <c r="B9" s="113" t="s">
        <v>82</v>
      </c>
      <c r="C9" s="283">
        <v>0</v>
      </c>
      <c r="D9" s="114">
        <v>0.05</v>
      </c>
      <c r="E9" s="285">
        <f>C9*D9</f>
        <v>0</v>
      </c>
      <c r="F9" s="283"/>
      <c r="G9" s="283"/>
      <c r="H9" s="283"/>
      <c r="I9" s="283"/>
      <c r="J9" s="283"/>
      <c r="K9" s="283"/>
      <c r="L9" s="283"/>
      <c r="M9" s="283"/>
      <c r="N9" s="174">
        <f t="shared" ref="N9:N12" si="1">SUMPRODUCT($F$6:$M$6,F9:M9)</f>
        <v>0</v>
      </c>
    </row>
    <row r="10" spans="1:14">
      <c r="A10" s="173">
        <v>1.3</v>
      </c>
      <c r="B10" s="113" t="s">
        <v>83</v>
      </c>
      <c r="C10" s="283">
        <v>0</v>
      </c>
      <c r="D10" s="114">
        <v>0.08</v>
      </c>
      <c r="E10" s="285">
        <f>C10*D10</f>
        <v>0</v>
      </c>
      <c r="F10" s="283"/>
      <c r="G10" s="283"/>
      <c r="H10" s="283"/>
      <c r="I10" s="283"/>
      <c r="J10" s="283"/>
      <c r="K10" s="283"/>
      <c r="L10" s="283"/>
      <c r="M10" s="283"/>
      <c r="N10" s="174">
        <f>SUMPRODUCT($F$6:$M$6,F10:M10)</f>
        <v>0</v>
      </c>
    </row>
    <row r="11" spans="1:14">
      <c r="A11" s="173">
        <v>1.4</v>
      </c>
      <c r="B11" s="113" t="s">
        <v>84</v>
      </c>
      <c r="C11" s="283">
        <v>0</v>
      </c>
      <c r="D11" s="114">
        <v>0.11</v>
      </c>
      <c r="E11" s="285">
        <f>C11*D11</f>
        <v>0</v>
      </c>
      <c r="F11" s="283"/>
      <c r="G11" s="283"/>
      <c r="H11" s="283"/>
      <c r="I11" s="283"/>
      <c r="J11" s="283"/>
      <c r="K11" s="283"/>
      <c r="L11" s="283"/>
      <c r="M11" s="283"/>
      <c r="N11" s="174">
        <f t="shared" si="1"/>
        <v>0</v>
      </c>
    </row>
    <row r="12" spans="1:14">
      <c r="A12" s="173">
        <v>1.5</v>
      </c>
      <c r="B12" s="113" t="s">
        <v>85</v>
      </c>
      <c r="C12" s="283">
        <v>0</v>
      </c>
      <c r="D12" s="114">
        <v>0.14000000000000001</v>
      </c>
      <c r="E12" s="285">
        <f>C12*D12</f>
        <v>0</v>
      </c>
      <c r="F12" s="283"/>
      <c r="G12" s="283"/>
      <c r="H12" s="283"/>
      <c r="I12" s="283"/>
      <c r="J12" s="283"/>
      <c r="K12" s="283"/>
      <c r="L12" s="283"/>
      <c r="M12" s="283"/>
      <c r="N12" s="174">
        <f t="shared" si="1"/>
        <v>0</v>
      </c>
    </row>
    <row r="13" spans="1:14">
      <c r="A13" s="173">
        <v>1.6</v>
      </c>
      <c r="B13" s="115" t="s">
        <v>86</v>
      </c>
      <c r="C13" s="283">
        <v>0</v>
      </c>
      <c r="D13" s="116"/>
      <c r="E13" s="283"/>
      <c r="F13" s="283"/>
      <c r="G13" s="283"/>
      <c r="H13" s="283"/>
      <c r="I13" s="283"/>
      <c r="J13" s="283"/>
      <c r="K13" s="283"/>
      <c r="L13" s="283"/>
      <c r="M13" s="283"/>
      <c r="N13" s="174">
        <f>SUMPRODUCT($F$6:$M$6,F13:M13)</f>
        <v>0</v>
      </c>
    </row>
    <row r="14" spans="1:14">
      <c r="A14" s="173">
        <v>2</v>
      </c>
      <c r="B14" s="117" t="s">
        <v>87</v>
      </c>
      <c r="C14" s="282">
        <f>SUM(C15:C20)</f>
        <v>0</v>
      </c>
      <c r="D14" s="107"/>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4">
        <f>SUM(N15:N20)</f>
        <v>0</v>
      </c>
    </row>
    <row r="15" spans="1:14">
      <c r="A15" s="173">
        <v>2.1</v>
      </c>
      <c r="B15" s="115" t="s">
        <v>81</v>
      </c>
      <c r="C15" s="283"/>
      <c r="D15" s="114">
        <v>5.0000000000000001E-3</v>
      </c>
      <c r="E15" s="285">
        <f>C15*D15</f>
        <v>0</v>
      </c>
      <c r="F15" s="283"/>
      <c r="G15" s="283"/>
      <c r="H15" s="283"/>
      <c r="I15" s="283"/>
      <c r="J15" s="283"/>
      <c r="K15" s="283"/>
      <c r="L15" s="283"/>
      <c r="M15" s="283"/>
      <c r="N15" s="174">
        <f>SUMPRODUCT($F$6:$M$6,F15:M15)</f>
        <v>0</v>
      </c>
    </row>
    <row r="16" spans="1:14">
      <c r="A16" s="173">
        <v>2.2000000000000002</v>
      </c>
      <c r="B16" s="115" t="s">
        <v>82</v>
      </c>
      <c r="C16" s="283"/>
      <c r="D16" s="114">
        <v>0.01</v>
      </c>
      <c r="E16" s="285">
        <f>C16*D16</f>
        <v>0</v>
      </c>
      <c r="F16" s="283"/>
      <c r="G16" s="283"/>
      <c r="H16" s="283"/>
      <c r="I16" s="283"/>
      <c r="J16" s="283"/>
      <c r="K16" s="283"/>
      <c r="L16" s="283"/>
      <c r="M16" s="283"/>
      <c r="N16" s="174">
        <f t="shared" ref="N16:N20" si="3">SUMPRODUCT($F$6:$M$6,F16:M16)</f>
        <v>0</v>
      </c>
    </row>
    <row r="17" spans="1:14">
      <c r="A17" s="173">
        <v>2.2999999999999998</v>
      </c>
      <c r="B17" s="115" t="s">
        <v>83</v>
      </c>
      <c r="C17" s="283"/>
      <c r="D17" s="114">
        <v>0.02</v>
      </c>
      <c r="E17" s="285">
        <f>C17*D17</f>
        <v>0</v>
      </c>
      <c r="F17" s="283"/>
      <c r="G17" s="283"/>
      <c r="H17" s="283"/>
      <c r="I17" s="283"/>
      <c r="J17" s="283"/>
      <c r="K17" s="283"/>
      <c r="L17" s="283"/>
      <c r="M17" s="283"/>
      <c r="N17" s="174">
        <f t="shared" si="3"/>
        <v>0</v>
      </c>
    </row>
    <row r="18" spans="1:14">
      <c r="A18" s="173">
        <v>2.4</v>
      </c>
      <c r="B18" s="115" t="s">
        <v>84</v>
      </c>
      <c r="C18" s="283"/>
      <c r="D18" s="114">
        <v>0.03</v>
      </c>
      <c r="E18" s="285">
        <f>C18*D18</f>
        <v>0</v>
      </c>
      <c r="F18" s="283"/>
      <c r="G18" s="283"/>
      <c r="H18" s="283"/>
      <c r="I18" s="283"/>
      <c r="J18" s="283"/>
      <c r="K18" s="283"/>
      <c r="L18" s="283"/>
      <c r="M18" s="283"/>
      <c r="N18" s="174">
        <f t="shared" si="3"/>
        <v>0</v>
      </c>
    </row>
    <row r="19" spans="1:14">
      <c r="A19" s="173">
        <v>2.5</v>
      </c>
      <c r="B19" s="115" t="s">
        <v>85</v>
      </c>
      <c r="C19" s="283"/>
      <c r="D19" s="114">
        <v>0.04</v>
      </c>
      <c r="E19" s="285">
        <f>C19*D19</f>
        <v>0</v>
      </c>
      <c r="F19" s="283"/>
      <c r="G19" s="283"/>
      <c r="H19" s="283"/>
      <c r="I19" s="283"/>
      <c r="J19" s="283"/>
      <c r="K19" s="283"/>
      <c r="L19" s="283"/>
      <c r="M19" s="283"/>
      <c r="N19" s="174">
        <f t="shared" si="3"/>
        <v>0</v>
      </c>
    </row>
    <row r="20" spans="1:14">
      <c r="A20" s="173">
        <v>2.6</v>
      </c>
      <c r="B20" s="115" t="s">
        <v>86</v>
      </c>
      <c r="C20" s="283"/>
      <c r="D20" s="116"/>
      <c r="E20" s="286"/>
      <c r="F20" s="283"/>
      <c r="G20" s="283"/>
      <c r="H20" s="283"/>
      <c r="I20" s="283"/>
      <c r="J20" s="283"/>
      <c r="K20" s="283"/>
      <c r="L20" s="283"/>
      <c r="M20" s="283"/>
      <c r="N20" s="174">
        <f t="shared" si="3"/>
        <v>0</v>
      </c>
    </row>
    <row r="21" spans="1:14" ht="14.4" thickBot="1">
      <c r="A21" s="175">
        <v>3</v>
      </c>
      <c r="B21" s="176" t="s">
        <v>70</v>
      </c>
      <c r="C21" s="284">
        <f>C14+C7</f>
        <v>0</v>
      </c>
      <c r="D21" s="177"/>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78">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5" zoomScale="110" zoomScaleNormal="110" workbookViewId="0">
      <selection activeCell="B93" sqref="B93:C93"/>
    </sheetView>
  </sheetViews>
  <sheetFormatPr defaultColWidth="43.5546875" defaultRowHeight="12"/>
  <cols>
    <col min="1" max="1" width="5.33203125" style="244" customWidth="1"/>
    <col min="2" max="2" width="66.109375" style="245" customWidth="1"/>
    <col min="3" max="3" width="131.44140625" style="246" customWidth="1"/>
    <col min="4" max="5" width="10.33203125" style="228" customWidth="1"/>
    <col min="6" max="16384" width="43.5546875" style="228"/>
  </cols>
  <sheetData>
    <row r="1" spans="1:3" ht="13.2" thickTop="1" thickBot="1">
      <c r="A1" s="616" t="s">
        <v>369</v>
      </c>
      <c r="B1" s="617"/>
      <c r="C1" s="618"/>
    </row>
    <row r="2" spans="1:3" ht="26.25" customHeight="1">
      <c r="A2" s="229"/>
      <c r="B2" s="636" t="s">
        <v>370</v>
      </c>
      <c r="C2" s="636"/>
    </row>
    <row r="3" spans="1:3" s="234" customFormat="1" ht="11.25" customHeight="1">
      <c r="A3" s="233"/>
      <c r="B3" s="636" t="s">
        <v>675</v>
      </c>
      <c r="C3" s="636"/>
    </row>
    <row r="4" spans="1:3" ht="12" customHeight="1" thickBot="1">
      <c r="A4" s="621" t="s">
        <v>679</v>
      </c>
      <c r="B4" s="622"/>
      <c r="C4" s="623"/>
    </row>
    <row r="5" spans="1:3" ht="12.6" thickTop="1">
      <c r="A5" s="230"/>
      <c r="B5" s="624" t="s">
        <v>371</v>
      </c>
      <c r="C5" s="625"/>
    </row>
    <row r="6" spans="1:3">
      <c r="A6" s="229"/>
      <c r="B6" s="585" t="s">
        <v>676</v>
      </c>
      <c r="C6" s="586"/>
    </row>
    <row r="7" spans="1:3">
      <c r="A7" s="229"/>
      <c r="B7" s="585" t="s">
        <v>372</v>
      </c>
      <c r="C7" s="586"/>
    </row>
    <row r="8" spans="1:3">
      <c r="A8" s="229"/>
      <c r="B8" s="585" t="s">
        <v>677</v>
      </c>
      <c r="C8" s="586"/>
    </row>
    <row r="9" spans="1:3">
      <c r="A9" s="229"/>
      <c r="B9" s="637" t="s">
        <v>678</v>
      </c>
      <c r="C9" s="638"/>
    </row>
    <row r="10" spans="1:3">
      <c r="A10" s="229"/>
      <c r="B10" s="628" t="s">
        <v>373</v>
      </c>
      <c r="C10" s="629" t="s">
        <v>373</v>
      </c>
    </row>
    <row r="11" spans="1:3">
      <c r="A11" s="229"/>
      <c r="B11" s="628" t="s">
        <v>374</v>
      </c>
      <c r="C11" s="629" t="s">
        <v>374</v>
      </c>
    </row>
    <row r="12" spans="1:3">
      <c r="A12" s="229"/>
      <c r="B12" s="628" t="s">
        <v>375</v>
      </c>
      <c r="C12" s="629" t="s">
        <v>375</v>
      </c>
    </row>
    <row r="13" spans="1:3">
      <c r="A13" s="229"/>
      <c r="B13" s="628" t="s">
        <v>376</v>
      </c>
      <c r="C13" s="629" t="s">
        <v>376</v>
      </c>
    </row>
    <row r="14" spans="1:3">
      <c r="A14" s="229"/>
      <c r="B14" s="628" t="s">
        <v>377</v>
      </c>
      <c r="C14" s="629" t="s">
        <v>377</v>
      </c>
    </row>
    <row r="15" spans="1:3" ht="21.75" customHeight="1">
      <c r="A15" s="229"/>
      <c r="B15" s="628" t="s">
        <v>378</v>
      </c>
      <c r="C15" s="629" t="s">
        <v>378</v>
      </c>
    </row>
    <row r="16" spans="1:3">
      <c r="A16" s="229"/>
      <c r="B16" s="628" t="s">
        <v>379</v>
      </c>
      <c r="C16" s="629" t="s">
        <v>380</v>
      </c>
    </row>
    <row r="17" spans="1:3">
      <c r="A17" s="229"/>
      <c r="B17" s="628" t="s">
        <v>381</v>
      </c>
      <c r="C17" s="629" t="s">
        <v>382</v>
      </c>
    </row>
    <row r="18" spans="1:3">
      <c r="A18" s="229"/>
      <c r="B18" s="628" t="s">
        <v>383</v>
      </c>
      <c r="C18" s="629" t="s">
        <v>384</v>
      </c>
    </row>
    <row r="19" spans="1:3">
      <c r="A19" s="229"/>
      <c r="B19" s="628" t="s">
        <v>385</v>
      </c>
      <c r="C19" s="629" t="s">
        <v>385</v>
      </c>
    </row>
    <row r="20" spans="1:3">
      <c r="A20" s="229"/>
      <c r="B20" s="628" t="s">
        <v>386</v>
      </c>
      <c r="C20" s="629" t="s">
        <v>386</v>
      </c>
    </row>
    <row r="21" spans="1:3">
      <c r="A21" s="229"/>
      <c r="B21" s="628" t="s">
        <v>387</v>
      </c>
      <c r="C21" s="629" t="s">
        <v>387</v>
      </c>
    </row>
    <row r="22" spans="1:3" ht="23.25" customHeight="1">
      <c r="A22" s="229"/>
      <c r="B22" s="628" t="s">
        <v>388</v>
      </c>
      <c r="C22" s="629" t="s">
        <v>389</v>
      </c>
    </row>
    <row r="23" spans="1:3">
      <c r="A23" s="229"/>
      <c r="B23" s="628" t="s">
        <v>390</v>
      </c>
      <c r="C23" s="629" t="s">
        <v>390</v>
      </c>
    </row>
    <row r="24" spans="1:3">
      <c r="A24" s="229"/>
      <c r="B24" s="628" t="s">
        <v>391</v>
      </c>
      <c r="C24" s="629" t="s">
        <v>392</v>
      </c>
    </row>
    <row r="25" spans="1:3" ht="12.6" thickBot="1">
      <c r="A25" s="231"/>
      <c r="B25" s="634" t="s">
        <v>393</v>
      </c>
      <c r="C25" s="635"/>
    </row>
    <row r="26" spans="1:3" ht="13.2" thickTop="1" thickBot="1">
      <c r="A26" s="621" t="s">
        <v>689</v>
      </c>
      <c r="B26" s="622"/>
      <c r="C26" s="623"/>
    </row>
    <row r="27" spans="1:3" ht="13.2" thickTop="1" thickBot="1">
      <c r="A27" s="232"/>
      <c r="B27" s="639" t="s">
        <v>394</v>
      </c>
      <c r="C27" s="640"/>
    </row>
    <row r="28" spans="1:3" ht="13.2" thickTop="1" thickBot="1">
      <c r="A28" s="621" t="s">
        <v>680</v>
      </c>
      <c r="B28" s="622"/>
      <c r="C28" s="623"/>
    </row>
    <row r="29" spans="1:3" ht="12.6" thickTop="1">
      <c r="A29" s="230"/>
      <c r="B29" s="632" t="s">
        <v>395</v>
      </c>
      <c r="C29" s="633" t="s">
        <v>396</v>
      </c>
    </row>
    <row r="30" spans="1:3">
      <c r="A30" s="229"/>
      <c r="B30" s="583" t="s">
        <v>397</v>
      </c>
      <c r="C30" s="584" t="s">
        <v>398</v>
      </c>
    </row>
    <row r="31" spans="1:3">
      <c r="A31" s="229"/>
      <c r="B31" s="583" t="s">
        <v>399</v>
      </c>
      <c r="C31" s="584" t="s">
        <v>400</v>
      </c>
    </row>
    <row r="32" spans="1:3">
      <c r="A32" s="229"/>
      <c r="B32" s="583" t="s">
        <v>401</v>
      </c>
      <c r="C32" s="584" t="s">
        <v>402</v>
      </c>
    </row>
    <row r="33" spans="1:3">
      <c r="A33" s="229"/>
      <c r="B33" s="583" t="s">
        <v>403</v>
      </c>
      <c r="C33" s="584" t="s">
        <v>404</v>
      </c>
    </row>
    <row r="34" spans="1:3">
      <c r="A34" s="229"/>
      <c r="B34" s="583" t="s">
        <v>405</v>
      </c>
      <c r="C34" s="584" t="s">
        <v>406</v>
      </c>
    </row>
    <row r="35" spans="1:3" ht="23.25" customHeight="1">
      <c r="A35" s="229"/>
      <c r="B35" s="583" t="s">
        <v>407</v>
      </c>
      <c r="C35" s="584" t="s">
        <v>408</v>
      </c>
    </row>
    <row r="36" spans="1:3" ht="24" customHeight="1">
      <c r="A36" s="229"/>
      <c r="B36" s="583" t="s">
        <v>409</v>
      </c>
      <c r="C36" s="584" t="s">
        <v>410</v>
      </c>
    </row>
    <row r="37" spans="1:3" ht="24.75" customHeight="1">
      <c r="A37" s="229"/>
      <c r="B37" s="583" t="s">
        <v>411</v>
      </c>
      <c r="C37" s="584" t="s">
        <v>412</v>
      </c>
    </row>
    <row r="38" spans="1:3" ht="23.25" customHeight="1">
      <c r="A38" s="229"/>
      <c r="B38" s="583" t="s">
        <v>681</v>
      </c>
      <c r="C38" s="584" t="s">
        <v>413</v>
      </c>
    </row>
    <row r="39" spans="1:3" ht="39.75" customHeight="1">
      <c r="A39" s="229"/>
      <c r="B39" s="628" t="s">
        <v>701</v>
      </c>
      <c r="C39" s="629" t="s">
        <v>414</v>
      </c>
    </row>
    <row r="40" spans="1:3" ht="12" customHeight="1">
      <c r="A40" s="229"/>
      <c r="B40" s="583" t="s">
        <v>415</v>
      </c>
      <c r="C40" s="584" t="s">
        <v>416</v>
      </c>
    </row>
    <row r="41" spans="1:3" ht="27" customHeight="1" thickBot="1">
      <c r="A41" s="231"/>
      <c r="B41" s="630" t="s">
        <v>417</v>
      </c>
      <c r="C41" s="631" t="s">
        <v>418</v>
      </c>
    </row>
    <row r="42" spans="1:3" ht="13.2" thickTop="1" thickBot="1">
      <c r="A42" s="621" t="s">
        <v>682</v>
      </c>
      <c r="B42" s="622"/>
      <c r="C42" s="623"/>
    </row>
    <row r="43" spans="1:3" ht="12.6" thickTop="1">
      <c r="A43" s="230"/>
      <c r="B43" s="624" t="s">
        <v>774</v>
      </c>
      <c r="C43" s="625" t="s">
        <v>419</v>
      </c>
    </row>
    <row r="44" spans="1:3">
      <c r="A44" s="229"/>
      <c r="B44" s="585" t="s">
        <v>773</v>
      </c>
      <c r="C44" s="586"/>
    </row>
    <row r="45" spans="1:3" ht="23.25" customHeight="1" thickBot="1">
      <c r="A45" s="231"/>
      <c r="B45" s="611" t="s">
        <v>420</v>
      </c>
      <c r="C45" s="612" t="s">
        <v>421</v>
      </c>
    </row>
    <row r="46" spans="1:3" ht="11.25" customHeight="1" thickTop="1" thickBot="1">
      <c r="A46" s="621" t="s">
        <v>683</v>
      </c>
      <c r="B46" s="622"/>
      <c r="C46" s="623"/>
    </row>
    <row r="47" spans="1:3" ht="26.25" customHeight="1" thickTop="1">
      <c r="A47" s="229"/>
      <c r="B47" s="585" t="s">
        <v>684</v>
      </c>
      <c r="C47" s="586"/>
    </row>
    <row r="48" spans="1:3" ht="12.6" thickBot="1">
      <c r="A48" s="621" t="s">
        <v>685</v>
      </c>
      <c r="B48" s="622"/>
      <c r="C48" s="623"/>
    </row>
    <row r="49" spans="1:3" ht="12.6" thickTop="1">
      <c r="A49" s="230"/>
      <c r="B49" s="624" t="s">
        <v>422</v>
      </c>
      <c r="C49" s="625" t="s">
        <v>422</v>
      </c>
    </row>
    <row r="50" spans="1:3" ht="11.25" customHeight="1">
      <c r="A50" s="229"/>
      <c r="B50" s="585" t="s">
        <v>423</v>
      </c>
      <c r="C50" s="586" t="s">
        <v>423</v>
      </c>
    </row>
    <row r="51" spans="1:3">
      <c r="A51" s="229"/>
      <c r="B51" s="585" t="s">
        <v>424</v>
      </c>
      <c r="C51" s="586" t="s">
        <v>424</v>
      </c>
    </row>
    <row r="52" spans="1:3" ht="11.25" customHeight="1">
      <c r="A52" s="229"/>
      <c r="B52" s="585" t="s">
        <v>801</v>
      </c>
      <c r="C52" s="586" t="s">
        <v>425</v>
      </c>
    </row>
    <row r="53" spans="1:3" ht="33.6" customHeight="1">
      <c r="A53" s="229"/>
      <c r="B53" s="585" t="s">
        <v>426</v>
      </c>
      <c r="C53" s="586" t="s">
        <v>426</v>
      </c>
    </row>
    <row r="54" spans="1:3" ht="11.25" customHeight="1">
      <c r="A54" s="229"/>
      <c r="B54" s="585" t="s">
        <v>794</v>
      </c>
      <c r="C54" s="586" t="s">
        <v>427</v>
      </c>
    </row>
    <row r="55" spans="1:3" ht="11.25" customHeight="1" thickBot="1">
      <c r="A55" s="621" t="s">
        <v>686</v>
      </c>
      <c r="B55" s="622"/>
      <c r="C55" s="623"/>
    </row>
    <row r="56" spans="1:3" ht="12.6" thickTop="1">
      <c r="A56" s="230"/>
      <c r="B56" s="624" t="s">
        <v>422</v>
      </c>
      <c r="C56" s="625" t="s">
        <v>422</v>
      </c>
    </row>
    <row r="57" spans="1:3">
      <c r="A57" s="229"/>
      <c r="B57" s="585" t="s">
        <v>428</v>
      </c>
      <c r="C57" s="586" t="s">
        <v>428</v>
      </c>
    </row>
    <row r="58" spans="1:3">
      <c r="A58" s="229"/>
      <c r="B58" s="585" t="s">
        <v>697</v>
      </c>
      <c r="C58" s="586" t="s">
        <v>429</v>
      </c>
    </row>
    <row r="59" spans="1:3">
      <c r="A59" s="229"/>
      <c r="B59" s="585" t="s">
        <v>430</v>
      </c>
      <c r="C59" s="586" t="s">
        <v>430</v>
      </c>
    </row>
    <row r="60" spans="1:3">
      <c r="A60" s="229"/>
      <c r="B60" s="585" t="s">
        <v>431</v>
      </c>
      <c r="C60" s="586" t="s">
        <v>431</v>
      </c>
    </row>
    <row r="61" spans="1:3">
      <c r="A61" s="229"/>
      <c r="B61" s="585" t="s">
        <v>432</v>
      </c>
      <c r="C61" s="586" t="s">
        <v>432</v>
      </c>
    </row>
    <row r="62" spans="1:3">
      <c r="A62" s="229"/>
      <c r="B62" s="585" t="s">
        <v>698</v>
      </c>
      <c r="C62" s="586" t="s">
        <v>433</v>
      </c>
    </row>
    <row r="63" spans="1:3">
      <c r="A63" s="229"/>
      <c r="B63" s="585" t="s">
        <v>434</v>
      </c>
      <c r="C63" s="586" t="s">
        <v>434</v>
      </c>
    </row>
    <row r="64" spans="1:3" ht="12.6" thickBot="1">
      <c r="A64" s="231"/>
      <c r="B64" s="611" t="s">
        <v>435</v>
      </c>
      <c r="C64" s="612" t="s">
        <v>435</v>
      </c>
    </row>
    <row r="65" spans="1:3" ht="11.25" customHeight="1" thickTop="1">
      <c r="A65" s="587" t="s">
        <v>687</v>
      </c>
      <c r="B65" s="588"/>
      <c r="C65" s="589"/>
    </row>
    <row r="66" spans="1:3" ht="12.6" thickBot="1">
      <c r="A66" s="231"/>
      <c r="B66" s="611" t="s">
        <v>436</v>
      </c>
      <c r="C66" s="612" t="s">
        <v>436</v>
      </c>
    </row>
    <row r="67" spans="1:3" ht="11.25" customHeight="1" thickTop="1" thickBot="1">
      <c r="A67" s="621" t="s">
        <v>688</v>
      </c>
      <c r="B67" s="622"/>
      <c r="C67" s="623"/>
    </row>
    <row r="68" spans="1:3" ht="12.6" thickTop="1">
      <c r="A68" s="230"/>
      <c r="B68" s="624" t="s">
        <v>437</v>
      </c>
      <c r="C68" s="625" t="s">
        <v>437</v>
      </c>
    </row>
    <row r="69" spans="1:3">
      <c r="A69" s="229"/>
      <c r="B69" s="585" t="s">
        <v>438</v>
      </c>
      <c r="C69" s="586" t="s">
        <v>438</v>
      </c>
    </row>
    <row r="70" spans="1:3">
      <c r="A70" s="229"/>
      <c r="B70" s="585" t="s">
        <v>439</v>
      </c>
      <c r="C70" s="586" t="s">
        <v>439</v>
      </c>
    </row>
    <row r="71" spans="1:3" ht="38.25" customHeight="1">
      <c r="A71" s="229"/>
      <c r="B71" s="609" t="s">
        <v>700</v>
      </c>
      <c r="C71" s="610" t="s">
        <v>440</v>
      </c>
    </row>
    <row r="72" spans="1:3" ht="33.75" customHeight="1">
      <c r="A72" s="229"/>
      <c r="B72" s="609" t="s">
        <v>703</v>
      </c>
      <c r="C72" s="610" t="s">
        <v>441</v>
      </c>
    </row>
    <row r="73" spans="1:3" ht="15.75" customHeight="1">
      <c r="A73" s="229"/>
      <c r="B73" s="609" t="s">
        <v>699</v>
      </c>
      <c r="C73" s="610" t="s">
        <v>442</v>
      </c>
    </row>
    <row r="74" spans="1:3">
      <c r="A74" s="229"/>
      <c r="B74" s="585" t="s">
        <v>443</v>
      </c>
      <c r="C74" s="586" t="s">
        <v>443</v>
      </c>
    </row>
    <row r="75" spans="1:3" ht="12.6" thickBot="1">
      <c r="A75" s="231"/>
      <c r="B75" s="611" t="s">
        <v>444</v>
      </c>
      <c r="C75" s="612" t="s">
        <v>444</v>
      </c>
    </row>
    <row r="76" spans="1:3" ht="12.6" thickTop="1">
      <c r="A76" s="587" t="s">
        <v>777</v>
      </c>
      <c r="B76" s="588"/>
      <c r="C76" s="589"/>
    </row>
    <row r="77" spans="1:3">
      <c r="A77" s="229"/>
      <c r="B77" s="585" t="s">
        <v>436</v>
      </c>
      <c r="C77" s="586"/>
    </row>
    <row r="78" spans="1:3">
      <c r="A78" s="229"/>
      <c r="B78" s="585" t="s">
        <v>775</v>
      </c>
      <c r="C78" s="586"/>
    </row>
    <row r="79" spans="1:3">
      <c r="A79" s="229"/>
      <c r="B79" s="585" t="s">
        <v>776</v>
      </c>
      <c r="C79" s="586"/>
    </row>
    <row r="80" spans="1:3">
      <c r="A80" s="587" t="s">
        <v>778</v>
      </c>
      <c r="B80" s="588"/>
      <c r="C80" s="589"/>
    </row>
    <row r="81" spans="1:3">
      <c r="A81" s="229"/>
      <c r="B81" s="585" t="s">
        <v>436</v>
      </c>
      <c r="C81" s="586"/>
    </row>
    <row r="82" spans="1:3">
      <c r="A82" s="229"/>
      <c r="B82" s="585" t="s">
        <v>779</v>
      </c>
      <c r="C82" s="586"/>
    </row>
    <row r="83" spans="1:3" ht="76.5" customHeight="1">
      <c r="A83" s="229"/>
      <c r="B83" s="585" t="s">
        <v>793</v>
      </c>
      <c r="C83" s="586"/>
    </row>
    <row r="84" spans="1:3" ht="53.25" customHeight="1">
      <c r="A84" s="229"/>
      <c r="B84" s="585" t="s">
        <v>792</v>
      </c>
      <c r="C84" s="586"/>
    </row>
    <row r="85" spans="1:3">
      <c r="A85" s="229"/>
      <c r="B85" s="585" t="s">
        <v>780</v>
      </c>
      <c r="C85" s="586"/>
    </row>
    <row r="86" spans="1:3">
      <c r="A86" s="229"/>
      <c r="B86" s="585" t="s">
        <v>781</v>
      </c>
      <c r="C86" s="586"/>
    </row>
    <row r="87" spans="1:3">
      <c r="A87" s="229"/>
      <c r="B87" s="585" t="s">
        <v>782</v>
      </c>
      <c r="C87" s="586"/>
    </row>
    <row r="88" spans="1:3">
      <c r="A88" s="587" t="s">
        <v>783</v>
      </c>
      <c r="B88" s="588"/>
      <c r="C88" s="589"/>
    </row>
    <row r="89" spans="1:3">
      <c r="A89" s="229"/>
      <c r="B89" s="585" t="s">
        <v>436</v>
      </c>
      <c r="C89" s="586"/>
    </row>
    <row r="90" spans="1:3">
      <c r="A90" s="229"/>
      <c r="B90" s="585" t="s">
        <v>785</v>
      </c>
      <c r="C90" s="586"/>
    </row>
    <row r="91" spans="1:3" ht="12" customHeight="1">
      <c r="A91" s="229"/>
      <c r="B91" s="585" t="s">
        <v>786</v>
      </c>
      <c r="C91" s="586"/>
    </row>
    <row r="92" spans="1:3">
      <c r="A92" s="229"/>
      <c r="B92" s="585" t="s">
        <v>787</v>
      </c>
      <c r="C92" s="586"/>
    </row>
    <row r="93" spans="1:3" ht="24.75" customHeight="1">
      <c r="A93" s="229"/>
      <c r="B93" s="581" t="s">
        <v>829</v>
      </c>
      <c r="C93" s="582"/>
    </row>
    <row r="94" spans="1:3" ht="24" customHeight="1">
      <c r="A94" s="229"/>
      <c r="B94" s="581" t="s">
        <v>830</v>
      </c>
      <c r="C94" s="582"/>
    </row>
    <row r="95" spans="1:3" ht="13.5" customHeight="1">
      <c r="A95" s="229"/>
      <c r="B95" s="583" t="s">
        <v>788</v>
      </c>
      <c r="C95" s="584"/>
    </row>
    <row r="96" spans="1:3" ht="11.25" customHeight="1" thickBot="1">
      <c r="A96" s="593" t="s">
        <v>825</v>
      </c>
      <c r="B96" s="594"/>
      <c r="C96" s="595"/>
    </row>
    <row r="97" spans="1:3" ht="13.2" thickTop="1" thickBot="1">
      <c r="A97" s="607" t="s">
        <v>537</v>
      </c>
      <c r="B97" s="607"/>
      <c r="C97" s="607"/>
    </row>
    <row r="98" spans="1:3">
      <c r="A98" s="335">
        <v>2</v>
      </c>
      <c r="B98" s="332" t="s">
        <v>805</v>
      </c>
      <c r="C98" s="332" t="s">
        <v>826</v>
      </c>
    </row>
    <row r="99" spans="1:3">
      <c r="A99" s="241">
        <v>3</v>
      </c>
      <c r="B99" s="333" t="s">
        <v>806</v>
      </c>
      <c r="C99" s="334" t="s">
        <v>827</v>
      </c>
    </row>
    <row r="100" spans="1:3">
      <c r="A100" s="241">
        <v>4</v>
      </c>
      <c r="B100" s="333" t="s">
        <v>807</v>
      </c>
      <c r="C100" s="334" t="s">
        <v>831</v>
      </c>
    </row>
    <row r="101" spans="1:3" ht="11.25" customHeight="1">
      <c r="A101" s="241">
        <v>5</v>
      </c>
      <c r="B101" s="333" t="s">
        <v>808</v>
      </c>
      <c r="C101" s="334" t="s">
        <v>828</v>
      </c>
    </row>
    <row r="102" spans="1:3" ht="12" customHeight="1">
      <c r="A102" s="241">
        <v>6</v>
      </c>
      <c r="B102" s="333" t="s">
        <v>823</v>
      </c>
      <c r="C102" s="334" t="s">
        <v>809</v>
      </c>
    </row>
    <row r="103" spans="1:3" ht="12" customHeight="1">
      <c r="A103" s="241">
        <v>7</v>
      </c>
      <c r="B103" s="333" t="s">
        <v>810</v>
      </c>
      <c r="C103" s="334" t="s">
        <v>824</v>
      </c>
    </row>
    <row r="104" spans="1:3">
      <c r="A104" s="241">
        <v>8</v>
      </c>
      <c r="B104" s="333" t="s">
        <v>815</v>
      </c>
      <c r="C104" s="334" t="s">
        <v>836</v>
      </c>
    </row>
    <row r="105" spans="1:3" ht="11.25" customHeight="1">
      <c r="A105" s="587" t="s">
        <v>789</v>
      </c>
      <c r="B105" s="588"/>
      <c r="C105" s="589"/>
    </row>
    <row r="106" spans="1:3" ht="27.6" customHeight="1">
      <c r="A106" s="229"/>
      <c r="B106" s="626" t="s">
        <v>436</v>
      </c>
      <c r="C106" s="627"/>
    </row>
    <row r="107" spans="1:3" ht="12.6" thickBot="1">
      <c r="A107" s="613" t="s">
        <v>690</v>
      </c>
      <c r="B107" s="614"/>
      <c r="C107" s="615"/>
    </row>
    <row r="108" spans="1:3" ht="24" customHeight="1" thickTop="1" thickBot="1">
      <c r="A108" s="616" t="s">
        <v>369</v>
      </c>
      <c r="B108" s="617"/>
      <c r="C108" s="618"/>
    </row>
    <row r="109" spans="1:3">
      <c r="A109" s="233" t="s">
        <v>445</v>
      </c>
      <c r="B109" s="619" t="s">
        <v>446</v>
      </c>
      <c r="C109" s="620"/>
    </row>
    <row r="110" spans="1:3">
      <c r="A110" s="235" t="s">
        <v>447</v>
      </c>
      <c r="B110" s="596" t="s">
        <v>448</v>
      </c>
      <c r="C110" s="597"/>
    </row>
    <row r="111" spans="1:3">
      <c r="A111" s="233" t="s">
        <v>449</v>
      </c>
      <c r="B111" s="598" t="s">
        <v>450</v>
      </c>
      <c r="C111" s="598"/>
    </row>
    <row r="112" spans="1:3">
      <c r="A112" s="235" t="s">
        <v>451</v>
      </c>
      <c r="B112" s="596" t="s">
        <v>452</v>
      </c>
      <c r="C112" s="597"/>
    </row>
    <row r="113" spans="1:3" ht="12.6" thickBot="1">
      <c r="A113" s="256" t="s">
        <v>453</v>
      </c>
      <c r="B113" s="599" t="s">
        <v>454</v>
      </c>
      <c r="C113" s="599"/>
    </row>
    <row r="114" spans="1:3" ht="12.6" thickBot="1">
      <c r="A114" s="600" t="s">
        <v>690</v>
      </c>
      <c r="B114" s="601"/>
      <c r="C114" s="602"/>
    </row>
    <row r="115" spans="1:3" ht="13.2" thickTop="1" thickBot="1">
      <c r="A115" s="603" t="s">
        <v>455</v>
      </c>
      <c r="B115" s="603"/>
      <c r="C115" s="603"/>
    </row>
    <row r="116" spans="1:3">
      <c r="A116" s="233">
        <v>1</v>
      </c>
      <c r="B116" s="236" t="s">
        <v>91</v>
      </c>
      <c r="C116" s="237" t="s">
        <v>456</v>
      </c>
    </row>
    <row r="117" spans="1:3">
      <c r="A117" s="233">
        <v>2</v>
      </c>
      <c r="B117" s="236" t="s">
        <v>92</v>
      </c>
      <c r="C117" s="237" t="s">
        <v>92</v>
      </c>
    </row>
    <row r="118" spans="1:3">
      <c r="A118" s="233">
        <v>3</v>
      </c>
      <c r="B118" s="236" t="s">
        <v>93</v>
      </c>
      <c r="C118" s="238" t="s">
        <v>457</v>
      </c>
    </row>
    <row r="119" spans="1:3" ht="24">
      <c r="A119" s="233">
        <v>4</v>
      </c>
      <c r="B119" s="236" t="s">
        <v>94</v>
      </c>
      <c r="C119" s="238" t="s">
        <v>666</v>
      </c>
    </row>
    <row r="120" spans="1:3">
      <c r="A120" s="233">
        <v>5</v>
      </c>
      <c r="B120" s="236" t="s">
        <v>95</v>
      </c>
      <c r="C120" s="238" t="s">
        <v>458</v>
      </c>
    </row>
    <row r="121" spans="1:3">
      <c r="A121" s="233">
        <v>5.0999999999999996</v>
      </c>
      <c r="B121" s="236" t="s">
        <v>459</v>
      </c>
      <c r="C121" s="237" t="s">
        <v>460</v>
      </c>
    </row>
    <row r="122" spans="1:3">
      <c r="A122" s="233">
        <v>5.2</v>
      </c>
      <c r="B122" s="236" t="s">
        <v>461</v>
      </c>
      <c r="C122" s="237" t="s">
        <v>462</v>
      </c>
    </row>
    <row r="123" spans="1:3">
      <c r="A123" s="233">
        <v>6</v>
      </c>
      <c r="B123" s="236" t="s">
        <v>96</v>
      </c>
      <c r="C123" s="238" t="s">
        <v>463</v>
      </c>
    </row>
    <row r="124" spans="1:3">
      <c r="A124" s="233">
        <v>7</v>
      </c>
      <c r="B124" s="236" t="s">
        <v>97</v>
      </c>
      <c r="C124" s="238" t="s">
        <v>464</v>
      </c>
    </row>
    <row r="125" spans="1:3" ht="24">
      <c r="A125" s="233">
        <v>8</v>
      </c>
      <c r="B125" s="236" t="s">
        <v>98</v>
      </c>
      <c r="C125" s="238" t="s">
        <v>465</v>
      </c>
    </row>
    <row r="126" spans="1:3">
      <c r="A126" s="233">
        <v>9</v>
      </c>
      <c r="B126" s="236" t="s">
        <v>99</v>
      </c>
      <c r="C126" s="238" t="s">
        <v>466</v>
      </c>
    </row>
    <row r="127" spans="1:3" ht="24">
      <c r="A127" s="233">
        <v>10</v>
      </c>
      <c r="B127" s="236" t="s">
        <v>467</v>
      </c>
      <c r="C127" s="238" t="s">
        <v>468</v>
      </c>
    </row>
    <row r="128" spans="1:3" ht="24">
      <c r="A128" s="233">
        <v>11</v>
      </c>
      <c r="B128" s="236" t="s">
        <v>100</v>
      </c>
      <c r="C128" s="238" t="s">
        <v>469</v>
      </c>
    </row>
    <row r="129" spans="1:3">
      <c r="A129" s="233">
        <v>12</v>
      </c>
      <c r="B129" s="236" t="s">
        <v>101</v>
      </c>
      <c r="C129" s="238" t="s">
        <v>470</v>
      </c>
    </row>
    <row r="130" spans="1:3">
      <c r="A130" s="233">
        <v>13</v>
      </c>
      <c r="B130" s="236" t="s">
        <v>471</v>
      </c>
      <c r="C130" s="238" t="s">
        <v>472</v>
      </c>
    </row>
    <row r="131" spans="1:3">
      <c r="A131" s="233">
        <v>14</v>
      </c>
      <c r="B131" s="236" t="s">
        <v>102</v>
      </c>
      <c r="C131" s="238" t="s">
        <v>473</v>
      </c>
    </row>
    <row r="132" spans="1:3">
      <c r="A132" s="233">
        <v>15</v>
      </c>
      <c r="B132" s="236" t="s">
        <v>103</v>
      </c>
      <c r="C132" s="238" t="s">
        <v>474</v>
      </c>
    </row>
    <row r="133" spans="1:3">
      <c r="A133" s="233">
        <v>16</v>
      </c>
      <c r="B133" s="236" t="s">
        <v>104</v>
      </c>
      <c r="C133" s="238" t="s">
        <v>475</v>
      </c>
    </row>
    <row r="134" spans="1:3">
      <c r="A134" s="233">
        <v>17</v>
      </c>
      <c r="B134" s="236" t="s">
        <v>105</v>
      </c>
      <c r="C134" s="238" t="s">
        <v>476</v>
      </c>
    </row>
    <row r="135" spans="1:3">
      <c r="A135" s="233">
        <v>18</v>
      </c>
      <c r="B135" s="236" t="s">
        <v>106</v>
      </c>
      <c r="C135" s="238" t="s">
        <v>667</v>
      </c>
    </row>
    <row r="136" spans="1:3" ht="24">
      <c r="A136" s="233">
        <v>19</v>
      </c>
      <c r="B136" s="236" t="s">
        <v>668</v>
      </c>
      <c r="C136" s="238" t="s">
        <v>669</v>
      </c>
    </row>
    <row r="137" spans="1:3">
      <c r="A137" s="233">
        <v>20</v>
      </c>
      <c r="B137" s="236" t="s">
        <v>107</v>
      </c>
      <c r="C137" s="238" t="s">
        <v>670</v>
      </c>
    </row>
    <row r="138" spans="1:3">
      <c r="A138" s="233">
        <v>21</v>
      </c>
      <c r="B138" s="236" t="s">
        <v>108</v>
      </c>
      <c r="C138" s="238" t="s">
        <v>477</v>
      </c>
    </row>
    <row r="139" spans="1:3">
      <c r="A139" s="233">
        <v>22</v>
      </c>
      <c r="B139" s="236" t="s">
        <v>109</v>
      </c>
      <c r="C139" s="238" t="s">
        <v>671</v>
      </c>
    </row>
    <row r="140" spans="1:3">
      <c r="A140" s="233">
        <v>23</v>
      </c>
      <c r="B140" s="236" t="s">
        <v>110</v>
      </c>
      <c r="C140" s="238" t="s">
        <v>478</v>
      </c>
    </row>
    <row r="141" spans="1:3">
      <c r="A141" s="233">
        <v>24</v>
      </c>
      <c r="B141" s="236" t="s">
        <v>111</v>
      </c>
      <c r="C141" s="238" t="s">
        <v>479</v>
      </c>
    </row>
    <row r="142" spans="1:3" ht="24">
      <c r="A142" s="233">
        <v>25</v>
      </c>
      <c r="B142" s="236" t="s">
        <v>112</v>
      </c>
      <c r="C142" s="238" t="s">
        <v>480</v>
      </c>
    </row>
    <row r="143" spans="1:3" ht="24">
      <c r="A143" s="233">
        <v>26</v>
      </c>
      <c r="B143" s="236" t="s">
        <v>113</v>
      </c>
      <c r="C143" s="238" t="s">
        <v>481</v>
      </c>
    </row>
    <row r="144" spans="1:3">
      <c r="A144" s="233">
        <v>27</v>
      </c>
      <c r="B144" s="236" t="s">
        <v>482</v>
      </c>
      <c r="C144" s="238" t="s">
        <v>483</v>
      </c>
    </row>
    <row r="145" spans="1:3" ht="24">
      <c r="A145" s="233">
        <v>28</v>
      </c>
      <c r="B145" s="236" t="s">
        <v>120</v>
      </c>
      <c r="C145" s="238" t="s">
        <v>484</v>
      </c>
    </row>
    <row r="146" spans="1:3">
      <c r="A146" s="233">
        <v>29</v>
      </c>
      <c r="B146" s="236" t="s">
        <v>114</v>
      </c>
      <c r="C146" s="257" t="s">
        <v>485</v>
      </c>
    </row>
    <row r="147" spans="1:3">
      <c r="A147" s="233">
        <v>30</v>
      </c>
      <c r="B147" s="236" t="s">
        <v>115</v>
      </c>
      <c r="C147" s="257" t="s">
        <v>486</v>
      </c>
    </row>
    <row r="148" spans="1:3" ht="32.25" customHeight="1">
      <c r="A148" s="233">
        <v>31</v>
      </c>
      <c r="B148" s="236" t="s">
        <v>487</v>
      </c>
      <c r="C148" s="257" t="s">
        <v>488</v>
      </c>
    </row>
    <row r="149" spans="1:3">
      <c r="A149" s="233">
        <v>31.1</v>
      </c>
      <c r="B149" s="236" t="s">
        <v>489</v>
      </c>
      <c r="C149" s="239" t="s">
        <v>490</v>
      </c>
    </row>
    <row r="150" spans="1:3" ht="24">
      <c r="A150" s="233" t="s">
        <v>491</v>
      </c>
      <c r="B150" s="236" t="s">
        <v>704</v>
      </c>
      <c r="C150" s="266" t="s">
        <v>714</v>
      </c>
    </row>
    <row r="151" spans="1:3">
      <c r="A151" s="233">
        <v>31.2</v>
      </c>
      <c r="B151" s="236" t="s">
        <v>492</v>
      </c>
      <c r="C151" s="266" t="s">
        <v>493</v>
      </c>
    </row>
    <row r="152" spans="1:3">
      <c r="A152" s="233" t="s">
        <v>494</v>
      </c>
      <c r="B152" s="236" t="s">
        <v>704</v>
      </c>
      <c r="C152" s="266" t="s">
        <v>705</v>
      </c>
    </row>
    <row r="153" spans="1:3" ht="36">
      <c r="A153" s="233">
        <v>32</v>
      </c>
      <c r="B153" s="262" t="s">
        <v>495</v>
      </c>
      <c r="C153" s="266" t="s">
        <v>706</v>
      </c>
    </row>
    <row r="154" spans="1:3">
      <c r="A154" s="233">
        <v>33</v>
      </c>
      <c r="B154" s="236" t="s">
        <v>116</v>
      </c>
      <c r="C154" s="266" t="s">
        <v>496</v>
      </c>
    </row>
    <row r="155" spans="1:3">
      <c r="A155" s="233">
        <v>34</v>
      </c>
      <c r="B155" s="264" t="s">
        <v>117</v>
      </c>
      <c r="C155" s="266" t="s">
        <v>497</v>
      </c>
    </row>
    <row r="156" spans="1:3">
      <c r="A156" s="233">
        <v>35</v>
      </c>
      <c r="B156" s="264" t="s">
        <v>118</v>
      </c>
      <c r="C156" s="266" t="s">
        <v>498</v>
      </c>
    </row>
    <row r="157" spans="1:3">
      <c r="A157" s="249" t="s">
        <v>715</v>
      </c>
      <c r="B157" s="264" t="s">
        <v>125</v>
      </c>
      <c r="C157" s="266" t="s">
        <v>743</v>
      </c>
    </row>
    <row r="158" spans="1:3">
      <c r="A158" s="249">
        <v>36.1</v>
      </c>
      <c r="B158" s="264" t="s">
        <v>499</v>
      </c>
      <c r="C158" s="266" t="s">
        <v>500</v>
      </c>
    </row>
    <row r="159" spans="1:3">
      <c r="A159" s="249" t="s">
        <v>716</v>
      </c>
      <c r="B159" s="264" t="s">
        <v>704</v>
      </c>
      <c r="C159" s="239" t="s">
        <v>707</v>
      </c>
    </row>
    <row r="160" spans="1:3" ht="24">
      <c r="A160" s="249">
        <v>36.200000000000003</v>
      </c>
      <c r="B160" s="265" t="s">
        <v>752</v>
      </c>
      <c r="C160" s="239" t="s">
        <v>744</v>
      </c>
    </row>
    <row r="161" spans="1:3" ht="24">
      <c r="A161" s="249" t="s">
        <v>717</v>
      </c>
      <c r="B161" s="264" t="s">
        <v>704</v>
      </c>
      <c r="C161" s="239" t="s">
        <v>745</v>
      </c>
    </row>
    <row r="162" spans="1:3" ht="24">
      <c r="A162" s="249">
        <v>36.299999999999997</v>
      </c>
      <c r="B162" s="265" t="s">
        <v>753</v>
      </c>
      <c r="C162" s="239" t="s">
        <v>746</v>
      </c>
    </row>
    <row r="163" spans="1:3" ht="24">
      <c r="A163" s="249" t="s">
        <v>718</v>
      </c>
      <c r="B163" s="264" t="s">
        <v>704</v>
      </c>
      <c r="C163" s="239" t="s">
        <v>747</v>
      </c>
    </row>
    <row r="164" spans="1:3">
      <c r="A164" s="249" t="s">
        <v>719</v>
      </c>
      <c r="B164" s="264" t="s">
        <v>119</v>
      </c>
      <c r="C164" s="263" t="s">
        <v>748</v>
      </c>
    </row>
    <row r="165" spans="1:3">
      <c r="A165" s="249" t="s">
        <v>720</v>
      </c>
      <c r="B165" s="264" t="s">
        <v>704</v>
      </c>
      <c r="C165" s="263" t="s">
        <v>749</v>
      </c>
    </row>
    <row r="166" spans="1:3">
      <c r="A166" s="247">
        <v>37</v>
      </c>
      <c r="B166" s="264" t="s">
        <v>503</v>
      </c>
      <c r="C166" s="239" t="s">
        <v>504</v>
      </c>
    </row>
    <row r="167" spans="1:3">
      <c r="A167" s="247">
        <v>37.1</v>
      </c>
      <c r="B167" s="264" t="s">
        <v>505</v>
      </c>
      <c r="C167" s="239" t="s">
        <v>506</v>
      </c>
    </row>
    <row r="168" spans="1:3">
      <c r="A168" s="248" t="s">
        <v>501</v>
      </c>
      <c r="B168" s="264" t="s">
        <v>704</v>
      </c>
      <c r="C168" s="239" t="s">
        <v>708</v>
      </c>
    </row>
    <row r="169" spans="1:3">
      <c r="A169" s="247">
        <v>37.200000000000003</v>
      </c>
      <c r="B169" s="264" t="s">
        <v>508</v>
      </c>
      <c r="C169" s="239" t="s">
        <v>509</v>
      </c>
    </row>
    <row r="170" spans="1:3" ht="24">
      <c r="A170" s="248" t="s">
        <v>502</v>
      </c>
      <c r="B170" s="236" t="s">
        <v>704</v>
      </c>
      <c r="C170" s="239" t="s">
        <v>709</v>
      </c>
    </row>
    <row r="171" spans="1:3">
      <c r="A171" s="247">
        <v>38</v>
      </c>
      <c r="B171" s="236" t="s">
        <v>121</v>
      </c>
      <c r="C171" s="239" t="s">
        <v>511</v>
      </c>
    </row>
    <row r="172" spans="1:3">
      <c r="A172" s="249">
        <v>38.1</v>
      </c>
      <c r="B172" s="236" t="s">
        <v>122</v>
      </c>
      <c r="C172" s="257" t="s">
        <v>122</v>
      </c>
    </row>
    <row r="173" spans="1:3">
      <c r="A173" s="249" t="s">
        <v>507</v>
      </c>
      <c r="B173" s="240" t="s">
        <v>512</v>
      </c>
      <c r="C173" s="598" t="s">
        <v>513</v>
      </c>
    </row>
    <row r="174" spans="1:3">
      <c r="A174" s="249" t="s">
        <v>721</v>
      </c>
      <c r="B174" s="240" t="s">
        <v>514</v>
      </c>
      <c r="C174" s="598"/>
    </row>
    <row r="175" spans="1:3">
      <c r="A175" s="249" t="s">
        <v>722</v>
      </c>
      <c r="B175" s="240" t="s">
        <v>515</v>
      </c>
      <c r="C175" s="598"/>
    </row>
    <row r="176" spans="1:3">
      <c r="A176" s="249" t="s">
        <v>723</v>
      </c>
      <c r="B176" s="240" t="s">
        <v>516</v>
      </c>
      <c r="C176" s="598"/>
    </row>
    <row r="177" spans="1:3">
      <c r="A177" s="249" t="s">
        <v>724</v>
      </c>
      <c r="B177" s="240" t="s">
        <v>517</v>
      </c>
      <c r="C177" s="598"/>
    </row>
    <row r="178" spans="1:3">
      <c r="A178" s="249" t="s">
        <v>725</v>
      </c>
      <c r="B178" s="240" t="s">
        <v>518</v>
      </c>
      <c r="C178" s="598"/>
    </row>
    <row r="179" spans="1:3">
      <c r="A179" s="249">
        <v>38.200000000000003</v>
      </c>
      <c r="B179" s="236" t="s">
        <v>123</v>
      </c>
      <c r="C179" s="257" t="s">
        <v>123</v>
      </c>
    </row>
    <row r="180" spans="1:3">
      <c r="A180" s="249" t="s">
        <v>510</v>
      </c>
      <c r="B180" s="240" t="s">
        <v>519</v>
      </c>
      <c r="C180" s="598" t="s">
        <v>520</v>
      </c>
    </row>
    <row r="181" spans="1:3">
      <c r="A181" s="249" t="s">
        <v>726</v>
      </c>
      <c r="B181" s="240" t="s">
        <v>521</v>
      </c>
      <c r="C181" s="598"/>
    </row>
    <row r="182" spans="1:3">
      <c r="A182" s="249" t="s">
        <v>727</v>
      </c>
      <c r="B182" s="240" t="s">
        <v>522</v>
      </c>
      <c r="C182" s="598"/>
    </row>
    <row r="183" spans="1:3">
      <c r="A183" s="249" t="s">
        <v>728</v>
      </c>
      <c r="B183" s="240" t="s">
        <v>523</v>
      </c>
      <c r="C183" s="598"/>
    </row>
    <row r="184" spans="1:3">
      <c r="A184" s="249" t="s">
        <v>729</v>
      </c>
      <c r="B184" s="240" t="s">
        <v>524</v>
      </c>
      <c r="C184" s="598"/>
    </row>
    <row r="185" spans="1:3">
      <c r="A185" s="249" t="s">
        <v>730</v>
      </c>
      <c r="B185" s="240" t="s">
        <v>525</v>
      </c>
      <c r="C185" s="598"/>
    </row>
    <row r="186" spans="1:3">
      <c r="A186" s="249" t="s">
        <v>731</v>
      </c>
      <c r="B186" s="240" t="s">
        <v>526</v>
      </c>
      <c r="C186" s="598"/>
    </row>
    <row r="187" spans="1:3">
      <c r="A187" s="249">
        <v>38.299999999999997</v>
      </c>
      <c r="B187" s="236" t="s">
        <v>124</v>
      </c>
      <c r="C187" s="257" t="s">
        <v>527</v>
      </c>
    </row>
    <row r="188" spans="1:3">
      <c r="A188" s="249" t="s">
        <v>732</v>
      </c>
      <c r="B188" s="240" t="s">
        <v>528</v>
      </c>
      <c r="C188" s="598" t="s">
        <v>529</v>
      </c>
    </row>
    <row r="189" spans="1:3">
      <c r="A189" s="249" t="s">
        <v>733</v>
      </c>
      <c r="B189" s="240" t="s">
        <v>530</v>
      </c>
      <c r="C189" s="598"/>
    </row>
    <row r="190" spans="1:3">
      <c r="A190" s="249" t="s">
        <v>734</v>
      </c>
      <c r="B190" s="240" t="s">
        <v>531</v>
      </c>
      <c r="C190" s="598"/>
    </row>
    <row r="191" spans="1:3">
      <c r="A191" s="249" t="s">
        <v>735</v>
      </c>
      <c r="B191" s="240" t="s">
        <v>532</v>
      </c>
      <c r="C191" s="598"/>
    </row>
    <row r="192" spans="1:3">
      <c r="A192" s="249" t="s">
        <v>736</v>
      </c>
      <c r="B192" s="240" t="s">
        <v>533</v>
      </c>
      <c r="C192" s="598"/>
    </row>
    <row r="193" spans="1:3">
      <c r="A193" s="249" t="s">
        <v>737</v>
      </c>
      <c r="B193" s="240" t="s">
        <v>534</v>
      </c>
      <c r="C193" s="598"/>
    </row>
    <row r="194" spans="1:3">
      <c r="A194" s="249">
        <v>38.4</v>
      </c>
      <c r="B194" s="236" t="s">
        <v>503</v>
      </c>
      <c r="C194" s="239" t="s">
        <v>504</v>
      </c>
    </row>
    <row r="195" spans="1:3" s="234" customFormat="1">
      <c r="A195" s="249" t="s">
        <v>738</v>
      </c>
      <c r="B195" s="240" t="s">
        <v>528</v>
      </c>
      <c r="C195" s="598" t="s">
        <v>535</v>
      </c>
    </row>
    <row r="196" spans="1:3">
      <c r="A196" s="249" t="s">
        <v>739</v>
      </c>
      <c r="B196" s="240" t="s">
        <v>530</v>
      </c>
      <c r="C196" s="598"/>
    </row>
    <row r="197" spans="1:3">
      <c r="A197" s="249" t="s">
        <v>740</v>
      </c>
      <c r="B197" s="240" t="s">
        <v>531</v>
      </c>
      <c r="C197" s="598"/>
    </row>
    <row r="198" spans="1:3">
      <c r="A198" s="249" t="s">
        <v>741</v>
      </c>
      <c r="B198" s="240" t="s">
        <v>532</v>
      </c>
      <c r="C198" s="598"/>
    </row>
    <row r="199" spans="1:3" ht="12.6" thickBot="1">
      <c r="A199" s="250" t="s">
        <v>742</v>
      </c>
      <c r="B199" s="240" t="s">
        <v>536</v>
      </c>
      <c r="C199" s="598"/>
    </row>
    <row r="200" spans="1:3" ht="12.6" thickBot="1">
      <c r="A200" s="593" t="s">
        <v>691</v>
      </c>
      <c r="B200" s="594"/>
      <c r="C200" s="595"/>
    </row>
    <row r="201" spans="1:3" ht="13.2" thickTop="1" thickBot="1">
      <c r="A201" s="607" t="s">
        <v>537</v>
      </c>
      <c r="B201" s="607"/>
      <c r="C201" s="607"/>
    </row>
    <row r="202" spans="1:3">
      <c r="A202" s="241">
        <v>11.1</v>
      </c>
      <c r="B202" s="242" t="s">
        <v>538</v>
      </c>
      <c r="C202" s="237" t="s">
        <v>539</v>
      </c>
    </row>
    <row r="203" spans="1:3">
      <c r="A203" s="241">
        <v>11.2</v>
      </c>
      <c r="B203" s="242" t="s">
        <v>540</v>
      </c>
      <c r="C203" s="237" t="s">
        <v>541</v>
      </c>
    </row>
    <row r="204" spans="1:3">
      <c r="A204" s="241">
        <v>11.3</v>
      </c>
      <c r="B204" s="242" t="s">
        <v>542</v>
      </c>
      <c r="C204" s="237" t="s">
        <v>543</v>
      </c>
    </row>
    <row r="205" spans="1:3" ht="24">
      <c r="A205" s="241">
        <v>11.4</v>
      </c>
      <c r="B205" s="242" t="s">
        <v>544</v>
      </c>
      <c r="C205" s="237" t="s">
        <v>545</v>
      </c>
    </row>
    <row r="206" spans="1:3" ht="24">
      <c r="A206" s="241">
        <v>11.5</v>
      </c>
      <c r="B206" s="242" t="s">
        <v>546</v>
      </c>
      <c r="C206" s="237" t="s">
        <v>547</v>
      </c>
    </row>
    <row r="207" spans="1:3">
      <c r="A207" s="241">
        <v>11.6</v>
      </c>
      <c r="B207" s="242" t="s">
        <v>548</v>
      </c>
      <c r="C207" s="237" t="s">
        <v>549</v>
      </c>
    </row>
    <row r="208" spans="1:3">
      <c r="A208" s="241">
        <v>11.7</v>
      </c>
      <c r="B208" s="242" t="s">
        <v>710</v>
      </c>
      <c r="C208" s="237" t="s">
        <v>711</v>
      </c>
    </row>
    <row r="209" spans="1:3">
      <c r="A209" s="241">
        <v>11.8</v>
      </c>
      <c r="B209" s="242" t="s">
        <v>712</v>
      </c>
      <c r="C209" s="237" t="s">
        <v>713</v>
      </c>
    </row>
    <row r="210" spans="1:3">
      <c r="A210" s="241">
        <v>11.9</v>
      </c>
      <c r="B210" s="237" t="s">
        <v>550</v>
      </c>
      <c r="C210" s="237" t="s">
        <v>551</v>
      </c>
    </row>
    <row r="211" spans="1:3">
      <c r="A211" s="241">
        <v>11.1</v>
      </c>
      <c r="B211" s="237" t="s">
        <v>552</v>
      </c>
      <c r="C211" s="237" t="s">
        <v>553</v>
      </c>
    </row>
    <row r="212" spans="1:3">
      <c r="A212" s="241">
        <v>11.11</v>
      </c>
      <c r="B212" s="239" t="s">
        <v>554</v>
      </c>
      <c r="C212" s="237" t="s">
        <v>555</v>
      </c>
    </row>
    <row r="213" spans="1:3">
      <c r="A213" s="241">
        <v>11.12</v>
      </c>
      <c r="B213" s="242" t="s">
        <v>556</v>
      </c>
      <c r="C213" s="237" t="s">
        <v>557</v>
      </c>
    </row>
    <row r="214" spans="1:3">
      <c r="A214" s="241">
        <v>11.13</v>
      </c>
      <c r="B214" s="242" t="s">
        <v>558</v>
      </c>
      <c r="C214" s="257" t="s">
        <v>559</v>
      </c>
    </row>
    <row r="215" spans="1:3" ht="24">
      <c r="A215" s="241">
        <v>11.14</v>
      </c>
      <c r="B215" s="242" t="s">
        <v>750</v>
      </c>
      <c r="C215" s="257" t="s">
        <v>751</v>
      </c>
    </row>
    <row r="216" spans="1:3">
      <c r="A216" s="241">
        <v>11.15</v>
      </c>
      <c r="B216" s="242" t="s">
        <v>560</v>
      </c>
      <c r="C216" s="257" t="s">
        <v>561</v>
      </c>
    </row>
    <row r="217" spans="1:3">
      <c r="A217" s="241">
        <v>11.16</v>
      </c>
      <c r="B217" s="242" t="s">
        <v>562</v>
      </c>
      <c r="C217" s="257" t="s">
        <v>563</v>
      </c>
    </row>
    <row r="218" spans="1:3">
      <c r="A218" s="241">
        <v>11.17</v>
      </c>
      <c r="B218" s="242" t="s">
        <v>564</v>
      </c>
      <c r="C218" s="257" t="s">
        <v>565</v>
      </c>
    </row>
    <row r="219" spans="1:3">
      <c r="A219" s="241">
        <v>11.18</v>
      </c>
      <c r="B219" s="242" t="s">
        <v>566</v>
      </c>
      <c r="C219" s="257" t="s">
        <v>567</v>
      </c>
    </row>
    <row r="220" spans="1:3" ht="24">
      <c r="A220" s="241">
        <v>11.19</v>
      </c>
      <c r="B220" s="242" t="s">
        <v>568</v>
      </c>
      <c r="C220" s="257" t="s">
        <v>672</v>
      </c>
    </row>
    <row r="221" spans="1:3" ht="24">
      <c r="A221" s="241">
        <v>11.2</v>
      </c>
      <c r="B221" s="242" t="s">
        <v>569</v>
      </c>
      <c r="C221" s="257" t="s">
        <v>673</v>
      </c>
    </row>
    <row r="222" spans="1:3" s="234" customFormat="1">
      <c r="A222" s="241">
        <v>11.21</v>
      </c>
      <c r="B222" s="242" t="s">
        <v>570</v>
      </c>
      <c r="C222" s="257" t="s">
        <v>571</v>
      </c>
    </row>
    <row r="223" spans="1:3">
      <c r="A223" s="241">
        <v>11.22</v>
      </c>
      <c r="B223" s="242" t="s">
        <v>572</v>
      </c>
      <c r="C223" s="257" t="s">
        <v>573</v>
      </c>
    </row>
    <row r="224" spans="1:3">
      <c r="A224" s="241">
        <v>11.23</v>
      </c>
      <c r="B224" s="242" t="s">
        <v>574</v>
      </c>
      <c r="C224" s="257" t="s">
        <v>575</v>
      </c>
    </row>
    <row r="225" spans="1:3">
      <c r="A225" s="241">
        <v>11.24</v>
      </c>
      <c r="B225" s="242" t="s">
        <v>576</v>
      </c>
      <c r="C225" s="257" t="s">
        <v>577</v>
      </c>
    </row>
    <row r="226" spans="1:3">
      <c r="A226" s="241">
        <v>11.25</v>
      </c>
      <c r="B226" s="259" t="s">
        <v>578</v>
      </c>
      <c r="C226" s="260" t="s">
        <v>579</v>
      </c>
    </row>
    <row r="227" spans="1:3" ht="12.6" thickBot="1">
      <c r="A227" s="604" t="s">
        <v>692</v>
      </c>
      <c r="B227" s="605"/>
      <c r="C227" s="606"/>
    </row>
    <row r="228" spans="1:3" ht="13.2" thickTop="1" thickBot="1">
      <c r="A228" s="607" t="s">
        <v>537</v>
      </c>
      <c r="B228" s="607"/>
      <c r="C228" s="607"/>
    </row>
    <row r="229" spans="1:3">
      <c r="A229" s="235" t="s">
        <v>580</v>
      </c>
      <c r="B229" s="243" t="s">
        <v>581</v>
      </c>
      <c r="C229" s="608" t="s">
        <v>582</v>
      </c>
    </row>
    <row r="230" spans="1:3">
      <c r="A230" s="233" t="s">
        <v>583</v>
      </c>
      <c r="B230" s="239" t="s">
        <v>584</v>
      </c>
      <c r="C230" s="598"/>
    </row>
    <row r="231" spans="1:3">
      <c r="A231" s="233" t="s">
        <v>585</v>
      </c>
      <c r="B231" s="239" t="s">
        <v>586</v>
      </c>
      <c r="C231" s="598"/>
    </row>
    <row r="232" spans="1:3">
      <c r="A232" s="233" t="s">
        <v>587</v>
      </c>
      <c r="B232" s="239" t="s">
        <v>588</v>
      </c>
      <c r="C232" s="598"/>
    </row>
    <row r="233" spans="1:3">
      <c r="A233" s="233" t="s">
        <v>589</v>
      </c>
      <c r="B233" s="239" t="s">
        <v>590</v>
      </c>
      <c r="C233" s="598"/>
    </row>
    <row r="234" spans="1:3">
      <c r="A234" s="233" t="s">
        <v>591</v>
      </c>
      <c r="B234" s="239" t="s">
        <v>592</v>
      </c>
      <c r="C234" s="257" t="s">
        <v>593</v>
      </c>
    </row>
    <row r="235" spans="1:3" ht="24">
      <c r="A235" s="233" t="s">
        <v>594</v>
      </c>
      <c r="B235" s="239" t="s">
        <v>595</v>
      </c>
      <c r="C235" s="257" t="s">
        <v>596</v>
      </c>
    </row>
    <row r="236" spans="1:3">
      <c r="A236" s="233" t="s">
        <v>597</v>
      </c>
      <c r="B236" s="239" t="s">
        <v>598</v>
      </c>
      <c r="C236" s="257" t="s">
        <v>599</v>
      </c>
    </row>
    <row r="237" spans="1:3">
      <c r="A237" s="233" t="s">
        <v>600</v>
      </c>
      <c r="B237" s="239" t="s">
        <v>601</v>
      </c>
      <c r="C237" s="598" t="s">
        <v>602</v>
      </c>
    </row>
    <row r="238" spans="1:3">
      <c r="A238" s="233" t="s">
        <v>603</v>
      </c>
      <c r="B238" s="239" t="s">
        <v>604</v>
      </c>
      <c r="C238" s="598"/>
    </row>
    <row r="239" spans="1:3">
      <c r="A239" s="233" t="s">
        <v>605</v>
      </c>
      <c r="B239" s="239" t="s">
        <v>606</v>
      </c>
      <c r="C239" s="598"/>
    </row>
    <row r="240" spans="1:3">
      <c r="A240" s="233" t="s">
        <v>607</v>
      </c>
      <c r="B240" s="239" t="s">
        <v>608</v>
      </c>
      <c r="C240" s="598" t="s">
        <v>582</v>
      </c>
    </row>
    <row r="241" spans="1:3">
      <c r="A241" s="233" t="s">
        <v>609</v>
      </c>
      <c r="B241" s="239" t="s">
        <v>610</v>
      </c>
      <c r="C241" s="598"/>
    </row>
    <row r="242" spans="1:3">
      <c r="A242" s="233" t="s">
        <v>611</v>
      </c>
      <c r="B242" s="239" t="s">
        <v>612</v>
      </c>
      <c r="C242" s="598"/>
    </row>
    <row r="243" spans="1:3" s="234" customFormat="1">
      <c r="A243" s="233" t="s">
        <v>613</v>
      </c>
      <c r="B243" s="239" t="s">
        <v>614</v>
      </c>
      <c r="C243" s="598"/>
    </row>
    <row r="244" spans="1:3">
      <c r="A244" s="233" t="s">
        <v>615</v>
      </c>
      <c r="B244" s="239" t="s">
        <v>616</v>
      </c>
      <c r="C244" s="598"/>
    </row>
    <row r="245" spans="1:3">
      <c r="A245" s="233" t="s">
        <v>617</v>
      </c>
      <c r="B245" s="239" t="s">
        <v>618</v>
      </c>
      <c r="C245" s="598"/>
    </row>
    <row r="246" spans="1:3">
      <c r="A246" s="233" t="s">
        <v>619</v>
      </c>
      <c r="B246" s="239" t="s">
        <v>620</v>
      </c>
      <c r="C246" s="598"/>
    </row>
    <row r="247" spans="1:3">
      <c r="A247" s="233" t="s">
        <v>621</v>
      </c>
      <c r="B247" s="239" t="s">
        <v>622</v>
      </c>
      <c r="C247" s="598"/>
    </row>
    <row r="248" spans="1:3" s="234" customFormat="1" ht="12.6" thickBot="1">
      <c r="A248" s="593" t="s">
        <v>693</v>
      </c>
      <c r="B248" s="594"/>
      <c r="C248" s="595"/>
    </row>
    <row r="249" spans="1:3" ht="13.2" thickTop="1" thickBot="1">
      <c r="A249" s="590" t="s">
        <v>623</v>
      </c>
      <c r="B249" s="590"/>
      <c r="C249" s="590"/>
    </row>
    <row r="250" spans="1:3">
      <c r="A250" s="233">
        <v>13.1</v>
      </c>
      <c r="B250" s="591" t="s">
        <v>624</v>
      </c>
      <c r="C250" s="592"/>
    </row>
    <row r="251" spans="1:3" ht="36">
      <c r="A251" s="233" t="s">
        <v>625</v>
      </c>
      <c r="B251" s="242" t="s">
        <v>626</v>
      </c>
      <c r="C251" s="237" t="s">
        <v>627</v>
      </c>
    </row>
    <row r="252" spans="1:3" ht="96">
      <c r="A252" s="233" t="s">
        <v>628</v>
      </c>
      <c r="B252" s="242" t="s">
        <v>629</v>
      </c>
      <c r="C252" s="237" t="s">
        <v>630</v>
      </c>
    </row>
    <row r="253" spans="1:3" ht="12.6" thickBot="1">
      <c r="A253" s="593" t="s">
        <v>694</v>
      </c>
      <c r="B253" s="594"/>
      <c r="C253" s="595"/>
    </row>
    <row r="254" spans="1:3" ht="13.2" thickTop="1" thickBot="1">
      <c r="A254" s="590" t="s">
        <v>623</v>
      </c>
      <c r="B254" s="590"/>
      <c r="C254" s="590"/>
    </row>
    <row r="255" spans="1:3">
      <c r="A255" s="233">
        <v>14.1</v>
      </c>
      <c r="B255" s="591" t="s">
        <v>631</v>
      </c>
      <c r="C255" s="592"/>
    </row>
    <row r="256" spans="1:3">
      <c r="A256" s="233" t="s">
        <v>632</v>
      </c>
      <c r="B256" s="242" t="s">
        <v>633</v>
      </c>
      <c r="C256" s="237" t="s">
        <v>634</v>
      </c>
    </row>
    <row r="257" spans="1:3" ht="48">
      <c r="A257" s="233" t="s">
        <v>635</v>
      </c>
      <c r="B257" s="242" t="s">
        <v>636</v>
      </c>
      <c r="C257" s="237" t="s">
        <v>637</v>
      </c>
    </row>
    <row r="258" spans="1:3" ht="12" customHeight="1">
      <c r="A258" s="233" t="s">
        <v>638</v>
      </c>
      <c r="B258" s="242" t="s">
        <v>639</v>
      </c>
      <c r="C258" s="237" t="s">
        <v>640</v>
      </c>
    </row>
    <row r="259" spans="1:3" ht="24">
      <c r="A259" s="233" t="s">
        <v>641</v>
      </c>
      <c r="B259" s="242" t="s">
        <v>642</v>
      </c>
      <c r="C259" s="237" t="s">
        <v>643</v>
      </c>
    </row>
    <row r="260" spans="1:3" ht="11.25" customHeight="1">
      <c r="A260" s="233" t="s">
        <v>644</v>
      </c>
      <c r="B260" s="242" t="s">
        <v>645</v>
      </c>
      <c r="C260" s="237" t="s">
        <v>646</v>
      </c>
    </row>
    <row r="261" spans="1:3" ht="60">
      <c r="A261" s="233" t="s">
        <v>647</v>
      </c>
      <c r="B261" s="242" t="s">
        <v>648</v>
      </c>
      <c r="C261" s="237" t="s">
        <v>649</v>
      </c>
    </row>
    <row r="262" spans="1:3">
      <c r="A262" s="228"/>
      <c r="B262" s="228"/>
      <c r="C262" s="228"/>
    </row>
    <row r="263" spans="1:3">
      <c r="A263" s="228"/>
      <c r="B263" s="228"/>
      <c r="C263" s="228"/>
    </row>
    <row r="264" spans="1:3">
      <c r="A264" s="228"/>
      <c r="B264" s="228"/>
      <c r="C264" s="228"/>
    </row>
    <row r="265" spans="1:3">
      <c r="A265" s="228"/>
      <c r="B265" s="228"/>
      <c r="C265" s="228"/>
    </row>
    <row r="266" spans="1:3">
      <c r="A266" s="228"/>
      <c r="B266" s="228"/>
      <c r="C266" s="228"/>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4.4"/>
  <cols>
    <col min="1" max="1" width="9.5546875" style="20" bestFit="1" customWidth="1"/>
    <col min="2" max="2" width="86" style="17" customWidth="1"/>
    <col min="3" max="3" width="12.6640625" style="17" customWidth="1"/>
    <col min="4" max="7" width="12.6640625" style="2" customWidth="1"/>
    <col min="8" max="13" width="6.6640625" customWidth="1"/>
  </cols>
  <sheetData>
    <row r="1" spans="1:8">
      <c r="A1" s="398" t="s">
        <v>227</v>
      </c>
      <c r="B1" s="399" t="s">
        <v>887</v>
      </c>
    </row>
    <row r="2" spans="1:8">
      <c r="A2" s="398" t="s">
        <v>228</v>
      </c>
      <c r="B2" s="400">
        <v>43100</v>
      </c>
      <c r="C2" s="30"/>
      <c r="D2" s="19"/>
      <c r="E2" s="19"/>
      <c r="F2" s="19"/>
      <c r="G2" s="19"/>
      <c r="H2" s="1"/>
    </row>
    <row r="3" spans="1:8">
      <c r="A3" s="18"/>
      <c r="C3" s="30"/>
      <c r="D3" s="19"/>
      <c r="E3" s="19"/>
      <c r="F3" s="19"/>
      <c r="G3" s="19"/>
      <c r="H3" s="1"/>
    </row>
    <row r="4" spans="1:8" ht="15" thickBot="1">
      <c r="A4" s="71" t="s">
        <v>652</v>
      </c>
      <c r="B4" s="212" t="s">
        <v>263</v>
      </c>
      <c r="C4" s="213"/>
      <c r="D4" s="214"/>
      <c r="E4" s="214"/>
      <c r="F4" s="214"/>
      <c r="G4" s="214"/>
      <c r="H4" s="1"/>
    </row>
    <row r="5" spans="1:8">
      <c r="A5" s="304" t="s">
        <v>28</v>
      </c>
      <c r="B5" s="305"/>
      <c r="C5" s="401" t="s">
        <v>895</v>
      </c>
      <c r="D5" s="401" t="s">
        <v>891</v>
      </c>
      <c r="E5" s="401" t="s">
        <v>892</v>
      </c>
      <c r="F5" s="401" t="s">
        <v>893</v>
      </c>
      <c r="G5" s="402" t="s">
        <v>894</v>
      </c>
    </row>
    <row r="6" spans="1:8">
      <c r="A6" s="124"/>
      <c r="B6" s="33" t="s">
        <v>224</v>
      </c>
      <c r="C6" s="306"/>
      <c r="D6" s="306"/>
      <c r="E6" s="306"/>
      <c r="F6" s="306"/>
      <c r="G6" s="307"/>
    </row>
    <row r="7" spans="1:8">
      <c r="A7" s="124"/>
      <c r="B7" s="34" t="s">
        <v>229</v>
      </c>
      <c r="C7" s="306"/>
      <c r="D7" s="306"/>
      <c r="E7" s="306"/>
      <c r="F7" s="306"/>
      <c r="G7" s="307"/>
    </row>
    <row r="8" spans="1:8">
      <c r="A8" s="125">
        <v>1</v>
      </c>
      <c r="B8" s="258" t="s">
        <v>25</v>
      </c>
      <c r="C8" s="267">
        <v>33798891.000000007</v>
      </c>
      <c r="D8" s="268">
        <v>33304365.575274922</v>
      </c>
      <c r="E8" s="268">
        <v>29831161</v>
      </c>
      <c r="F8" s="268">
        <v>30196908.477123287</v>
      </c>
      <c r="G8" s="269">
        <v>30447466</v>
      </c>
    </row>
    <row r="9" spans="1:8">
      <c r="A9" s="125">
        <v>2</v>
      </c>
      <c r="B9" s="258" t="s">
        <v>126</v>
      </c>
      <c r="C9" s="267">
        <v>33798891.000000007</v>
      </c>
      <c r="D9" s="268">
        <v>33304365.575274922</v>
      </c>
      <c r="E9" s="268">
        <v>29831161</v>
      </c>
      <c r="F9" s="268">
        <v>30196908.477123287</v>
      </c>
      <c r="G9" s="269">
        <v>30447466</v>
      </c>
    </row>
    <row r="10" spans="1:8">
      <c r="A10" s="125">
        <v>3</v>
      </c>
      <c r="B10" s="258" t="s">
        <v>90</v>
      </c>
      <c r="C10" s="267">
        <v>77346317.921800017</v>
      </c>
      <c r="D10" s="268">
        <v>75053023.888674915</v>
      </c>
      <c r="E10" s="268">
        <v>70706826.032000005</v>
      </c>
      <c r="F10" s="268">
        <v>72368323.112641022</v>
      </c>
      <c r="G10" s="269">
        <v>32346801.718223091</v>
      </c>
    </row>
    <row r="11" spans="1:8">
      <c r="A11" s="124"/>
      <c r="B11" s="33" t="s">
        <v>225</v>
      </c>
      <c r="C11" s="306"/>
      <c r="D11" s="306"/>
      <c r="E11" s="306"/>
      <c r="F11" s="306"/>
      <c r="G11" s="307"/>
    </row>
    <row r="12" spans="1:8" ht="15" customHeight="1">
      <c r="A12" s="125">
        <v>4</v>
      </c>
      <c r="B12" s="258" t="s">
        <v>896</v>
      </c>
      <c r="C12" s="344">
        <v>176975779.50913534</v>
      </c>
      <c r="D12" s="268">
        <v>260634055.51675004</v>
      </c>
      <c r="E12" s="268">
        <v>230633569.53269121</v>
      </c>
      <c r="F12" s="268">
        <v>252581192.18097571</v>
      </c>
      <c r="G12" s="269">
        <v>160843146.94622469</v>
      </c>
    </row>
    <row r="13" spans="1:8" ht="15" customHeight="1">
      <c r="A13" s="125">
        <v>5</v>
      </c>
      <c r="B13" s="258" t="s">
        <v>674</v>
      </c>
      <c r="C13" s="267">
        <v>186862068.96766123</v>
      </c>
      <c r="D13" s="268">
        <v>162563166.10426253</v>
      </c>
      <c r="E13" s="268">
        <v>130630798.40369651</v>
      </c>
      <c r="F13" s="268">
        <v>160979707.63943878</v>
      </c>
      <c r="G13" s="269">
        <v>82950770.666166767</v>
      </c>
    </row>
    <row r="14" spans="1:8">
      <c r="A14" s="124"/>
      <c r="B14" s="33" t="s">
        <v>127</v>
      </c>
      <c r="C14" s="306"/>
      <c r="D14" s="306"/>
      <c r="E14" s="306"/>
      <c r="F14" s="306"/>
      <c r="G14" s="307"/>
    </row>
    <row r="15" spans="1:8" s="3" customFormat="1">
      <c r="A15" s="125"/>
      <c r="B15" s="34" t="s">
        <v>839</v>
      </c>
      <c r="C15" s="306"/>
      <c r="D15" s="306"/>
      <c r="E15" s="306"/>
      <c r="F15" s="306"/>
      <c r="G15" s="307"/>
    </row>
    <row r="16" spans="1:8">
      <c r="A16" s="123">
        <v>6</v>
      </c>
      <c r="B16" s="32" t="s">
        <v>840</v>
      </c>
      <c r="C16" s="409">
        <v>0.19098031998359041</v>
      </c>
      <c r="D16" s="403">
        <v>0.12778209474292804</v>
      </c>
      <c r="E16" s="403">
        <v>0.12934440142622677</v>
      </c>
      <c r="F16" s="403">
        <v>0.11955327400421425</v>
      </c>
      <c r="G16" s="404">
        <v>0.18929911891228801</v>
      </c>
    </row>
    <row r="17" spans="1:7" ht="15" customHeight="1">
      <c r="A17" s="123">
        <v>7</v>
      </c>
      <c r="B17" s="32" t="s">
        <v>841</v>
      </c>
      <c r="C17" s="409">
        <v>0.19098031998359041</v>
      </c>
      <c r="D17" s="403">
        <v>0.12778209474292804</v>
      </c>
      <c r="E17" s="403">
        <v>0.12934440142622677</v>
      </c>
      <c r="F17" s="403">
        <v>0.11955327400421425</v>
      </c>
      <c r="G17" s="404">
        <v>0.18929911891228801</v>
      </c>
    </row>
    <row r="18" spans="1:7">
      <c r="A18" s="123">
        <v>8</v>
      </c>
      <c r="B18" s="32" t="s">
        <v>842</v>
      </c>
      <c r="C18" s="409">
        <v>0.43704465173895429</v>
      </c>
      <c r="D18" s="403">
        <v>0.28796322775191407</v>
      </c>
      <c r="E18" s="403">
        <v>0.30657647182613479</v>
      </c>
      <c r="F18" s="403">
        <v>0.28651509040621181</v>
      </c>
      <c r="G18" s="404">
        <v>0.20110773963554521</v>
      </c>
    </row>
    <row r="19" spans="1:7" s="3" customFormat="1">
      <c r="A19" s="125"/>
      <c r="B19" s="34" t="s">
        <v>230</v>
      </c>
      <c r="C19" s="270"/>
      <c r="D19" s="268"/>
      <c r="E19" s="268"/>
      <c r="F19" s="268"/>
      <c r="G19" s="269"/>
    </row>
    <row r="20" spans="1:7">
      <c r="A20" s="123">
        <v>9</v>
      </c>
      <c r="B20" s="32" t="s">
        <v>292</v>
      </c>
      <c r="C20" s="410">
        <v>0.16439633885952734</v>
      </c>
      <c r="D20" s="403">
        <v>0.18880108419096073</v>
      </c>
      <c r="E20" s="403">
        <v>0.23474374691667099</v>
      </c>
      <c r="F20" s="403">
        <v>0.19031855619056842</v>
      </c>
      <c r="G20" s="404">
        <v>0.36100805043170103</v>
      </c>
    </row>
    <row r="21" spans="1:7">
      <c r="A21" s="123">
        <v>10</v>
      </c>
      <c r="B21" s="32" t="s">
        <v>293</v>
      </c>
      <c r="C21" s="410">
        <v>0.27416392640049309</v>
      </c>
      <c r="D21" s="403">
        <v>0.31204713361742514</v>
      </c>
      <c r="E21" s="403">
        <v>0.35878810218261936</v>
      </c>
      <c r="F21" s="403">
        <v>0.29645573678618059</v>
      </c>
      <c r="G21" s="404">
        <v>0.38224112702825191</v>
      </c>
    </row>
    <row r="22" spans="1:7">
      <c r="A22" s="124"/>
      <c r="B22" s="33" t="s">
        <v>7</v>
      </c>
      <c r="C22" s="306"/>
      <c r="D22" s="306"/>
      <c r="E22" s="306"/>
      <c r="F22" s="306"/>
      <c r="G22" s="307"/>
    </row>
    <row r="23" spans="1:7" ht="15" customHeight="1">
      <c r="A23" s="126">
        <v>11</v>
      </c>
      <c r="B23" s="35" t="s">
        <v>8</v>
      </c>
      <c r="C23" s="407">
        <v>6.8086078929586694E-2</v>
      </c>
      <c r="D23" s="405">
        <v>7.1210644235306611E-2</v>
      </c>
      <c r="E23" s="405">
        <v>7.4614027202763833E-2</v>
      </c>
      <c r="F23" s="405">
        <v>6.2667502944554587E-2</v>
      </c>
      <c r="G23" s="406">
        <v>6.4626399289003655E-2</v>
      </c>
    </row>
    <row r="24" spans="1:7">
      <c r="A24" s="126">
        <v>12</v>
      </c>
      <c r="B24" s="35" t="s">
        <v>9</v>
      </c>
      <c r="C24" s="407">
        <v>3.7985605874120046E-2</v>
      </c>
      <c r="D24" s="405">
        <v>3.8013957253716264E-2</v>
      </c>
      <c r="E24" s="405">
        <v>3.8280406562383434E-2</v>
      </c>
      <c r="F24" s="405">
        <v>3.7391804218420158E-2</v>
      </c>
      <c r="G24" s="406">
        <v>3.4227036599608629E-2</v>
      </c>
    </row>
    <row r="25" spans="1:7">
      <c r="A25" s="126">
        <v>13</v>
      </c>
      <c r="B25" s="35" t="s">
        <v>10</v>
      </c>
      <c r="C25" s="407">
        <v>8.6098154889238301E-3</v>
      </c>
      <c r="D25" s="405">
        <v>1.2961696224989647E-2</v>
      </c>
      <c r="E25" s="405">
        <v>1.4719059605273453E-2</v>
      </c>
      <c r="F25" s="405">
        <v>3.8949523594323434E-3</v>
      </c>
      <c r="G25" s="406">
        <v>1.0107404619480193E-2</v>
      </c>
    </row>
    <row r="26" spans="1:7">
      <c r="A26" s="126">
        <v>14</v>
      </c>
      <c r="B26" s="35" t="s">
        <v>264</v>
      </c>
      <c r="C26" s="407">
        <v>3.0100473055466648E-2</v>
      </c>
      <c r="D26" s="405">
        <v>3.3196686981590333E-2</v>
      </c>
      <c r="E26" s="405">
        <v>3.6333620640380405E-2</v>
      </c>
      <c r="F26" s="405">
        <v>2.5275698726134426E-2</v>
      </c>
      <c r="G26" s="406">
        <v>3.0399362689395033E-2</v>
      </c>
    </row>
    <row r="27" spans="1:7">
      <c r="A27" s="126">
        <v>15</v>
      </c>
      <c r="B27" s="35" t="s">
        <v>11</v>
      </c>
      <c r="C27" s="407">
        <v>1.1040593903696772E-2</v>
      </c>
      <c r="D27" s="405">
        <v>1.2111338126306334E-2</v>
      </c>
      <c r="E27" s="405">
        <v>-5.6212533737458855E-3</v>
      </c>
      <c r="F27" s="405">
        <v>-3.953640607977039E-3</v>
      </c>
      <c r="G27" s="406">
        <v>2.8804134757515342E-3</v>
      </c>
    </row>
    <row r="28" spans="1:7">
      <c r="A28" s="126">
        <v>16</v>
      </c>
      <c r="B28" s="35" t="s">
        <v>12</v>
      </c>
      <c r="C28" s="407">
        <v>9.738638876474752E-2</v>
      </c>
      <c r="D28" s="405">
        <v>0.11184047276224994</v>
      </c>
      <c r="E28" s="405">
        <v>-5.4856980298019727E-2</v>
      </c>
      <c r="F28" s="405">
        <v>-3.875861851489272E-2</v>
      </c>
      <c r="G28" s="406">
        <v>2.1119268130467168E-2</v>
      </c>
    </row>
    <row r="29" spans="1:7">
      <c r="A29" s="124"/>
      <c r="B29" s="33" t="s">
        <v>13</v>
      </c>
      <c r="C29" s="306"/>
      <c r="D29" s="306"/>
      <c r="E29" s="306"/>
      <c r="F29" s="306"/>
      <c r="G29" s="307"/>
    </row>
    <row r="30" spans="1:7">
      <c r="A30" s="126">
        <v>17</v>
      </c>
      <c r="B30" s="35" t="s">
        <v>14</v>
      </c>
      <c r="C30" s="407">
        <v>3.6879738571800359E-2</v>
      </c>
      <c r="D30" s="405">
        <v>4.8103352632829159E-2</v>
      </c>
      <c r="E30" s="405">
        <v>1.9648482255350409E-2</v>
      </c>
      <c r="F30" s="405">
        <v>1.6705242559562763E-2</v>
      </c>
      <c r="G30" s="406">
        <v>1.7076041383218138E-2</v>
      </c>
    </row>
    <row r="31" spans="1:7" ht="15" customHeight="1">
      <c r="A31" s="126">
        <v>18</v>
      </c>
      <c r="B31" s="35" t="s">
        <v>15</v>
      </c>
      <c r="C31" s="407">
        <v>3.2707862749913601E-2</v>
      </c>
      <c r="D31" s="405">
        <v>4.7223469079717695E-2</v>
      </c>
      <c r="E31" s="405">
        <v>5.288726173601184E-2</v>
      </c>
      <c r="F31" s="405">
        <v>3.3229624217789494E-2</v>
      </c>
      <c r="G31" s="406">
        <v>3.3258177623071275E-2</v>
      </c>
    </row>
    <row r="32" spans="1:7">
      <c r="A32" s="126">
        <v>19</v>
      </c>
      <c r="B32" s="35" t="s">
        <v>16</v>
      </c>
      <c r="C32" s="407">
        <v>0.836136904565148</v>
      </c>
      <c r="D32" s="405">
        <v>0.79431042298196952</v>
      </c>
      <c r="E32" s="405">
        <v>0.77709208090587778</v>
      </c>
      <c r="F32" s="405">
        <v>0.81117634982626829</v>
      </c>
      <c r="G32" s="406">
        <v>0.82005541124081616</v>
      </c>
    </row>
    <row r="33" spans="1:7" ht="15" customHeight="1">
      <c r="A33" s="126">
        <v>20</v>
      </c>
      <c r="B33" s="35" t="s">
        <v>17</v>
      </c>
      <c r="C33" s="407">
        <v>0.80227480704940901</v>
      </c>
      <c r="D33" s="405">
        <v>0.82645826564339508</v>
      </c>
      <c r="E33" s="405">
        <v>0.84471117030643139</v>
      </c>
      <c r="F33" s="405">
        <v>0.86354114682944938</v>
      </c>
      <c r="G33" s="406">
        <v>0.8597946423835594</v>
      </c>
    </row>
    <row r="34" spans="1:7">
      <c r="A34" s="126">
        <v>21</v>
      </c>
      <c r="B34" s="35" t="s">
        <v>18</v>
      </c>
      <c r="C34" s="407">
        <v>-0.14219729229125894</v>
      </c>
      <c r="D34" s="405">
        <v>-0.32488990178671701</v>
      </c>
      <c r="E34" s="405">
        <v>-7.6525747836459157E-2</v>
      </c>
      <c r="F34" s="405">
        <v>7.132490264759675E-2</v>
      </c>
      <c r="G34" s="406">
        <v>0.21779762644406858</v>
      </c>
    </row>
    <row r="35" spans="1:7" ht="15" customHeight="1">
      <c r="A35" s="124"/>
      <c r="B35" s="33" t="s">
        <v>19</v>
      </c>
      <c r="C35" s="306"/>
      <c r="D35" s="306"/>
      <c r="E35" s="306"/>
      <c r="F35" s="306"/>
      <c r="G35" s="307"/>
    </row>
    <row r="36" spans="1:7" ht="15" customHeight="1">
      <c r="A36" s="126">
        <v>22</v>
      </c>
      <c r="B36" s="35" t="s">
        <v>20</v>
      </c>
      <c r="C36" s="407">
        <v>0.25952056676663338</v>
      </c>
      <c r="D36" s="407">
        <v>0.3616643699270819</v>
      </c>
      <c r="E36" s="407">
        <v>0.33430433684431354</v>
      </c>
      <c r="F36" s="407">
        <v>0.30121355438146324</v>
      </c>
      <c r="G36" s="408">
        <v>0.29519741642138547</v>
      </c>
    </row>
    <row r="37" spans="1:7" ht="15" customHeight="1">
      <c r="A37" s="126">
        <v>23</v>
      </c>
      <c r="B37" s="35" t="s">
        <v>21</v>
      </c>
      <c r="C37" s="407">
        <v>0.94472390040748155</v>
      </c>
      <c r="D37" s="407">
        <v>0.95114559223378159</v>
      </c>
      <c r="E37" s="407">
        <v>0.97292739350266733</v>
      </c>
      <c r="F37" s="407">
        <v>0.97063489738154229</v>
      </c>
      <c r="G37" s="408">
        <v>0.98299767354136447</v>
      </c>
    </row>
    <row r="38" spans="1:7" ht="15" customHeight="1">
      <c r="A38" s="126">
        <v>24</v>
      </c>
      <c r="B38" s="271" t="s">
        <v>22</v>
      </c>
      <c r="C38" s="407">
        <v>6.282863838986201E-2</v>
      </c>
      <c r="D38" s="407">
        <v>6.0294029848746829E-2</v>
      </c>
      <c r="E38" s="407">
        <v>4.094044620252011E-2</v>
      </c>
      <c r="F38" s="407">
        <v>7.2217268394052181E-2</v>
      </c>
      <c r="G38" s="408">
        <v>3.7551612179346605E-2</v>
      </c>
    </row>
    <row r="39" spans="1:7" ht="15" customHeight="1">
      <c r="A39" s="309"/>
      <c r="B39" s="33" t="s">
        <v>838</v>
      </c>
      <c r="C39" s="306"/>
      <c r="D39" s="306"/>
      <c r="E39" s="306"/>
      <c r="F39" s="306"/>
      <c r="G39" s="307"/>
    </row>
    <row r="40" spans="1:7" ht="15" customHeight="1">
      <c r="A40" s="126">
        <v>25</v>
      </c>
      <c r="B40" s="303" t="s">
        <v>821</v>
      </c>
      <c r="C40" s="476">
        <v>56246205.127999999</v>
      </c>
      <c r="D40" s="476"/>
      <c r="E40" s="271"/>
      <c r="F40" s="271"/>
      <c r="G40" s="308"/>
    </row>
    <row r="41" spans="1:7">
      <c r="A41" s="126">
        <v>26</v>
      </c>
      <c r="B41" s="35" t="s">
        <v>822</v>
      </c>
      <c r="C41" s="476">
        <v>22317977.258450001</v>
      </c>
      <c r="D41" s="504"/>
      <c r="E41" s="272"/>
      <c r="F41" s="272"/>
      <c r="G41" s="273"/>
    </row>
    <row r="42" spans="1:7" ht="15" thickBot="1">
      <c r="A42" s="127">
        <v>27</v>
      </c>
      <c r="B42" s="274" t="s">
        <v>820</v>
      </c>
      <c r="C42" s="477">
        <v>2.5202196631284828</v>
      </c>
      <c r="D42" s="505"/>
      <c r="E42" s="275"/>
      <c r="F42" s="275"/>
      <c r="G42" s="276"/>
    </row>
    <row r="43" spans="1:7">
      <c r="A43" s="21"/>
    </row>
    <row r="44" spans="1:7" ht="96.6">
      <c r="B44" s="302" t="s">
        <v>835</v>
      </c>
    </row>
    <row r="45" spans="1:7" ht="41.4">
      <c r="B45" s="302" t="s">
        <v>843</v>
      </c>
      <c r="D45" s="329"/>
      <c r="E45" s="329"/>
      <c r="F45" s="329"/>
      <c r="G45" s="329"/>
    </row>
    <row r="46" spans="1:7" ht="69">
      <c r="B46" s="355" t="s">
        <v>837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3"/>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RowHeight="14.4"/>
  <cols>
    <col min="1" max="1" width="9.5546875" style="2" bestFit="1" customWidth="1"/>
    <col min="2" max="2" width="55.109375" style="2" bestFit="1" customWidth="1"/>
    <col min="3" max="3" width="12.5546875" style="2" bestFit="1" customWidth="1"/>
    <col min="4" max="4" width="13.77734375" style="2" bestFit="1" customWidth="1"/>
    <col min="5" max="5" width="14.5546875" style="2" customWidth="1"/>
    <col min="6" max="6" width="12.5546875" style="2" bestFit="1" customWidth="1"/>
    <col min="7" max="8" width="13.77734375" style="2" bestFit="1" customWidth="1"/>
  </cols>
  <sheetData>
    <row r="1" spans="1:9">
      <c r="A1" s="398" t="s">
        <v>227</v>
      </c>
      <c r="B1" s="399" t="str">
        <f>'1. key ratios'!B1</f>
        <v>სს იშბანკი საქართველო</v>
      </c>
    </row>
    <row r="2" spans="1:9">
      <c r="A2" s="398" t="s">
        <v>228</v>
      </c>
      <c r="B2" s="400">
        <f>'1. key ratios'!B2</f>
        <v>43100</v>
      </c>
    </row>
    <row r="3" spans="1:9">
      <c r="A3" s="18"/>
    </row>
    <row r="4" spans="1:9" ht="15" thickBot="1">
      <c r="A4" s="36" t="s">
        <v>653</v>
      </c>
      <c r="B4" s="72" t="s">
        <v>284</v>
      </c>
      <c r="C4" s="36"/>
      <c r="D4" s="37"/>
      <c r="E4" s="37"/>
      <c r="F4" s="38"/>
      <c r="G4" s="38"/>
      <c r="H4" s="413" t="s">
        <v>131</v>
      </c>
    </row>
    <row r="5" spans="1:9">
      <c r="A5" s="39"/>
      <c r="B5" s="40"/>
      <c r="C5" s="532" t="s">
        <v>234</v>
      </c>
      <c r="D5" s="533"/>
      <c r="E5" s="534"/>
      <c r="F5" s="532" t="s">
        <v>235</v>
      </c>
      <c r="G5" s="533"/>
      <c r="H5" s="535"/>
    </row>
    <row r="6" spans="1:9">
      <c r="A6" s="41" t="s">
        <v>28</v>
      </c>
      <c r="B6" s="42" t="s">
        <v>191</v>
      </c>
      <c r="C6" s="411" t="s">
        <v>29</v>
      </c>
      <c r="D6" s="411" t="s">
        <v>132</v>
      </c>
      <c r="E6" s="411" t="s">
        <v>70</v>
      </c>
      <c r="F6" s="411" t="s">
        <v>29</v>
      </c>
      <c r="G6" s="411" t="s">
        <v>132</v>
      </c>
      <c r="H6" s="412" t="s">
        <v>70</v>
      </c>
    </row>
    <row r="7" spans="1:9">
      <c r="A7" s="41">
        <v>1</v>
      </c>
      <c r="B7" s="43" t="s">
        <v>192</v>
      </c>
      <c r="C7" s="435">
        <v>1513832.25</v>
      </c>
      <c r="D7" s="435">
        <v>2735638.8400000003</v>
      </c>
      <c r="E7" s="436">
        <f>C7+D7</f>
        <v>4249471.09</v>
      </c>
      <c r="F7" s="437">
        <v>890239.24</v>
      </c>
      <c r="G7" s="435">
        <v>2975259.98</v>
      </c>
      <c r="H7" s="438">
        <f>F7+G7</f>
        <v>3865499.2199999997</v>
      </c>
    </row>
    <row r="8" spans="1:9">
      <c r="A8" s="41">
        <v>2</v>
      </c>
      <c r="B8" s="43" t="s">
        <v>193</v>
      </c>
      <c r="C8" s="435">
        <v>519746.16000000015</v>
      </c>
      <c r="D8" s="435">
        <v>28906437.079999998</v>
      </c>
      <c r="E8" s="436">
        <f t="shared" ref="E8:E20" si="0">C8+D8</f>
        <v>29426183.239999998</v>
      </c>
      <c r="F8" s="437">
        <v>422609.65</v>
      </c>
      <c r="G8" s="435">
        <v>46607006.009999998</v>
      </c>
      <c r="H8" s="438">
        <f t="shared" ref="H8:H40" si="1">F8+G8</f>
        <v>47029615.659999996</v>
      </c>
    </row>
    <row r="9" spans="1:9">
      <c r="A9" s="41">
        <v>3</v>
      </c>
      <c r="B9" s="43" t="s">
        <v>194</v>
      </c>
      <c r="C9" s="435">
        <v>1501391.1</v>
      </c>
      <c r="D9" s="435">
        <v>15297583.443150001</v>
      </c>
      <c r="E9" s="436">
        <f t="shared" si="0"/>
        <v>16798974.54315</v>
      </c>
      <c r="F9" s="437">
        <v>2200122.48</v>
      </c>
      <c r="G9" s="435">
        <v>37606551.740188003</v>
      </c>
      <c r="H9" s="438">
        <f t="shared" si="1"/>
        <v>39806674.220187999</v>
      </c>
    </row>
    <row r="10" spans="1:9">
      <c r="A10" s="41">
        <v>4</v>
      </c>
      <c r="B10" s="43" t="s">
        <v>223</v>
      </c>
      <c r="C10" s="435">
        <v>0</v>
      </c>
      <c r="D10" s="435">
        <v>0</v>
      </c>
      <c r="E10" s="436">
        <f t="shared" si="0"/>
        <v>0</v>
      </c>
      <c r="F10" s="437">
        <v>0</v>
      </c>
      <c r="G10" s="435">
        <v>0</v>
      </c>
      <c r="H10" s="438">
        <f t="shared" si="1"/>
        <v>0</v>
      </c>
    </row>
    <row r="11" spans="1:9">
      <c r="A11" s="41">
        <v>5</v>
      </c>
      <c r="B11" s="43" t="s">
        <v>195</v>
      </c>
      <c r="C11" s="435">
        <v>14140876.657836581</v>
      </c>
      <c r="D11" s="435">
        <v>10750392.111004001</v>
      </c>
      <c r="E11" s="436">
        <f t="shared" si="0"/>
        <v>24891268.768840581</v>
      </c>
      <c r="F11" s="437">
        <v>1002441.9139178082</v>
      </c>
      <c r="G11" s="435">
        <v>0</v>
      </c>
      <c r="H11" s="438">
        <f t="shared" si="1"/>
        <v>1002441.9139178082</v>
      </c>
    </row>
    <row r="12" spans="1:9">
      <c r="A12" s="41">
        <v>6.1</v>
      </c>
      <c r="B12" s="44" t="s">
        <v>196</v>
      </c>
      <c r="C12" s="435">
        <v>24999293.979999997</v>
      </c>
      <c r="D12" s="435">
        <v>127562781.78000002</v>
      </c>
      <c r="E12" s="436">
        <f t="shared" si="0"/>
        <v>152562075.76000002</v>
      </c>
      <c r="F12" s="437">
        <v>32003536.169999998</v>
      </c>
      <c r="G12" s="435">
        <v>145848637.04999998</v>
      </c>
      <c r="H12" s="438">
        <f t="shared" si="1"/>
        <v>177852173.21999997</v>
      </c>
      <c r="I12" s="414"/>
    </row>
    <row r="13" spans="1:9">
      <c r="A13" s="41">
        <v>6.2</v>
      </c>
      <c r="B13" s="44" t="s">
        <v>197</v>
      </c>
      <c r="C13" s="422">
        <v>-1993674.3524000009</v>
      </c>
      <c r="D13" s="422">
        <v>-2996305.0823999997</v>
      </c>
      <c r="E13" s="418">
        <f t="shared" si="0"/>
        <v>-4989979.4348000009</v>
      </c>
      <c r="F13" s="439">
        <v>-2643057.8728</v>
      </c>
      <c r="G13" s="422">
        <v>-3271981.2947999993</v>
      </c>
      <c r="H13" s="420">
        <f t="shared" si="1"/>
        <v>-5915039.1675999993</v>
      </c>
    </row>
    <row r="14" spans="1:9">
      <c r="A14" s="41">
        <v>6</v>
      </c>
      <c r="B14" s="43" t="s">
        <v>198</v>
      </c>
      <c r="C14" s="436">
        <f>C12+C13</f>
        <v>23005619.627599996</v>
      </c>
      <c r="D14" s="436">
        <f t="shared" ref="D14:G14" si="2">D12+D13</f>
        <v>124566476.69760002</v>
      </c>
      <c r="E14" s="436">
        <f t="shared" si="2"/>
        <v>147572096.32520002</v>
      </c>
      <c r="F14" s="436">
        <f t="shared" si="2"/>
        <v>29360478.297199998</v>
      </c>
      <c r="G14" s="436">
        <f t="shared" si="2"/>
        <v>142576655.75519997</v>
      </c>
      <c r="H14" s="438">
        <f>H12+H13</f>
        <v>171937134.05239996</v>
      </c>
    </row>
    <row r="15" spans="1:9">
      <c r="A15" s="41">
        <v>7</v>
      </c>
      <c r="B15" s="43" t="s">
        <v>199</v>
      </c>
      <c r="C15" s="435">
        <v>611772.42999999982</v>
      </c>
      <c r="D15" s="435">
        <v>5145439.2917899992</v>
      </c>
      <c r="E15" s="436">
        <f t="shared" si="0"/>
        <v>5757211.7217899989</v>
      </c>
      <c r="F15" s="437">
        <v>317408.97000000003</v>
      </c>
      <c r="G15" s="435">
        <v>2327196.0378679996</v>
      </c>
      <c r="H15" s="438">
        <f t="shared" si="1"/>
        <v>2644605.0078679998</v>
      </c>
    </row>
    <row r="16" spans="1:9">
      <c r="A16" s="41">
        <v>8</v>
      </c>
      <c r="B16" s="43" t="s">
        <v>200</v>
      </c>
      <c r="C16" s="435">
        <v>0</v>
      </c>
      <c r="D16" s="435">
        <v>0</v>
      </c>
      <c r="E16" s="436">
        <f t="shared" si="0"/>
        <v>0</v>
      </c>
      <c r="F16" s="437">
        <v>0</v>
      </c>
      <c r="G16" s="435">
        <v>0</v>
      </c>
      <c r="H16" s="438">
        <f t="shared" si="1"/>
        <v>0</v>
      </c>
    </row>
    <row r="17" spans="1:8">
      <c r="A17" s="41">
        <v>9</v>
      </c>
      <c r="B17" s="43" t="s">
        <v>201</v>
      </c>
      <c r="C17" s="435">
        <v>0</v>
      </c>
      <c r="D17" s="435">
        <v>0</v>
      </c>
      <c r="E17" s="436">
        <f t="shared" si="0"/>
        <v>0</v>
      </c>
      <c r="F17" s="437">
        <v>0</v>
      </c>
      <c r="G17" s="435">
        <v>0</v>
      </c>
      <c r="H17" s="438">
        <f t="shared" si="1"/>
        <v>0</v>
      </c>
    </row>
    <row r="18" spans="1:8">
      <c r="A18" s="41">
        <v>10</v>
      </c>
      <c r="B18" s="43" t="s">
        <v>202</v>
      </c>
      <c r="C18" s="435">
        <v>1871941.6</v>
      </c>
      <c r="D18" s="435">
        <v>0</v>
      </c>
      <c r="E18" s="436">
        <f t="shared" si="0"/>
        <v>1871941.6</v>
      </c>
      <c r="F18" s="437">
        <v>2537219.6499999994</v>
      </c>
      <c r="G18" s="435">
        <v>0</v>
      </c>
      <c r="H18" s="438">
        <f t="shared" si="1"/>
        <v>2537219.6499999994</v>
      </c>
    </row>
    <row r="19" spans="1:8">
      <c r="A19" s="41">
        <v>11</v>
      </c>
      <c r="B19" s="43" t="s">
        <v>203</v>
      </c>
      <c r="C19" s="435">
        <v>3118184.4711980578</v>
      </c>
      <c r="D19" s="435">
        <v>393915.33</v>
      </c>
      <c r="E19" s="436">
        <f t="shared" si="0"/>
        <v>3512099.8011980578</v>
      </c>
      <c r="F19" s="437">
        <v>1299297.2999999998</v>
      </c>
      <c r="G19" s="435">
        <v>1121195.44</v>
      </c>
      <c r="H19" s="438">
        <f t="shared" si="1"/>
        <v>2420492.7399999998</v>
      </c>
    </row>
    <row r="20" spans="1:8">
      <c r="A20" s="41">
        <v>12</v>
      </c>
      <c r="B20" s="45" t="s">
        <v>204</v>
      </c>
      <c r="C20" s="436">
        <f>SUM(C7:C11)+SUM(C14:C19)</f>
        <v>46283364.296634629</v>
      </c>
      <c r="D20" s="436">
        <f>SUM(D7:D11)+SUM(D14:D19)</f>
        <v>187795882.79354402</v>
      </c>
      <c r="E20" s="436">
        <f t="shared" si="0"/>
        <v>234079247.09017867</v>
      </c>
      <c r="F20" s="436">
        <f>SUM(F7:F11)+SUM(F14:F19)</f>
        <v>38029817.501117803</v>
      </c>
      <c r="G20" s="436">
        <f>SUM(G7:G11)+SUM(G14:G19)</f>
        <v>233213864.96325594</v>
      </c>
      <c r="H20" s="438">
        <f t="shared" si="1"/>
        <v>271243682.46437377</v>
      </c>
    </row>
    <row r="21" spans="1:8">
      <c r="A21" s="41"/>
      <c r="B21" s="42" t="s">
        <v>221</v>
      </c>
      <c r="C21" s="440"/>
      <c r="D21" s="440"/>
      <c r="E21" s="440"/>
      <c r="F21" s="441"/>
      <c r="G21" s="440"/>
      <c r="H21" s="442"/>
    </row>
    <row r="22" spans="1:8">
      <c r="A22" s="41">
        <v>13</v>
      </c>
      <c r="B22" s="43" t="s">
        <v>205</v>
      </c>
      <c r="C22" s="435">
        <v>0</v>
      </c>
      <c r="D22" s="435">
        <v>51351415.719999999</v>
      </c>
      <c r="E22" s="436">
        <f>C22+D22</f>
        <v>51351415.719999999</v>
      </c>
      <c r="F22" s="437">
        <v>0</v>
      </c>
      <c r="G22" s="435">
        <v>173272308.72999999</v>
      </c>
      <c r="H22" s="438">
        <f t="shared" si="1"/>
        <v>173272308.72999999</v>
      </c>
    </row>
    <row r="23" spans="1:8">
      <c r="A23" s="41">
        <v>14</v>
      </c>
      <c r="B23" s="43" t="s">
        <v>206</v>
      </c>
      <c r="C23" s="435">
        <v>5229401.0099999988</v>
      </c>
      <c r="D23" s="435">
        <v>9477479.3599999994</v>
      </c>
      <c r="E23" s="436">
        <f t="shared" ref="E23:E40" si="3">C23+D23</f>
        <v>14706880.369999997</v>
      </c>
      <c r="F23" s="437">
        <v>3113697.88</v>
      </c>
      <c r="G23" s="435">
        <v>7071939.6900000004</v>
      </c>
      <c r="H23" s="438">
        <f t="shared" si="1"/>
        <v>10185637.57</v>
      </c>
    </row>
    <row r="24" spans="1:8">
      <c r="A24" s="41">
        <v>15</v>
      </c>
      <c r="B24" s="43" t="s">
        <v>207</v>
      </c>
      <c r="C24" s="435">
        <v>0</v>
      </c>
      <c r="D24" s="435">
        <v>0</v>
      </c>
      <c r="E24" s="436">
        <f t="shared" si="3"/>
        <v>0</v>
      </c>
      <c r="F24" s="437">
        <v>0</v>
      </c>
      <c r="G24" s="435">
        <v>0</v>
      </c>
      <c r="H24" s="438">
        <f t="shared" si="1"/>
        <v>0</v>
      </c>
    </row>
    <row r="25" spans="1:8">
      <c r="A25" s="41">
        <v>16</v>
      </c>
      <c r="B25" s="43" t="s">
        <v>208</v>
      </c>
      <c r="C25" s="435">
        <v>244080</v>
      </c>
      <c r="D25" s="435">
        <v>55751453.549999997</v>
      </c>
      <c r="E25" s="436">
        <f t="shared" si="3"/>
        <v>55995533.549999997</v>
      </c>
      <c r="F25" s="437">
        <v>33100</v>
      </c>
      <c r="G25" s="435">
        <v>53401263.580000006</v>
      </c>
      <c r="H25" s="438">
        <f t="shared" si="1"/>
        <v>53434363.580000006</v>
      </c>
    </row>
    <row r="26" spans="1:8">
      <c r="A26" s="41">
        <v>17</v>
      </c>
      <c r="B26" s="43" t="s">
        <v>209</v>
      </c>
      <c r="C26" s="440"/>
      <c r="D26" s="440"/>
      <c r="E26" s="436">
        <f t="shared" si="3"/>
        <v>0</v>
      </c>
      <c r="F26" s="441"/>
      <c r="G26" s="440"/>
      <c r="H26" s="438">
        <f t="shared" si="1"/>
        <v>0</v>
      </c>
    </row>
    <row r="27" spans="1:8">
      <c r="A27" s="41">
        <v>18</v>
      </c>
      <c r="B27" s="43" t="s">
        <v>210</v>
      </c>
      <c r="C27" s="435">
        <v>3000000</v>
      </c>
      <c r="D27" s="435">
        <v>25310512.169436</v>
      </c>
      <c r="E27" s="436">
        <f t="shared" si="3"/>
        <v>28310512.169436</v>
      </c>
      <c r="F27" s="437">
        <v>0</v>
      </c>
      <c r="G27" s="435">
        <v>0</v>
      </c>
      <c r="H27" s="438">
        <f t="shared" si="1"/>
        <v>0</v>
      </c>
    </row>
    <row r="28" spans="1:8">
      <c r="A28" s="41">
        <v>19</v>
      </c>
      <c r="B28" s="43" t="s">
        <v>211</v>
      </c>
      <c r="C28" s="435">
        <v>12610.570000000003</v>
      </c>
      <c r="D28" s="435">
        <v>5265429.5600000005</v>
      </c>
      <c r="E28" s="436">
        <f t="shared" si="3"/>
        <v>5278040.1300000008</v>
      </c>
      <c r="F28" s="437">
        <v>701.22</v>
      </c>
      <c r="G28" s="435">
        <v>2090902.72</v>
      </c>
      <c r="H28" s="438">
        <f t="shared" si="1"/>
        <v>2091603.94</v>
      </c>
    </row>
    <row r="29" spans="1:8">
      <c r="A29" s="41">
        <v>20</v>
      </c>
      <c r="B29" s="43" t="s">
        <v>133</v>
      </c>
      <c r="C29" s="435">
        <v>2566393.850000001</v>
      </c>
      <c r="D29" s="435">
        <v>266554.57497399999</v>
      </c>
      <c r="E29" s="436">
        <f t="shared" si="3"/>
        <v>2832948.424974001</v>
      </c>
      <c r="F29" s="437">
        <v>936364.80999999994</v>
      </c>
      <c r="G29" s="435">
        <v>274139.46539999999</v>
      </c>
      <c r="H29" s="438">
        <f t="shared" si="1"/>
        <v>1210504.2753999999</v>
      </c>
    </row>
    <row r="30" spans="1:8">
      <c r="A30" s="41">
        <v>21</v>
      </c>
      <c r="B30" s="43" t="s">
        <v>212</v>
      </c>
      <c r="C30" s="435">
        <v>0</v>
      </c>
      <c r="D30" s="435">
        <v>41475200</v>
      </c>
      <c r="E30" s="436">
        <f t="shared" si="3"/>
        <v>41475200</v>
      </c>
      <c r="F30" s="437">
        <v>0</v>
      </c>
      <c r="G30" s="435">
        <v>0</v>
      </c>
      <c r="H30" s="438">
        <f t="shared" si="1"/>
        <v>0</v>
      </c>
    </row>
    <row r="31" spans="1:8">
      <c r="A31" s="41">
        <v>22</v>
      </c>
      <c r="B31" s="45" t="s">
        <v>213</v>
      </c>
      <c r="C31" s="436">
        <f>SUM(C22:C30)</f>
        <v>11052485.43</v>
      </c>
      <c r="D31" s="436">
        <f>SUM(D22:D30)</f>
        <v>188898044.93441001</v>
      </c>
      <c r="E31" s="436">
        <f>C31+D31</f>
        <v>199950530.36441001</v>
      </c>
      <c r="F31" s="436">
        <f>SUM(F22:F30)</f>
        <v>4083863.91</v>
      </c>
      <c r="G31" s="436">
        <f>SUM(G22:G30)</f>
        <v>236110554.18540001</v>
      </c>
      <c r="H31" s="438">
        <f t="shared" si="1"/>
        <v>240194418.09540001</v>
      </c>
    </row>
    <row r="32" spans="1:8">
      <c r="A32" s="41"/>
      <c r="B32" s="42" t="s">
        <v>222</v>
      </c>
      <c r="C32" s="440"/>
      <c r="D32" s="440"/>
      <c r="E32" s="435"/>
      <c r="F32" s="441"/>
      <c r="G32" s="440"/>
      <c r="H32" s="442"/>
    </row>
    <row r="33" spans="1:8">
      <c r="A33" s="41">
        <v>23</v>
      </c>
      <c r="B33" s="43" t="s">
        <v>214</v>
      </c>
      <c r="C33" s="435">
        <v>30000000</v>
      </c>
      <c r="D33" s="440">
        <v>0</v>
      </c>
      <c r="E33" s="436">
        <f t="shared" si="3"/>
        <v>30000000</v>
      </c>
      <c r="F33" s="437">
        <v>30000000</v>
      </c>
      <c r="G33" s="440">
        <v>0</v>
      </c>
      <c r="H33" s="438">
        <f t="shared" si="1"/>
        <v>30000000</v>
      </c>
    </row>
    <row r="34" spans="1:8">
      <c r="A34" s="41">
        <v>24</v>
      </c>
      <c r="B34" s="43" t="s">
        <v>215</v>
      </c>
      <c r="C34" s="435">
        <v>0</v>
      </c>
      <c r="D34" s="440">
        <v>0</v>
      </c>
      <c r="E34" s="436">
        <f t="shared" si="3"/>
        <v>0</v>
      </c>
      <c r="F34" s="437">
        <v>0</v>
      </c>
      <c r="G34" s="440">
        <v>0</v>
      </c>
      <c r="H34" s="438">
        <f t="shared" si="1"/>
        <v>0</v>
      </c>
    </row>
    <row r="35" spans="1:8">
      <c r="A35" s="41">
        <v>25</v>
      </c>
      <c r="B35" s="44" t="s">
        <v>216</v>
      </c>
      <c r="C35" s="435">
        <v>0</v>
      </c>
      <c r="D35" s="440">
        <v>0</v>
      </c>
      <c r="E35" s="436">
        <f t="shared" si="3"/>
        <v>0</v>
      </c>
      <c r="F35" s="437">
        <v>0</v>
      </c>
      <c r="G35" s="440">
        <v>0</v>
      </c>
      <c r="H35" s="438">
        <f t="shared" si="1"/>
        <v>0</v>
      </c>
    </row>
    <row r="36" spans="1:8">
      <c r="A36" s="41">
        <v>26</v>
      </c>
      <c r="B36" s="43" t="s">
        <v>217</v>
      </c>
      <c r="C36" s="435">
        <v>0</v>
      </c>
      <c r="D36" s="440">
        <v>0</v>
      </c>
      <c r="E36" s="436">
        <f t="shared" si="3"/>
        <v>0</v>
      </c>
      <c r="F36" s="437">
        <v>0</v>
      </c>
      <c r="G36" s="440">
        <v>0</v>
      </c>
      <c r="H36" s="438">
        <f t="shared" si="1"/>
        <v>0</v>
      </c>
    </row>
    <row r="37" spans="1:8">
      <c r="A37" s="41">
        <v>27</v>
      </c>
      <c r="B37" s="43" t="s">
        <v>218</v>
      </c>
      <c r="C37" s="435">
        <v>0</v>
      </c>
      <c r="D37" s="440">
        <v>0</v>
      </c>
      <c r="E37" s="436">
        <f t="shared" si="3"/>
        <v>0</v>
      </c>
      <c r="F37" s="437">
        <v>0</v>
      </c>
      <c r="G37" s="440">
        <v>0</v>
      </c>
      <c r="H37" s="438">
        <f t="shared" si="1"/>
        <v>0</v>
      </c>
    </row>
    <row r="38" spans="1:8">
      <c r="A38" s="41">
        <v>28</v>
      </c>
      <c r="B38" s="43" t="s">
        <v>219</v>
      </c>
      <c r="C38" s="435">
        <v>4128716.5966937356</v>
      </c>
      <c r="D38" s="440">
        <v>0</v>
      </c>
      <c r="E38" s="436">
        <f t="shared" si="3"/>
        <v>4128716.5966937356</v>
      </c>
      <c r="F38" s="437">
        <v>1049264.3039178057</v>
      </c>
      <c r="G38" s="440">
        <v>0</v>
      </c>
      <c r="H38" s="438">
        <f t="shared" si="1"/>
        <v>1049264.3039178057</v>
      </c>
    </row>
    <row r="39" spans="1:8">
      <c r="A39" s="41">
        <v>29</v>
      </c>
      <c r="B39" s="43" t="s">
        <v>236</v>
      </c>
      <c r="C39" s="435">
        <v>0</v>
      </c>
      <c r="D39" s="440">
        <v>0</v>
      </c>
      <c r="E39" s="436">
        <f t="shared" si="3"/>
        <v>0</v>
      </c>
      <c r="F39" s="437">
        <v>0</v>
      </c>
      <c r="G39" s="440">
        <v>0</v>
      </c>
      <c r="H39" s="438">
        <f t="shared" si="1"/>
        <v>0</v>
      </c>
    </row>
    <row r="40" spans="1:8">
      <c r="A40" s="41">
        <v>30</v>
      </c>
      <c r="B40" s="45" t="s">
        <v>220</v>
      </c>
      <c r="C40" s="443">
        <v>34128716.596693739</v>
      </c>
      <c r="D40" s="440">
        <v>0</v>
      </c>
      <c r="E40" s="436">
        <f t="shared" si="3"/>
        <v>34128716.596693739</v>
      </c>
      <c r="F40" s="444">
        <v>31049264.303917807</v>
      </c>
      <c r="G40" s="440">
        <v>0</v>
      </c>
      <c r="H40" s="438">
        <f t="shared" si="1"/>
        <v>31049264.303917807</v>
      </c>
    </row>
    <row r="41" spans="1:8" ht="15" thickBot="1">
      <c r="A41" s="46">
        <v>31</v>
      </c>
      <c r="B41" s="47" t="s">
        <v>237</v>
      </c>
      <c r="C41" s="445">
        <f>C31+C40</f>
        <v>45181202.026693739</v>
      </c>
      <c r="D41" s="445">
        <f>D31+D40</f>
        <v>188898044.93441001</v>
      </c>
      <c r="E41" s="445">
        <f>C41+D41</f>
        <v>234079246.96110374</v>
      </c>
      <c r="F41" s="445">
        <f>F31+F40</f>
        <v>35133128.213917807</v>
      </c>
      <c r="G41" s="445">
        <f>G31+G40</f>
        <v>236110554.18540001</v>
      </c>
      <c r="H41" s="446">
        <f>F41+G41</f>
        <v>271243682.3993178</v>
      </c>
    </row>
    <row r="43" spans="1:8">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ColWidth="9.109375" defaultRowHeight="14.4"/>
  <cols>
    <col min="1" max="1" width="9.5546875" style="2" bestFit="1" customWidth="1"/>
    <col min="2" max="2" width="89.109375" style="2" customWidth="1"/>
    <col min="3" max="3" width="12.6640625" style="2" customWidth="1"/>
    <col min="4" max="4" width="15.21875" style="2" customWidth="1"/>
    <col min="5" max="6" width="12.6640625" style="2" customWidth="1"/>
    <col min="7" max="7" width="14.6640625" style="2" customWidth="1"/>
    <col min="8" max="8" width="12.6640625" style="2" customWidth="1"/>
    <col min="9" max="9" width="8.88671875" customWidth="1"/>
    <col min="10" max="16384" width="9.109375" style="13"/>
  </cols>
  <sheetData>
    <row r="1" spans="1:8">
      <c r="A1" s="398" t="s">
        <v>227</v>
      </c>
      <c r="B1" s="399" t="str">
        <f>'1. key ratios'!B1</f>
        <v>სს იშბანკი საქართველო</v>
      </c>
      <c r="C1" s="17"/>
    </row>
    <row r="2" spans="1:8">
      <c r="A2" s="398" t="s">
        <v>228</v>
      </c>
      <c r="B2" s="400">
        <f>'1. key ratios'!B2</f>
        <v>43100</v>
      </c>
      <c r="C2" s="30"/>
      <c r="D2" s="19"/>
      <c r="E2" s="19"/>
      <c r="F2" s="19"/>
      <c r="G2" s="19"/>
      <c r="H2" s="19"/>
    </row>
    <row r="3" spans="1:8">
      <c r="A3" s="18"/>
      <c r="B3" s="17"/>
      <c r="C3" s="30"/>
      <c r="D3" s="19"/>
      <c r="E3" s="19"/>
      <c r="F3" s="19"/>
      <c r="G3" s="19"/>
      <c r="H3" s="19"/>
    </row>
    <row r="4" spans="1:8" ht="15" thickBot="1">
      <c r="A4" s="49" t="s">
        <v>654</v>
      </c>
      <c r="B4" s="31" t="s">
        <v>262</v>
      </c>
      <c r="C4" s="38"/>
      <c r="D4" s="38"/>
      <c r="E4" s="38"/>
      <c r="F4" s="49"/>
      <c r="G4" s="49"/>
      <c r="H4" s="416" t="s">
        <v>131</v>
      </c>
    </row>
    <row r="5" spans="1:8">
      <c r="A5" s="128"/>
      <c r="B5" s="129"/>
      <c r="C5" s="532" t="s">
        <v>234</v>
      </c>
      <c r="D5" s="533"/>
      <c r="E5" s="534"/>
      <c r="F5" s="532" t="s">
        <v>235</v>
      </c>
      <c r="G5" s="533"/>
      <c r="H5" s="535"/>
    </row>
    <row r="6" spans="1:8">
      <c r="A6" s="130" t="s">
        <v>28</v>
      </c>
      <c r="B6" s="50"/>
      <c r="C6" s="59" t="s">
        <v>29</v>
      </c>
      <c r="D6" s="59" t="s">
        <v>134</v>
      </c>
      <c r="E6" s="59" t="s">
        <v>70</v>
      </c>
      <c r="F6" s="59" t="s">
        <v>29</v>
      </c>
      <c r="G6" s="59" t="s">
        <v>134</v>
      </c>
      <c r="H6" s="415" t="s">
        <v>70</v>
      </c>
    </row>
    <row r="7" spans="1:8">
      <c r="A7" s="131"/>
      <c r="B7" s="52" t="s">
        <v>130</v>
      </c>
      <c r="C7" s="53"/>
      <c r="D7" s="53"/>
      <c r="E7" s="53"/>
      <c r="F7" s="53"/>
      <c r="G7" s="53"/>
      <c r="H7" s="132"/>
    </row>
    <row r="8" spans="1:8">
      <c r="A8" s="131">
        <v>1</v>
      </c>
      <c r="B8" s="54" t="s">
        <v>135</v>
      </c>
      <c r="C8" s="417">
        <v>620668.02</v>
      </c>
      <c r="D8" s="417">
        <v>407098.22999999992</v>
      </c>
      <c r="E8" s="418">
        <f>C8+D8</f>
        <v>1027766.25</v>
      </c>
      <c r="F8" s="419">
        <v>1250977.3199999998</v>
      </c>
      <c r="G8" s="419"/>
      <c r="H8" s="420">
        <f>F8+G8</f>
        <v>1250977.3199999998</v>
      </c>
    </row>
    <row r="9" spans="1:8">
      <c r="A9" s="131">
        <v>2</v>
      </c>
      <c r="B9" s="54" t="s">
        <v>136</v>
      </c>
      <c r="C9" s="421">
        <f>SUM(C10:C18)</f>
        <v>4036088.83</v>
      </c>
      <c r="D9" s="421">
        <f>SUM(D10:D18)</f>
        <v>13264473.35</v>
      </c>
      <c r="E9" s="418">
        <f t="shared" ref="E9:E67" si="0">C9+D9</f>
        <v>17300562.18</v>
      </c>
      <c r="F9" s="421">
        <f>SUM(F10:F18)</f>
        <v>13635218</v>
      </c>
      <c r="G9" s="421">
        <f>SUM(G10:G18)</f>
        <v>0</v>
      </c>
      <c r="H9" s="420">
        <f t="shared" ref="H9:H67" si="1">F9+G9</f>
        <v>13635218</v>
      </c>
    </row>
    <row r="10" spans="1:8">
      <c r="A10" s="131">
        <v>2.1</v>
      </c>
      <c r="B10" s="55" t="s">
        <v>137</v>
      </c>
      <c r="C10" s="419">
        <v>0</v>
      </c>
      <c r="D10" s="419">
        <v>0</v>
      </c>
      <c r="E10" s="418">
        <f t="shared" si="0"/>
        <v>0</v>
      </c>
      <c r="F10" s="419">
        <v>0</v>
      </c>
      <c r="G10" s="419"/>
      <c r="H10" s="420">
        <f t="shared" si="1"/>
        <v>0</v>
      </c>
    </row>
    <row r="11" spans="1:8">
      <c r="A11" s="131">
        <v>2.2000000000000002</v>
      </c>
      <c r="B11" s="55" t="s">
        <v>138</v>
      </c>
      <c r="C11" s="419">
        <v>3363154.33</v>
      </c>
      <c r="D11" s="419">
        <v>11101802</v>
      </c>
      <c r="E11" s="418">
        <f t="shared" si="0"/>
        <v>14464956.33</v>
      </c>
      <c r="F11" s="419">
        <v>10552208.703793103</v>
      </c>
      <c r="G11" s="419"/>
      <c r="H11" s="420">
        <f t="shared" si="1"/>
        <v>10552208.703793103</v>
      </c>
    </row>
    <row r="12" spans="1:8">
      <c r="A12" s="131">
        <v>2.2999999999999998</v>
      </c>
      <c r="B12" s="55" t="s">
        <v>139</v>
      </c>
      <c r="C12" s="419"/>
      <c r="D12" s="419"/>
      <c r="E12" s="418">
        <f t="shared" si="0"/>
        <v>0</v>
      </c>
      <c r="F12" s="419"/>
      <c r="G12" s="419"/>
      <c r="H12" s="420">
        <f t="shared" si="1"/>
        <v>0</v>
      </c>
    </row>
    <row r="13" spans="1:8">
      <c r="A13" s="131">
        <v>2.4</v>
      </c>
      <c r="B13" s="55" t="s">
        <v>140</v>
      </c>
      <c r="C13" s="419"/>
      <c r="D13" s="419"/>
      <c r="E13" s="418">
        <f t="shared" si="0"/>
        <v>0</v>
      </c>
      <c r="F13" s="419">
        <v>47905.236206896552</v>
      </c>
      <c r="G13" s="419"/>
      <c r="H13" s="420">
        <f t="shared" si="1"/>
        <v>47905.236206896552</v>
      </c>
    </row>
    <row r="14" spans="1:8">
      <c r="A14" s="131">
        <v>2.5</v>
      </c>
      <c r="B14" s="55" t="s">
        <v>141</v>
      </c>
      <c r="C14" s="419"/>
      <c r="D14" s="419"/>
      <c r="E14" s="418">
        <f t="shared" si="0"/>
        <v>0</v>
      </c>
      <c r="F14" s="419"/>
      <c r="G14" s="419"/>
      <c r="H14" s="420">
        <f t="shared" si="1"/>
        <v>0</v>
      </c>
    </row>
    <row r="15" spans="1:8">
      <c r="A15" s="131">
        <v>2.6</v>
      </c>
      <c r="B15" s="55" t="s">
        <v>142</v>
      </c>
      <c r="C15" s="419"/>
      <c r="D15" s="419"/>
      <c r="E15" s="418">
        <f t="shared" si="0"/>
        <v>0</v>
      </c>
      <c r="F15" s="419"/>
      <c r="G15" s="419"/>
      <c r="H15" s="420">
        <f t="shared" si="1"/>
        <v>0</v>
      </c>
    </row>
    <row r="16" spans="1:8">
      <c r="A16" s="131">
        <v>2.7</v>
      </c>
      <c r="B16" s="55" t="s">
        <v>143</v>
      </c>
      <c r="C16" s="419"/>
      <c r="D16" s="419"/>
      <c r="E16" s="418">
        <f t="shared" si="0"/>
        <v>0</v>
      </c>
      <c r="F16" s="419"/>
      <c r="G16" s="419"/>
      <c r="H16" s="420">
        <f t="shared" si="1"/>
        <v>0</v>
      </c>
    </row>
    <row r="17" spans="1:8">
      <c r="A17" s="131">
        <v>2.8</v>
      </c>
      <c r="B17" s="55" t="s">
        <v>144</v>
      </c>
      <c r="C17" s="419">
        <v>672934.49999999988</v>
      </c>
      <c r="D17" s="419">
        <v>2162671.35</v>
      </c>
      <c r="E17" s="418">
        <f t="shared" si="0"/>
        <v>2835605.85</v>
      </c>
      <c r="F17" s="419">
        <v>3035104.0599999996</v>
      </c>
      <c r="G17" s="419"/>
      <c r="H17" s="420">
        <f t="shared" si="1"/>
        <v>3035104.0599999996</v>
      </c>
    </row>
    <row r="18" spans="1:8">
      <c r="A18" s="131">
        <v>2.9</v>
      </c>
      <c r="B18" s="55" t="s">
        <v>145</v>
      </c>
      <c r="C18" s="419">
        <v>0</v>
      </c>
      <c r="D18" s="419">
        <v>0</v>
      </c>
      <c r="E18" s="418">
        <f t="shared" si="0"/>
        <v>0</v>
      </c>
      <c r="F18" s="419">
        <v>0</v>
      </c>
      <c r="G18" s="419"/>
      <c r="H18" s="420">
        <f t="shared" si="1"/>
        <v>0</v>
      </c>
    </row>
    <row r="19" spans="1:8">
      <c r="A19" s="131">
        <v>3</v>
      </c>
      <c r="B19" s="54" t="s">
        <v>146</v>
      </c>
      <c r="C19" s="419">
        <v>198.09</v>
      </c>
      <c r="D19" s="419">
        <v>0</v>
      </c>
      <c r="E19" s="418">
        <f t="shared" si="0"/>
        <v>198.09</v>
      </c>
      <c r="F19" s="419">
        <v>29.12</v>
      </c>
      <c r="G19" s="419"/>
      <c r="H19" s="420">
        <f t="shared" si="1"/>
        <v>29.12</v>
      </c>
    </row>
    <row r="20" spans="1:8">
      <c r="A20" s="131">
        <v>4</v>
      </c>
      <c r="B20" s="54" t="s">
        <v>147</v>
      </c>
      <c r="C20" s="419">
        <v>662098.94999999995</v>
      </c>
      <c r="D20" s="419">
        <v>0</v>
      </c>
      <c r="E20" s="418">
        <f t="shared" si="0"/>
        <v>662098.94999999995</v>
      </c>
      <c r="F20" s="419">
        <v>15904.29</v>
      </c>
      <c r="G20" s="419"/>
      <c r="H20" s="420">
        <f t="shared" si="1"/>
        <v>15904.29</v>
      </c>
    </row>
    <row r="21" spans="1:8">
      <c r="A21" s="131">
        <v>5</v>
      </c>
      <c r="B21" s="54" t="s">
        <v>148</v>
      </c>
      <c r="C21" s="419">
        <v>0</v>
      </c>
      <c r="D21" s="419"/>
      <c r="E21" s="418">
        <f t="shared" si="0"/>
        <v>0</v>
      </c>
      <c r="F21" s="419">
        <v>0</v>
      </c>
      <c r="G21" s="419"/>
      <c r="H21" s="420">
        <f>F21+G21</f>
        <v>0</v>
      </c>
    </row>
    <row r="22" spans="1:8">
      <c r="A22" s="131">
        <v>6</v>
      </c>
      <c r="B22" s="56" t="s">
        <v>149</v>
      </c>
      <c r="C22" s="421">
        <f>C8+C9+C19+C20+C21</f>
        <v>5319053.8899999997</v>
      </c>
      <c r="D22" s="421">
        <f>D8+D9+D19+D20+D21</f>
        <v>13671571.58</v>
      </c>
      <c r="E22" s="418">
        <f>C22+D22</f>
        <v>18990625.469999999</v>
      </c>
      <c r="F22" s="421">
        <f>F8+F9+F19+F20+F21</f>
        <v>14902128.729999999</v>
      </c>
      <c r="G22" s="421">
        <f>G8+G9+G19+G20+G21</f>
        <v>0</v>
      </c>
      <c r="H22" s="420">
        <f>F22+G22</f>
        <v>14902128.729999999</v>
      </c>
    </row>
    <row r="23" spans="1:8">
      <c r="A23" s="131"/>
      <c r="B23" s="52" t="s">
        <v>128</v>
      </c>
      <c r="C23" s="419"/>
      <c r="D23" s="419"/>
      <c r="E23" s="422"/>
      <c r="F23" s="419"/>
      <c r="G23" s="419"/>
      <c r="H23" s="423"/>
    </row>
    <row r="24" spans="1:8">
      <c r="A24" s="131">
        <v>7</v>
      </c>
      <c r="B24" s="54" t="s">
        <v>150</v>
      </c>
      <c r="C24" s="419">
        <v>42524.700000000004</v>
      </c>
      <c r="D24" s="419">
        <v>0</v>
      </c>
      <c r="E24" s="418">
        <f t="shared" si="0"/>
        <v>42524.700000000004</v>
      </c>
      <c r="F24" s="419">
        <v>50004</v>
      </c>
      <c r="G24" s="419"/>
      <c r="H24" s="420">
        <f t="shared" si="1"/>
        <v>50004</v>
      </c>
    </row>
    <row r="25" spans="1:8">
      <c r="A25" s="131">
        <v>8</v>
      </c>
      <c r="B25" s="54" t="s">
        <v>151</v>
      </c>
      <c r="C25" s="419">
        <v>1643876.98</v>
      </c>
      <c r="D25" s="419">
        <v>918180</v>
      </c>
      <c r="E25" s="418">
        <f t="shared" si="0"/>
        <v>2562056.98</v>
      </c>
      <c r="F25" s="419">
        <v>1845840.9500000002</v>
      </c>
      <c r="G25" s="419"/>
      <c r="H25" s="420">
        <f t="shared" si="1"/>
        <v>1845840.9500000002</v>
      </c>
    </row>
    <row r="26" spans="1:8">
      <c r="A26" s="131">
        <v>9</v>
      </c>
      <c r="B26" s="54" t="s">
        <v>152</v>
      </c>
      <c r="C26" s="419">
        <v>4259.890000000004</v>
      </c>
      <c r="D26" s="419">
        <v>4470994.0199999996</v>
      </c>
      <c r="E26" s="418">
        <f t="shared" si="0"/>
        <v>4475253.9099999992</v>
      </c>
      <c r="F26" s="419">
        <v>5996202.8399999989</v>
      </c>
      <c r="G26" s="419"/>
      <c r="H26" s="420">
        <f t="shared" si="1"/>
        <v>5996202.8399999989</v>
      </c>
    </row>
    <row r="27" spans="1:8">
      <c r="A27" s="131">
        <v>10</v>
      </c>
      <c r="B27" s="54" t="s">
        <v>153</v>
      </c>
      <c r="C27" s="419">
        <v>0</v>
      </c>
      <c r="D27" s="419">
        <v>0</v>
      </c>
      <c r="E27" s="418">
        <f t="shared" si="0"/>
        <v>0</v>
      </c>
      <c r="F27" s="419">
        <v>326.08608219177421</v>
      </c>
      <c r="G27" s="419"/>
      <c r="H27" s="420">
        <f t="shared" si="1"/>
        <v>326.08608219177421</v>
      </c>
    </row>
    <row r="28" spans="1:8">
      <c r="A28" s="131">
        <v>11</v>
      </c>
      <c r="B28" s="54" t="s">
        <v>154</v>
      </c>
      <c r="C28" s="419">
        <v>28415.41</v>
      </c>
      <c r="D28" s="419">
        <v>3486725.62</v>
      </c>
      <c r="E28" s="418">
        <f t="shared" si="0"/>
        <v>3515141.0300000003</v>
      </c>
      <c r="F28" s="419">
        <v>0</v>
      </c>
      <c r="G28" s="419"/>
      <c r="H28" s="420">
        <f t="shared" si="1"/>
        <v>0</v>
      </c>
    </row>
    <row r="29" spans="1:8">
      <c r="A29" s="131">
        <v>12</v>
      </c>
      <c r="B29" s="54" t="s">
        <v>155</v>
      </c>
      <c r="C29" s="419">
        <v>0</v>
      </c>
      <c r="D29" s="419"/>
      <c r="E29" s="418">
        <f t="shared" si="0"/>
        <v>0</v>
      </c>
      <c r="F29" s="419">
        <v>0</v>
      </c>
      <c r="G29" s="419"/>
      <c r="H29" s="420">
        <f t="shared" si="1"/>
        <v>0</v>
      </c>
    </row>
    <row r="30" spans="1:8">
      <c r="A30" s="131">
        <v>13</v>
      </c>
      <c r="B30" s="57" t="s">
        <v>156</v>
      </c>
      <c r="C30" s="421">
        <f>SUM(C24:C29)</f>
        <v>1719076.9799999997</v>
      </c>
      <c r="D30" s="421">
        <f>SUM(D24:D29)</f>
        <v>8875899.6400000006</v>
      </c>
      <c r="E30" s="418">
        <f t="shared" si="0"/>
        <v>10594976.620000001</v>
      </c>
      <c r="F30" s="421">
        <f>SUM(F24:F29)</f>
        <v>7892373.8760821912</v>
      </c>
      <c r="G30" s="421">
        <f>SUM(G24:G29)</f>
        <v>0</v>
      </c>
      <c r="H30" s="420">
        <f t="shared" si="1"/>
        <v>7892373.8760821912</v>
      </c>
    </row>
    <row r="31" spans="1:8">
      <c r="A31" s="131">
        <v>14</v>
      </c>
      <c r="B31" s="57" t="s">
        <v>157</v>
      </c>
      <c r="C31" s="421">
        <f>C22-C30</f>
        <v>3599976.91</v>
      </c>
      <c r="D31" s="421">
        <f>D22-D30</f>
        <v>4795671.9399999995</v>
      </c>
      <c r="E31" s="418">
        <f t="shared" si="0"/>
        <v>8395648.8499999996</v>
      </c>
      <c r="F31" s="421">
        <f>F22-F30</f>
        <v>7009754.8539178073</v>
      </c>
      <c r="G31" s="421">
        <f>G22-G30</f>
        <v>0</v>
      </c>
      <c r="H31" s="420">
        <f t="shared" si="1"/>
        <v>7009754.8539178073</v>
      </c>
    </row>
    <row r="32" spans="1:8">
      <c r="A32" s="131"/>
      <c r="B32" s="52"/>
      <c r="C32" s="424"/>
      <c r="D32" s="424"/>
      <c r="E32" s="424"/>
      <c r="F32" s="424"/>
      <c r="G32" s="424"/>
      <c r="H32" s="425"/>
    </row>
    <row r="33" spans="1:8">
      <c r="A33" s="131"/>
      <c r="B33" s="52" t="s">
        <v>158</v>
      </c>
      <c r="C33" s="419"/>
      <c r="D33" s="419"/>
      <c r="E33" s="422"/>
      <c r="F33" s="419"/>
      <c r="G33" s="419"/>
      <c r="H33" s="423"/>
    </row>
    <row r="34" spans="1:8">
      <c r="A34" s="131">
        <v>15</v>
      </c>
      <c r="B34" s="51" t="s">
        <v>129</v>
      </c>
      <c r="C34" s="426">
        <f>C35-C36</f>
        <v>830427.32000000041</v>
      </c>
      <c r="D34" s="426">
        <f>D35-D36</f>
        <v>0</v>
      </c>
      <c r="E34" s="418">
        <f t="shared" si="0"/>
        <v>830427.32000000041</v>
      </c>
      <c r="F34" s="426">
        <f>F35-F36</f>
        <v>164830.58999999985</v>
      </c>
      <c r="G34" s="426">
        <f>G35-G36</f>
        <v>0</v>
      </c>
      <c r="H34" s="420">
        <f t="shared" si="1"/>
        <v>164830.58999999985</v>
      </c>
    </row>
    <row r="35" spans="1:8">
      <c r="A35" s="131">
        <v>15.1</v>
      </c>
      <c r="B35" s="55" t="s">
        <v>159</v>
      </c>
      <c r="C35" s="419">
        <v>1708279.5400000003</v>
      </c>
      <c r="D35" s="419">
        <v>0</v>
      </c>
      <c r="E35" s="418">
        <f t="shared" si="0"/>
        <v>1708279.5400000003</v>
      </c>
      <c r="F35" s="419">
        <v>1346801.0599999998</v>
      </c>
      <c r="G35" s="419"/>
      <c r="H35" s="420">
        <f t="shared" si="1"/>
        <v>1346801.0599999998</v>
      </c>
    </row>
    <row r="36" spans="1:8">
      <c r="A36" s="131">
        <v>15.2</v>
      </c>
      <c r="B36" s="55" t="s">
        <v>160</v>
      </c>
      <c r="C36" s="419">
        <v>877852.21999999986</v>
      </c>
      <c r="D36" s="419">
        <v>0</v>
      </c>
      <c r="E36" s="418">
        <f t="shared" si="0"/>
        <v>877852.21999999986</v>
      </c>
      <c r="F36" s="419">
        <v>1181970.47</v>
      </c>
      <c r="G36" s="419"/>
      <c r="H36" s="420">
        <f t="shared" si="1"/>
        <v>1181970.47</v>
      </c>
    </row>
    <row r="37" spans="1:8">
      <c r="A37" s="131">
        <v>16</v>
      </c>
      <c r="B37" s="54" t="s">
        <v>161</v>
      </c>
      <c r="C37" s="419">
        <v>0</v>
      </c>
      <c r="D37" s="419"/>
      <c r="E37" s="418">
        <f t="shared" si="0"/>
        <v>0</v>
      </c>
      <c r="F37" s="419">
        <v>0</v>
      </c>
      <c r="G37" s="419"/>
      <c r="H37" s="420">
        <f t="shared" si="1"/>
        <v>0</v>
      </c>
    </row>
    <row r="38" spans="1:8">
      <c r="A38" s="131">
        <v>17</v>
      </c>
      <c r="B38" s="54" t="s">
        <v>162</v>
      </c>
      <c r="C38" s="419">
        <v>0</v>
      </c>
      <c r="D38" s="419"/>
      <c r="E38" s="418">
        <f t="shared" si="0"/>
        <v>0</v>
      </c>
      <c r="F38" s="419">
        <v>0</v>
      </c>
      <c r="G38" s="419"/>
      <c r="H38" s="420">
        <f t="shared" si="1"/>
        <v>0</v>
      </c>
    </row>
    <row r="39" spans="1:8">
      <c r="A39" s="131">
        <v>18</v>
      </c>
      <c r="B39" s="54" t="s">
        <v>163</v>
      </c>
      <c r="C39" s="419">
        <v>0</v>
      </c>
      <c r="D39" s="419"/>
      <c r="E39" s="418">
        <f t="shared" si="0"/>
        <v>0</v>
      </c>
      <c r="F39" s="419">
        <v>0</v>
      </c>
      <c r="G39" s="419"/>
      <c r="H39" s="420">
        <f t="shared" si="1"/>
        <v>0</v>
      </c>
    </row>
    <row r="40" spans="1:8">
      <c r="A40" s="131">
        <v>19</v>
      </c>
      <c r="B40" s="54" t="s">
        <v>164</v>
      </c>
      <c r="C40" s="419">
        <v>718857.3</v>
      </c>
      <c r="D40" s="419"/>
      <c r="E40" s="418">
        <f t="shared" si="0"/>
        <v>718857.3</v>
      </c>
      <c r="F40" s="419">
        <v>957190.44999999984</v>
      </c>
      <c r="G40" s="419"/>
      <c r="H40" s="420">
        <f t="shared" si="1"/>
        <v>957190.44999999984</v>
      </c>
    </row>
    <row r="41" spans="1:8">
      <c r="A41" s="131">
        <v>20</v>
      </c>
      <c r="B41" s="54" t="s">
        <v>165</v>
      </c>
      <c r="C41" s="419">
        <v>89089.570000000298</v>
      </c>
      <c r="D41" s="419"/>
      <c r="E41" s="418">
        <f t="shared" si="0"/>
        <v>89089.570000000298</v>
      </c>
      <c r="F41" s="419">
        <v>232220.86999999918</v>
      </c>
      <c r="G41" s="419"/>
      <c r="H41" s="420">
        <f t="shared" si="1"/>
        <v>232220.86999999918</v>
      </c>
    </row>
    <row r="42" spans="1:8">
      <c r="A42" s="131">
        <v>21</v>
      </c>
      <c r="B42" s="54" t="s">
        <v>166</v>
      </c>
      <c r="C42" s="419">
        <v>0</v>
      </c>
      <c r="D42" s="419"/>
      <c r="E42" s="418">
        <f t="shared" si="0"/>
        <v>0</v>
      </c>
      <c r="F42" s="419">
        <v>0</v>
      </c>
      <c r="G42" s="419"/>
      <c r="H42" s="420">
        <f t="shared" si="1"/>
        <v>0</v>
      </c>
    </row>
    <row r="43" spans="1:8">
      <c r="A43" s="131">
        <v>22</v>
      </c>
      <c r="B43" s="54" t="s">
        <v>167</v>
      </c>
      <c r="C43" s="419">
        <v>38052.39</v>
      </c>
      <c r="D43" s="419">
        <v>212079.39</v>
      </c>
      <c r="E43" s="418">
        <f t="shared" si="0"/>
        <v>250131.78000000003</v>
      </c>
      <c r="F43" s="419">
        <v>258705.07</v>
      </c>
      <c r="G43" s="419"/>
      <c r="H43" s="420">
        <f t="shared" si="1"/>
        <v>258705.07</v>
      </c>
    </row>
    <row r="44" spans="1:8">
      <c r="A44" s="131">
        <v>23</v>
      </c>
      <c r="B44" s="54" t="s">
        <v>168</v>
      </c>
      <c r="C44" s="419">
        <v>4988.4399999999996</v>
      </c>
      <c r="D44" s="419">
        <v>0</v>
      </c>
      <c r="E44" s="418">
        <f t="shared" si="0"/>
        <v>4988.4399999999996</v>
      </c>
      <c r="F44" s="419">
        <v>0</v>
      </c>
      <c r="G44" s="419"/>
      <c r="H44" s="420">
        <f t="shared" si="1"/>
        <v>0</v>
      </c>
    </row>
    <row r="45" spans="1:8">
      <c r="A45" s="131">
        <v>24</v>
      </c>
      <c r="B45" s="57" t="s">
        <v>169</v>
      </c>
      <c r="C45" s="421">
        <f>C34+C37+C38+C39+C40+C41+C42+C43+C44</f>
        <v>1681415.0200000007</v>
      </c>
      <c r="D45" s="421">
        <f>D34+D37+D38+D39+D40+D41+D42+D43+D44</f>
        <v>212079.39</v>
      </c>
      <c r="E45" s="418">
        <f t="shared" si="0"/>
        <v>1893494.4100000006</v>
      </c>
      <c r="F45" s="421">
        <f>F34+F37+F38+F39+F40+F41+F42+F43+F44</f>
        <v>1612946.9799999988</v>
      </c>
      <c r="G45" s="421">
        <f>G34+G37+G38+G39+G40+G41+G42+G43+G44</f>
        <v>0</v>
      </c>
      <c r="H45" s="420">
        <f t="shared" si="1"/>
        <v>1612946.9799999988</v>
      </c>
    </row>
    <row r="46" spans="1:8">
      <c r="A46" s="131"/>
      <c r="B46" s="52" t="s">
        <v>170</v>
      </c>
      <c r="C46" s="419"/>
      <c r="D46" s="419"/>
      <c r="E46" s="419"/>
      <c r="F46" s="419"/>
      <c r="G46" s="419"/>
      <c r="H46" s="427"/>
    </row>
    <row r="47" spans="1:8">
      <c r="A47" s="131">
        <v>25</v>
      </c>
      <c r="B47" s="54" t="s">
        <v>171</v>
      </c>
      <c r="C47" s="419">
        <v>0</v>
      </c>
      <c r="D47" s="419"/>
      <c r="E47" s="418">
        <f t="shared" si="0"/>
        <v>0</v>
      </c>
      <c r="F47" s="419">
        <v>0</v>
      </c>
      <c r="G47" s="419"/>
      <c r="H47" s="420">
        <f t="shared" si="1"/>
        <v>0</v>
      </c>
    </row>
    <row r="48" spans="1:8">
      <c r="A48" s="131">
        <v>26</v>
      </c>
      <c r="B48" s="54" t="s">
        <v>172</v>
      </c>
      <c r="C48" s="419">
        <v>275210.98</v>
      </c>
      <c r="D48" s="419"/>
      <c r="E48" s="418">
        <f t="shared" si="0"/>
        <v>275210.98</v>
      </c>
      <c r="F48" s="419">
        <v>407028.54000000004</v>
      </c>
      <c r="G48" s="419"/>
      <c r="H48" s="420">
        <f t="shared" si="1"/>
        <v>407028.54000000004</v>
      </c>
    </row>
    <row r="49" spans="1:9">
      <c r="A49" s="131">
        <v>27</v>
      </c>
      <c r="B49" s="54" t="s">
        <v>173</v>
      </c>
      <c r="C49" s="419">
        <v>4568170.07</v>
      </c>
      <c r="D49" s="419"/>
      <c r="E49" s="418">
        <f t="shared" si="0"/>
        <v>4568170.07</v>
      </c>
      <c r="F49" s="419">
        <v>3614859.3800000004</v>
      </c>
      <c r="G49" s="419"/>
      <c r="H49" s="420">
        <f t="shared" si="1"/>
        <v>3614859.3800000004</v>
      </c>
    </row>
    <row r="50" spans="1:9">
      <c r="A50" s="131">
        <v>28</v>
      </c>
      <c r="B50" s="54" t="s">
        <v>314</v>
      </c>
      <c r="C50" s="419">
        <v>23476.38</v>
      </c>
      <c r="D50" s="419"/>
      <c r="E50" s="418">
        <f t="shared" si="0"/>
        <v>23476.38</v>
      </c>
      <c r="F50" s="419">
        <v>24345.64</v>
      </c>
      <c r="G50" s="419"/>
      <c r="H50" s="420">
        <f t="shared" si="1"/>
        <v>24345.64</v>
      </c>
    </row>
    <row r="51" spans="1:9">
      <c r="A51" s="131">
        <v>29</v>
      </c>
      <c r="B51" s="54" t="s">
        <v>174</v>
      </c>
      <c r="C51" s="419">
        <v>666467.92000000004</v>
      </c>
      <c r="D51" s="419"/>
      <c r="E51" s="418">
        <f t="shared" si="0"/>
        <v>666467.92000000004</v>
      </c>
      <c r="F51" s="419">
        <v>665931.27</v>
      </c>
      <c r="G51" s="419"/>
      <c r="H51" s="420">
        <f t="shared" si="1"/>
        <v>665931.27</v>
      </c>
    </row>
    <row r="52" spans="1:9">
      <c r="A52" s="131">
        <v>30</v>
      </c>
      <c r="B52" s="54" t="s">
        <v>175</v>
      </c>
      <c r="C52" s="419">
        <v>2265271.48</v>
      </c>
      <c r="D52" s="419"/>
      <c r="E52" s="418">
        <f t="shared" si="0"/>
        <v>2265271.48</v>
      </c>
      <c r="F52" s="419">
        <v>1347661.0699999998</v>
      </c>
      <c r="G52" s="419"/>
      <c r="H52" s="420">
        <f t="shared" si="1"/>
        <v>1347661.0699999998</v>
      </c>
    </row>
    <row r="53" spans="1:9">
      <c r="A53" s="131">
        <v>31</v>
      </c>
      <c r="B53" s="57" t="s">
        <v>176</v>
      </c>
      <c r="C53" s="421">
        <f>C47+C48+C49+C50+C51+C52</f>
        <v>7798596.8300000001</v>
      </c>
      <c r="D53" s="421">
        <f>D47+D48+D49+D50+D51+D52</f>
        <v>0</v>
      </c>
      <c r="E53" s="418">
        <f t="shared" si="0"/>
        <v>7798596.8300000001</v>
      </c>
      <c r="F53" s="421">
        <f>F47+F48+F49+F50+F51+F52</f>
        <v>6059825.9000000004</v>
      </c>
      <c r="G53" s="421">
        <f>G47+G48+G49+G50+G51+G52</f>
        <v>0</v>
      </c>
      <c r="H53" s="420">
        <f t="shared" si="1"/>
        <v>6059825.9000000004</v>
      </c>
    </row>
    <row r="54" spans="1:9">
      <c r="A54" s="131">
        <v>32</v>
      </c>
      <c r="B54" s="57" t="s">
        <v>177</v>
      </c>
      <c r="C54" s="421">
        <f>C45-C53</f>
        <v>-6117181.8099999996</v>
      </c>
      <c r="D54" s="421">
        <f>D45-D53</f>
        <v>212079.39</v>
      </c>
      <c r="E54" s="418">
        <f t="shared" si="0"/>
        <v>-5905102.4199999999</v>
      </c>
      <c r="F54" s="421">
        <f>F45-F53</f>
        <v>-4446878.9200000018</v>
      </c>
      <c r="G54" s="421">
        <f>G45-G53</f>
        <v>0</v>
      </c>
      <c r="H54" s="420">
        <f t="shared" si="1"/>
        <v>-4446878.9200000018</v>
      </c>
    </row>
    <row r="55" spans="1:9">
      <c r="A55" s="131"/>
      <c r="B55" s="52"/>
      <c r="C55" s="424"/>
      <c r="D55" s="424"/>
      <c r="E55" s="424"/>
      <c r="F55" s="424"/>
      <c r="G55" s="424"/>
      <c r="H55" s="425"/>
    </row>
    <row r="56" spans="1:9">
      <c r="A56" s="131">
        <v>33</v>
      </c>
      <c r="B56" s="57" t="s">
        <v>178</v>
      </c>
      <c r="C56" s="421">
        <f>C31+C54</f>
        <v>-2517204.8999999994</v>
      </c>
      <c r="D56" s="421">
        <f>D31+D54</f>
        <v>5007751.3299999991</v>
      </c>
      <c r="E56" s="418">
        <f t="shared" si="0"/>
        <v>2490546.4299999997</v>
      </c>
      <c r="F56" s="421">
        <f>F31+F54</f>
        <v>2562875.9339178056</v>
      </c>
      <c r="G56" s="421">
        <f>G31+G54</f>
        <v>0</v>
      </c>
      <c r="H56" s="420">
        <f t="shared" si="1"/>
        <v>2562875.9339178056</v>
      </c>
    </row>
    <row r="57" spans="1:9">
      <c r="A57" s="131"/>
      <c r="B57" s="52"/>
      <c r="C57" s="424"/>
      <c r="D57" s="424"/>
      <c r="E57" s="424"/>
      <c r="F57" s="424"/>
      <c r="G57" s="424"/>
      <c r="H57" s="425"/>
    </row>
    <row r="58" spans="1:9">
      <c r="A58" s="131">
        <v>34</v>
      </c>
      <c r="B58" s="54" t="s">
        <v>179</v>
      </c>
      <c r="C58" s="419">
        <v>-925059.99</v>
      </c>
      <c r="D58" s="419">
        <v>0</v>
      </c>
      <c r="E58" s="418">
        <f t="shared" si="0"/>
        <v>-925059.99</v>
      </c>
      <c r="F58" s="419">
        <v>1713995.71</v>
      </c>
      <c r="G58" s="419">
        <v>0</v>
      </c>
      <c r="H58" s="420">
        <f t="shared" si="1"/>
        <v>1713995.71</v>
      </c>
    </row>
    <row r="59" spans="1:9" s="211" customFormat="1">
      <c r="A59" s="131">
        <v>35</v>
      </c>
      <c r="B59" s="51" t="s">
        <v>180</v>
      </c>
      <c r="C59" s="419">
        <v>242395.806258</v>
      </c>
      <c r="D59" s="419">
        <v>0</v>
      </c>
      <c r="E59" s="428">
        <f t="shared" si="0"/>
        <v>242395.806258</v>
      </c>
      <c r="F59" s="429">
        <v>0</v>
      </c>
      <c r="G59" s="429">
        <v>0</v>
      </c>
      <c r="H59" s="430">
        <f t="shared" si="1"/>
        <v>0</v>
      </c>
      <c r="I59" s="210"/>
    </row>
    <row r="60" spans="1:9">
      <c r="A60" s="131">
        <v>36</v>
      </c>
      <c r="B60" s="54" t="s">
        <v>181</v>
      </c>
      <c r="C60" s="419">
        <v>-8963.6062579999852</v>
      </c>
      <c r="D60" s="419">
        <v>0</v>
      </c>
      <c r="E60" s="418">
        <f t="shared" si="0"/>
        <v>-8963.6062579999852</v>
      </c>
      <c r="F60" s="419">
        <v>138148.92000000001</v>
      </c>
      <c r="G60" s="419">
        <v>0</v>
      </c>
      <c r="H60" s="420">
        <f t="shared" si="1"/>
        <v>138148.92000000001</v>
      </c>
    </row>
    <row r="61" spans="1:9">
      <c r="A61" s="131">
        <v>37</v>
      </c>
      <c r="B61" s="57" t="s">
        <v>182</v>
      </c>
      <c r="C61" s="421">
        <f>C58+C59+C60</f>
        <v>-691627.79</v>
      </c>
      <c r="D61" s="421">
        <f>D58+D59+D60</f>
        <v>0</v>
      </c>
      <c r="E61" s="418">
        <f t="shared" si="0"/>
        <v>-691627.79</v>
      </c>
      <c r="F61" s="421">
        <f>F58+F59+F60</f>
        <v>1852144.63</v>
      </c>
      <c r="G61" s="421">
        <f>G58+G59+G60</f>
        <v>0</v>
      </c>
      <c r="H61" s="420">
        <f t="shared" si="1"/>
        <v>1852144.63</v>
      </c>
    </row>
    <row r="62" spans="1:9">
      <c r="A62" s="131"/>
      <c r="B62" s="58"/>
      <c r="C62" s="419"/>
      <c r="D62" s="419"/>
      <c r="E62" s="419"/>
      <c r="F62" s="419"/>
      <c r="G62" s="419"/>
      <c r="H62" s="427"/>
    </row>
    <row r="63" spans="1:9">
      <c r="A63" s="131">
        <v>38</v>
      </c>
      <c r="B63" s="59" t="s">
        <v>315</v>
      </c>
      <c r="C63" s="421">
        <f>C56-C61</f>
        <v>-1825577.1099999994</v>
      </c>
      <c r="D63" s="421">
        <f>D56-D61</f>
        <v>5007751.3299999991</v>
      </c>
      <c r="E63" s="418">
        <f t="shared" si="0"/>
        <v>3182174.2199999997</v>
      </c>
      <c r="F63" s="421">
        <f>F56-F61</f>
        <v>710731.30391780566</v>
      </c>
      <c r="G63" s="421">
        <f>G56-G61</f>
        <v>0</v>
      </c>
      <c r="H63" s="420">
        <f t="shared" si="1"/>
        <v>710731.30391780566</v>
      </c>
    </row>
    <row r="64" spans="1:9">
      <c r="A64" s="130">
        <v>39</v>
      </c>
      <c r="B64" s="54" t="s">
        <v>183</v>
      </c>
      <c r="C64" s="431">
        <v>102722.63330626488</v>
      </c>
      <c r="D64" s="431"/>
      <c r="E64" s="418">
        <f t="shared" si="0"/>
        <v>102722.63330626488</v>
      </c>
      <c r="F64" s="431">
        <v>46540</v>
      </c>
      <c r="G64" s="431"/>
      <c r="H64" s="420">
        <f t="shared" si="1"/>
        <v>46540</v>
      </c>
    </row>
    <row r="65" spans="1:8">
      <c r="A65" s="131">
        <v>40</v>
      </c>
      <c r="B65" s="57" t="s">
        <v>184</v>
      </c>
      <c r="C65" s="421">
        <f>C63-C64</f>
        <v>-1928299.7433062643</v>
      </c>
      <c r="D65" s="421">
        <f>D63-D64</f>
        <v>5007751.3299999991</v>
      </c>
      <c r="E65" s="418">
        <f t="shared" si="0"/>
        <v>3079451.5866937349</v>
      </c>
      <c r="F65" s="421">
        <f>F63-F64</f>
        <v>664191.30391780566</v>
      </c>
      <c r="G65" s="421">
        <f>G63-G64</f>
        <v>0</v>
      </c>
      <c r="H65" s="420">
        <f t="shared" si="1"/>
        <v>664191.30391780566</v>
      </c>
    </row>
    <row r="66" spans="1:8">
      <c r="A66" s="130">
        <v>41</v>
      </c>
      <c r="B66" s="54" t="s">
        <v>185</v>
      </c>
      <c r="C66" s="431"/>
      <c r="D66" s="431"/>
      <c r="E66" s="418">
        <f t="shared" si="0"/>
        <v>0</v>
      </c>
      <c r="F66" s="431"/>
      <c r="G66" s="431"/>
      <c r="H66" s="420">
        <f t="shared" si="1"/>
        <v>0</v>
      </c>
    </row>
    <row r="67" spans="1:8" ht="15" thickBot="1">
      <c r="A67" s="133">
        <v>42</v>
      </c>
      <c r="B67" s="134" t="s">
        <v>186</v>
      </c>
      <c r="C67" s="432">
        <f>C65+C66</f>
        <v>-1928299.7433062643</v>
      </c>
      <c r="D67" s="432">
        <f>D65+D66</f>
        <v>5007751.3299999991</v>
      </c>
      <c r="E67" s="433">
        <f t="shared" si="0"/>
        <v>3079451.5866937349</v>
      </c>
      <c r="F67" s="432">
        <f>F65+F66</f>
        <v>664191.30391780566</v>
      </c>
      <c r="G67" s="432">
        <f>G65+G66</f>
        <v>0</v>
      </c>
      <c r="H67" s="434">
        <f t="shared" si="1"/>
        <v>664191.30391780566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4.4"/>
  <cols>
    <col min="1" max="1" width="9.5546875" bestFit="1" customWidth="1"/>
    <col min="2" max="2" width="72.33203125" customWidth="1"/>
    <col min="3" max="3" width="12.6640625" customWidth="1"/>
    <col min="4" max="4" width="14.109375" customWidth="1"/>
    <col min="5" max="6" width="12.6640625" customWidth="1"/>
    <col min="7" max="7" width="14.21875" customWidth="1"/>
    <col min="8" max="8" width="13.6640625" customWidth="1"/>
  </cols>
  <sheetData>
    <row r="1" spans="1:8">
      <c r="A1" s="398" t="s">
        <v>227</v>
      </c>
      <c r="B1" s="399" t="str">
        <f>'1. key ratios'!B1</f>
        <v>სს იშბანკი საქართველო</v>
      </c>
    </row>
    <row r="2" spans="1:8">
      <c r="A2" s="398" t="s">
        <v>228</v>
      </c>
      <c r="B2" s="400">
        <f>'1. key ratios'!B2</f>
        <v>43100</v>
      </c>
    </row>
    <row r="3" spans="1:8">
      <c r="A3" s="2"/>
    </row>
    <row r="4" spans="1:8" ht="15" thickBot="1">
      <c r="A4" s="2" t="s">
        <v>655</v>
      </c>
      <c r="B4" s="2"/>
      <c r="C4" s="219"/>
      <c r="D4" s="219"/>
      <c r="E4" s="219"/>
      <c r="F4" s="220"/>
      <c r="G4" s="220"/>
      <c r="H4" s="447" t="s">
        <v>131</v>
      </c>
    </row>
    <row r="5" spans="1:8">
      <c r="A5" s="536" t="s">
        <v>28</v>
      </c>
      <c r="B5" s="538" t="s">
        <v>285</v>
      </c>
      <c r="C5" s="540" t="s">
        <v>234</v>
      </c>
      <c r="D5" s="540"/>
      <c r="E5" s="540"/>
      <c r="F5" s="540" t="s">
        <v>235</v>
      </c>
      <c r="G5" s="540"/>
      <c r="H5" s="541"/>
    </row>
    <row r="6" spans="1:8">
      <c r="A6" s="537"/>
      <c r="B6" s="539"/>
      <c r="C6" s="411" t="s">
        <v>29</v>
      </c>
      <c r="D6" s="411" t="s">
        <v>132</v>
      </c>
      <c r="E6" s="411" t="s">
        <v>70</v>
      </c>
      <c r="F6" s="411" t="s">
        <v>29</v>
      </c>
      <c r="G6" s="411" t="s">
        <v>132</v>
      </c>
      <c r="H6" s="412" t="s">
        <v>70</v>
      </c>
    </row>
    <row r="7" spans="1:8" s="3" customFormat="1">
      <c r="A7" s="221">
        <v>1</v>
      </c>
      <c r="B7" s="222" t="s">
        <v>795</v>
      </c>
      <c r="C7" s="448">
        <f>SUM(C8:C11)</f>
        <v>1176339.76</v>
      </c>
      <c r="D7" s="448">
        <f>SUM(D8:D11)</f>
        <v>8475883.9199999999</v>
      </c>
      <c r="E7" s="448">
        <f>C7+D7</f>
        <v>9652223.6799999997</v>
      </c>
      <c r="F7" s="448">
        <f>SUM(F8:F11)</f>
        <v>1593782.7800000003</v>
      </c>
      <c r="G7" s="448">
        <f>SUM(G8:G11)</f>
        <v>8612777.5</v>
      </c>
      <c r="H7" s="420">
        <f t="shared" ref="H7:H53" si="0">F7+G7</f>
        <v>10206560.280000001</v>
      </c>
    </row>
    <row r="8" spans="1:8" s="3" customFormat="1">
      <c r="A8" s="221">
        <v>1.1000000000000001</v>
      </c>
      <c r="B8" s="223" t="s">
        <v>319</v>
      </c>
      <c r="C8" s="449">
        <v>1081100</v>
      </c>
      <c r="D8" s="449">
        <v>8462922.9199999999</v>
      </c>
      <c r="E8" s="448">
        <f t="shared" ref="E8:E53" si="1">C8+D8</f>
        <v>9544022.9199999999</v>
      </c>
      <c r="F8" s="449">
        <v>1284560</v>
      </c>
      <c r="G8" s="449">
        <v>8439326.3399999999</v>
      </c>
      <c r="H8" s="420">
        <f t="shared" si="0"/>
        <v>9723886.3399999999</v>
      </c>
    </row>
    <row r="9" spans="1:8" s="3" customFormat="1">
      <c r="A9" s="221">
        <v>1.2</v>
      </c>
      <c r="B9" s="223" t="s">
        <v>320</v>
      </c>
      <c r="C9" s="449"/>
      <c r="D9" s="449"/>
      <c r="E9" s="448">
        <f t="shared" si="1"/>
        <v>0</v>
      </c>
      <c r="F9" s="449"/>
      <c r="G9" s="449"/>
      <c r="H9" s="420">
        <f t="shared" si="0"/>
        <v>0</v>
      </c>
    </row>
    <row r="10" spans="1:8" s="3" customFormat="1">
      <c r="A10" s="221">
        <v>1.3</v>
      </c>
      <c r="B10" s="223" t="s">
        <v>321</v>
      </c>
      <c r="C10" s="449">
        <v>95239.760000000009</v>
      </c>
      <c r="D10" s="449">
        <v>12961.000000000004</v>
      </c>
      <c r="E10" s="448">
        <f t="shared" si="1"/>
        <v>108200.76000000001</v>
      </c>
      <c r="F10" s="449">
        <v>309222.78000000038</v>
      </c>
      <c r="G10" s="449">
        <v>173451.15999999997</v>
      </c>
      <c r="H10" s="420">
        <f t="shared" si="0"/>
        <v>482673.94000000035</v>
      </c>
    </row>
    <row r="11" spans="1:8" s="3" customFormat="1">
      <c r="A11" s="221">
        <v>1.4</v>
      </c>
      <c r="B11" s="223" t="s">
        <v>322</v>
      </c>
      <c r="C11" s="449"/>
      <c r="D11" s="449"/>
      <c r="E11" s="448">
        <f t="shared" si="1"/>
        <v>0</v>
      </c>
      <c r="F11" s="449"/>
      <c r="G11" s="449"/>
      <c r="H11" s="420">
        <f t="shared" si="0"/>
        <v>0</v>
      </c>
    </row>
    <row r="12" spans="1:8" s="3" customFormat="1" ht="29.25" customHeight="1">
      <c r="A12" s="221">
        <v>2</v>
      </c>
      <c r="B12" s="222" t="s">
        <v>323</v>
      </c>
      <c r="C12" s="448"/>
      <c r="D12" s="448"/>
      <c r="E12" s="448">
        <f t="shared" si="1"/>
        <v>0</v>
      </c>
      <c r="F12" s="448"/>
      <c r="G12" s="448"/>
      <c r="H12" s="420">
        <f t="shared" si="0"/>
        <v>0</v>
      </c>
    </row>
    <row r="13" spans="1:8" s="3" customFormat="1" ht="27.6">
      <c r="A13" s="221">
        <v>3</v>
      </c>
      <c r="B13" s="222" t="s">
        <v>324</v>
      </c>
      <c r="C13" s="448">
        <f>SUM(C14:C15)</f>
        <v>0</v>
      </c>
      <c r="D13" s="448">
        <f>SUM(D14:D15)</f>
        <v>0</v>
      </c>
      <c r="E13" s="448">
        <f t="shared" si="1"/>
        <v>0</v>
      </c>
      <c r="F13" s="448">
        <f>SUM(F14:F15)</f>
        <v>0</v>
      </c>
      <c r="G13" s="448">
        <f>SUM(G14:G15)</f>
        <v>0</v>
      </c>
      <c r="H13" s="420">
        <f t="shared" si="0"/>
        <v>0</v>
      </c>
    </row>
    <row r="14" spans="1:8" s="3" customFormat="1">
      <c r="A14" s="221">
        <v>3.1</v>
      </c>
      <c r="B14" s="223" t="s">
        <v>325</v>
      </c>
      <c r="C14" s="449"/>
      <c r="D14" s="449"/>
      <c r="E14" s="448">
        <f t="shared" si="1"/>
        <v>0</v>
      </c>
      <c r="F14" s="449"/>
      <c r="G14" s="449"/>
      <c r="H14" s="420">
        <f t="shared" si="0"/>
        <v>0</v>
      </c>
    </row>
    <row r="15" spans="1:8" s="3" customFormat="1">
      <c r="A15" s="221">
        <v>3.2</v>
      </c>
      <c r="B15" s="223" t="s">
        <v>326</v>
      </c>
      <c r="C15" s="449"/>
      <c r="D15" s="449"/>
      <c r="E15" s="448">
        <f t="shared" si="1"/>
        <v>0</v>
      </c>
      <c r="F15" s="449"/>
      <c r="G15" s="449"/>
      <c r="H15" s="420">
        <f t="shared" si="0"/>
        <v>0</v>
      </c>
    </row>
    <row r="16" spans="1:8" s="3" customFormat="1">
      <c r="A16" s="221">
        <v>4</v>
      </c>
      <c r="B16" s="222" t="s">
        <v>327</v>
      </c>
      <c r="C16" s="448">
        <f>SUM(C17:C18)</f>
        <v>0</v>
      </c>
      <c r="D16" s="448">
        <f>SUM(D17:D18)</f>
        <v>67140974.015699998</v>
      </c>
      <c r="E16" s="448">
        <f t="shared" si="1"/>
        <v>67140974.015699998</v>
      </c>
      <c r="F16" s="448">
        <f>SUM(F17:F18)</f>
        <v>0</v>
      </c>
      <c r="G16" s="448">
        <f>SUM(G17:G18)</f>
        <v>110759054.52291401</v>
      </c>
      <c r="H16" s="420">
        <f t="shared" si="0"/>
        <v>110759054.52291401</v>
      </c>
    </row>
    <row r="17" spans="1:8" s="3" customFormat="1">
      <c r="A17" s="221">
        <v>4.0999999999999996</v>
      </c>
      <c r="B17" s="223" t="s">
        <v>328</v>
      </c>
      <c r="C17" s="449"/>
      <c r="D17" s="449">
        <v>65994396</v>
      </c>
      <c r="E17" s="448">
        <f t="shared" si="1"/>
        <v>65994396</v>
      </c>
      <c r="F17" s="449"/>
      <c r="G17" s="449">
        <v>110193694.52291401</v>
      </c>
      <c r="H17" s="420">
        <f t="shared" si="0"/>
        <v>110193694.52291401</v>
      </c>
    </row>
    <row r="18" spans="1:8" s="3" customFormat="1">
      <c r="A18" s="221">
        <v>4.2</v>
      </c>
      <c r="B18" s="223" t="s">
        <v>329</v>
      </c>
      <c r="C18" s="449"/>
      <c r="D18" s="449">
        <v>1146578.0157000001</v>
      </c>
      <c r="E18" s="448">
        <f t="shared" si="1"/>
        <v>1146578.0157000001</v>
      </c>
      <c r="F18" s="449"/>
      <c r="G18" s="449">
        <v>565360</v>
      </c>
      <c r="H18" s="420">
        <f t="shared" si="0"/>
        <v>565360</v>
      </c>
    </row>
    <row r="19" spans="1:8" s="3" customFormat="1" ht="27.6">
      <c r="A19" s="221">
        <v>5</v>
      </c>
      <c r="B19" s="222" t="s">
        <v>330</v>
      </c>
      <c r="C19" s="448">
        <f>SUM(C20:C22,C28:C31)</f>
        <v>33600</v>
      </c>
      <c r="D19" s="448">
        <f>SUM(D20:D22,D28:D31)</f>
        <v>469832518.33981562</v>
      </c>
      <c r="E19" s="448">
        <f t="shared" si="1"/>
        <v>469866118.33981562</v>
      </c>
      <c r="F19" s="448">
        <f>SUM(F20:F22,F28:F31)</f>
        <v>10156400</v>
      </c>
      <c r="G19" s="448">
        <f>SUM(G20:G22,G28:G31)</f>
        <v>705371760.50510216</v>
      </c>
      <c r="H19" s="420">
        <f t="shared" si="0"/>
        <v>715528160.50510216</v>
      </c>
    </row>
    <row r="20" spans="1:8" s="3" customFormat="1">
      <c r="A20" s="221">
        <v>5.0999999999999996</v>
      </c>
      <c r="B20" s="223" t="s">
        <v>331</v>
      </c>
      <c r="C20" s="449">
        <v>33600</v>
      </c>
      <c r="D20" s="449">
        <v>50173517.885919988</v>
      </c>
      <c r="E20" s="448">
        <f t="shared" si="1"/>
        <v>50207117.885919988</v>
      </c>
      <c r="F20" s="449">
        <v>32000</v>
      </c>
      <c r="G20" s="449">
        <v>135187451.52588001</v>
      </c>
      <c r="H20" s="420">
        <f t="shared" si="0"/>
        <v>135219451.52588001</v>
      </c>
    </row>
    <row r="21" spans="1:8" s="3" customFormat="1">
      <c r="A21" s="221">
        <v>5.2</v>
      </c>
      <c r="B21" s="223" t="s">
        <v>332</v>
      </c>
      <c r="C21" s="449"/>
      <c r="D21" s="449"/>
      <c r="E21" s="448">
        <f t="shared" si="1"/>
        <v>0</v>
      </c>
      <c r="F21" s="449"/>
      <c r="G21" s="449"/>
      <c r="H21" s="420">
        <f t="shared" si="0"/>
        <v>0</v>
      </c>
    </row>
    <row r="22" spans="1:8" s="3" customFormat="1">
      <c r="A22" s="221">
        <v>5.3</v>
      </c>
      <c r="B22" s="223" t="s">
        <v>333</v>
      </c>
      <c r="C22" s="450">
        <f>SUM(C23:C27)</f>
        <v>0</v>
      </c>
      <c r="D22" s="450">
        <f>SUM(D23:D27)</f>
        <v>230092073.71927634</v>
      </c>
      <c r="E22" s="448">
        <f t="shared" si="1"/>
        <v>230092073.71927634</v>
      </c>
      <c r="F22" s="450">
        <f>SUM(F23:F27)</f>
        <v>0</v>
      </c>
      <c r="G22" s="450">
        <f>SUM(G23:G27)</f>
        <v>420183128.52264869</v>
      </c>
      <c r="H22" s="420">
        <f t="shared" si="0"/>
        <v>420183128.52264869</v>
      </c>
    </row>
    <row r="23" spans="1:8" s="3" customFormat="1">
      <c r="A23" s="221" t="s">
        <v>334</v>
      </c>
      <c r="B23" s="224" t="s">
        <v>335</v>
      </c>
      <c r="C23" s="449"/>
      <c r="D23" s="449">
        <v>18416547.236961063</v>
      </c>
      <c r="E23" s="448">
        <f t="shared" si="1"/>
        <v>18416547.236961063</v>
      </c>
      <c r="F23" s="449"/>
      <c r="G23" s="449">
        <v>17362056.295325577</v>
      </c>
      <c r="H23" s="420">
        <f t="shared" si="0"/>
        <v>17362056.295325577</v>
      </c>
    </row>
    <row r="24" spans="1:8" s="3" customFormat="1">
      <c r="A24" s="221" t="s">
        <v>336</v>
      </c>
      <c r="B24" s="224" t="s">
        <v>337</v>
      </c>
      <c r="C24" s="449"/>
      <c r="D24" s="449">
        <v>182830759.28715187</v>
      </c>
      <c r="E24" s="448">
        <f t="shared" si="1"/>
        <v>182830759.28715187</v>
      </c>
      <c r="F24" s="449"/>
      <c r="G24" s="449">
        <v>372072764.34675485</v>
      </c>
      <c r="H24" s="420">
        <f t="shared" si="0"/>
        <v>372072764.34675485</v>
      </c>
    </row>
    <row r="25" spans="1:8" s="3" customFormat="1">
      <c r="A25" s="221" t="s">
        <v>338</v>
      </c>
      <c r="B25" s="225" t="s">
        <v>339</v>
      </c>
      <c r="C25" s="449"/>
      <c r="D25" s="449">
        <v>1503703.1387624899</v>
      </c>
      <c r="E25" s="448">
        <f t="shared" si="1"/>
        <v>1503703.1387624899</v>
      </c>
      <c r="F25" s="449"/>
      <c r="G25" s="449">
        <v>1758799</v>
      </c>
      <c r="H25" s="420">
        <f t="shared" si="0"/>
        <v>1758799</v>
      </c>
    </row>
    <row r="26" spans="1:8" s="3" customFormat="1">
      <c r="A26" s="221" t="s">
        <v>340</v>
      </c>
      <c r="B26" s="224" t="s">
        <v>341</v>
      </c>
      <c r="C26" s="449"/>
      <c r="D26" s="449">
        <v>27229465.303101946</v>
      </c>
      <c r="E26" s="448">
        <f t="shared" si="1"/>
        <v>27229465.303101946</v>
      </c>
      <c r="F26" s="449"/>
      <c r="G26" s="449">
        <v>28903451.480568312</v>
      </c>
      <c r="H26" s="420">
        <f t="shared" si="0"/>
        <v>28903451.480568312</v>
      </c>
    </row>
    <row r="27" spans="1:8" s="3" customFormat="1">
      <c r="A27" s="221" t="s">
        <v>342</v>
      </c>
      <c r="B27" s="224" t="s">
        <v>343</v>
      </c>
      <c r="C27" s="449"/>
      <c r="D27" s="449">
        <v>111598.75329895178</v>
      </c>
      <c r="E27" s="448">
        <f t="shared" si="1"/>
        <v>111598.75329895178</v>
      </c>
      <c r="F27" s="449"/>
      <c r="G27" s="449">
        <v>86057.4</v>
      </c>
      <c r="H27" s="420">
        <f t="shared" si="0"/>
        <v>86057.4</v>
      </c>
    </row>
    <row r="28" spans="1:8" s="3" customFormat="1">
      <c r="A28" s="221">
        <v>5.4</v>
      </c>
      <c r="B28" s="223" t="s">
        <v>344</v>
      </c>
      <c r="C28" s="449"/>
      <c r="D28" s="449">
        <v>675941.71068373695</v>
      </c>
      <c r="E28" s="448">
        <f t="shared" si="1"/>
        <v>675941.71068373695</v>
      </c>
      <c r="F28" s="449"/>
      <c r="G28" s="449">
        <v>649616.08612267673</v>
      </c>
      <c r="H28" s="420">
        <f t="shared" si="0"/>
        <v>649616.08612267673</v>
      </c>
    </row>
    <row r="29" spans="1:8" s="3" customFormat="1">
      <c r="A29" s="221">
        <v>5.5</v>
      </c>
      <c r="B29" s="223" t="s">
        <v>345</v>
      </c>
      <c r="C29" s="449"/>
      <c r="D29" s="449">
        <v>9032980.4914344084</v>
      </c>
      <c r="E29" s="448">
        <f t="shared" si="1"/>
        <v>9032980.4914344084</v>
      </c>
      <c r="F29" s="449">
        <v>10124400</v>
      </c>
      <c r="G29" s="449">
        <v>135501320.17269403</v>
      </c>
      <c r="H29" s="420">
        <f t="shared" si="0"/>
        <v>145625720.17269403</v>
      </c>
    </row>
    <row r="30" spans="1:8" s="3" customFormat="1">
      <c r="A30" s="221">
        <v>5.6</v>
      </c>
      <c r="B30" s="223" t="s">
        <v>346</v>
      </c>
      <c r="C30" s="449"/>
      <c r="D30" s="449">
        <v>0</v>
      </c>
      <c r="E30" s="448">
        <f t="shared" si="1"/>
        <v>0</v>
      </c>
      <c r="F30" s="449"/>
      <c r="G30" s="449">
        <v>0</v>
      </c>
      <c r="H30" s="420">
        <f t="shared" si="0"/>
        <v>0</v>
      </c>
    </row>
    <row r="31" spans="1:8" s="3" customFormat="1">
      <c r="A31" s="221">
        <v>5.7</v>
      </c>
      <c r="B31" s="223" t="s">
        <v>347</v>
      </c>
      <c r="C31" s="449"/>
      <c r="D31" s="449">
        <v>179858004.53250107</v>
      </c>
      <c r="E31" s="448">
        <f t="shared" si="1"/>
        <v>179858004.53250107</v>
      </c>
      <c r="F31" s="449"/>
      <c r="G31" s="449">
        <v>13850244.197756771</v>
      </c>
      <c r="H31" s="420">
        <f t="shared" si="0"/>
        <v>13850244.197756771</v>
      </c>
    </row>
    <row r="32" spans="1:8" s="3" customFormat="1">
      <c r="A32" s="221">
        <v>6</v>
      </c>
      <c r="B32" s="222" t="s">
        <v>348</v>
      </c>
      <c r="C32" s="448">
        <f>SUM(C33:C39)</f>
        <v>0</v>
      </c>
      <c r="D32" s="448">
        <f>SUM(D33:D39)</f>
        <v>0</v>
      </c>
      <c r="E32" s="448">
        <f t="shared" si="1"/>
        <v>0</v>
      </c>
      <c r="F32" s="448">
        <f>SUM(F33:F39)</f>
        <v>0</v>
      </c>
      <c r="G32" s="448">
        <f>SUM(G33:G39)</f>
        <v>0</v>
      </c>
      <c r="H32" s="420">
        <f t="shared" si="0"/>
        <v>0</v>
      </c>
    </row>
    <row r="33" spans="1:8" s="3" customFormat="1" ht="27.6">
      <c r="A33" s="221">
        <v>6.1</v>
      </c>
      <c r="B33" s="223" t="s">
        <v>796</v>
      </c>
      <c r="C33" s="449"/>
      <c r="D33" s="449"/>
      <c r="E33" s="448">
        <f t="shared" si="1"/>
        <v>0</v>
      </c>
      <c r="F33" s="449"/>
      <c r="G33" s="449"/>
      <c r="H33" s="420">
        <f t="shared" si="0"/>
        <v>0</v>
      </c>
    </row>
    <row r="34" spans="1:8" s="3" customFormat="1" ht="27.6">
      <c r="A34" s="221">
        <v>6.2</v>
      </c>
      <c r="B34" s="223" t="s">
        <v>349</v>
      </c>
      <c r="C34" s="449"/>
      <c r="D34" s="449"/>
      <c r="E34" s="448">
        <f t="shared" si="1"/>
        <v>0</v>
      </c>
      <c r="F34" s="449"/>
      <c r="G34" s="449"/>
      <c r="H34" s="420">
        <f t="shared" si="0"/>
        <v>0</v>
      </c>
    </row>
    <row r="35" spans="1:8" s="3" customFormat="1" ht="27.6">
      <c r="A35" s="221">
        <v>6.3</v>
      </c>
      <c r="B35" s="223" t="s">
        <v>350</v>
      </c>
      <c r="C35" s="449"/>
      <c r="D35" s="449"/>
      <c r="E35" s="448">
        <f t="shared" si="1"/>
        <v>0</v>
      </c>
      <c r="F35" s="449"/>
      <c r="G35" s="449"/>
      <c r="H35" s="420">
        <f t="shared" si="0"/>
        <v>0</v>
      </c>
    </row>
    <row r="36" spans="1:8" s="3" customFormat="1">
      <c r="A36" s="221">
        <v>6.4</v>
      </c>
      <c r="B36" s="223" t="s">
        <v>351</v>
      </c>
      <c r="C36" s="449"/>
      <c r="D36" s="449"/>
      <c r="E36" s="448">
        <f t="shared" si="1"/>
        <v>0</v>
      </c>
      <c r="F36" s="449"/>
      <c r="G36" s="449"/>
      <c r="H36" s="420">
        <f t="shared" si="0"/>
        <v>0</v>
      </c>
    </row>
    <row r="37" spans="1:8" s="3" customFormat="1">
      <c r="A37" s="221">
        <v>6.5</v>
      </c>
      <c r="B37" s="223" t="s">
        <v>352</v>
      </c>
      <c r="C37" s="449"/>
      <c r="D37" s="449"/>
      <c r="E37" s="448">
        <f t="shared" si="1"/>
        <v>0</v>
      </c>
      <c r="F37" s="449"/>
      <c r="G37" s="449"/>
      <c r="H37" s="420">
        <f t="shared" si="0"/>
        <v>0</v>
      </c>
    </row>
    <row r="38" spans="1:8" s="3" customFormat="1" ht="27.6">
      <c r="A38" s="221">
        <v>6.6</v>
      </c>
      <c r="B38" s="223" t="s">
        <v>353</v>
      </c>
      <c r="C38" s="449"/>
      <c r="D38" s="449"/>
      <c r="E38" s="448">
        <f t="shared" si="1"/>
        <v>0</v>
      </c>
      <c r="F38" s="449"/>
      <c r="G38" s="449"/>
      <c r="H38" s="420">
        <f t="shared" si="0"/>
        <v>0</v>
      </c>
    </row>
    <row r="39" spans="1:8" s="3" customFormat="1" ht="27.6">
      <c r="A39" s="221">
        <v>6.7</v>
      </c>
      <c r="B39" s="223" t="s">
        <v>354</v>
      </c>
      <c r="C39" s="449"/>
      <c r="D39" s="449"/>
      <c r="E39" s="448">
        <f t="shared" si="1"/>
        <v>0</v>
      </c>
      <c r="F39" s="449"/>
      <c r="G39" s="449"/>
      <c r="H39" s="420">
        <f t="shared" si="0"/>
        <v>0</v>
      </c>
    </row>
    <row r="40" spans="1:8" s="3" customFormat="1">
      <c r="A40" s="221">
        <v>7</v>
      </c>
      <c r="B40" s="222" t="s">
        <v>355</v>
      </c>
      <c r="C40" s="448">
        <f>SUM(C41:C44)</f>
        <v>22922.921176470583</v>
      </c>
      <c r="D40" s="448">
        <f>SUM(D41:D44)</f>
        <v>42387.639999999992</v>
      </c>
      <c r="E40" s="448">
        <f t="shared" si="1"/>
        <v>65310.561176470575</v>
      </c>
      <c r="F40" s="448">
        <f>SUM(F41:F44)</f>
        <v>0</v>
      </c>
      <c r="G40" s="448">
        <f>SUM(G41:G44)</f>
        <v>0</v>
      </c>
      <c r="H40" s="420">
        <f t="shared" si="0"/>
        <v>0</v>
      </c>
    </row>
    <row r="41" spans="1:8" s="3" customFormat="1" ht="27.6">
      <c r="A41" s="221">
        <v>7.1</v>
      </c>
      <c r="B41" s="223" t="s">
        <v>356</v>
      </c>
      <c r="C41" s="449"/>
      <c r="D41" s="449"/>
      <c r="E41" s="448">
        <f t="shared" si="1"/>
        <v>0</v>
      </c>
      <c r="F41" s="449"/>
      <c r="G41" s="449"/>
      <c r="H41" s="420">
        <f t="shared" si="0"/>
        <v>0</v>
      </c>
    </row>
    <row r="42" spans="1:8" s="3" customFormat="1" ht="27.6">
      <c r="A42" s="221">
        <v>7.2</v>
      </c>
      <c r="B42" s="223" t="s">
        <v>357</v>
      </c>
      <c r="C42" s="449"/>
      <c r="D42" s="449"/>
      <c r="E42" s="448">
        <f t="shared" si="1"/>
        <v>0</v>
      </c>
      <c r="F42" s="449"/>
      <c r="G42" s="449"/>
      <c r="H42" s="420">
        <f t="shared" si="0"/>
        <v>0</v>
      </c>
    </row>
    <row r="43" spans="1:8" s="3" customFormat="1" ht="27.6">
      <c r="A43" s="221">
        <v>7.3</v>
      </c>
      <c r="B43" s="223" t="s">
        <v>358</v>
      </c>
      <c r="C43" s="449"/>
      <c r="D43" s="449"/>
      <c r="E43" s="448">
        <f t="shared" si="1"/>
        <v>0</v>
      </c>
      <c r="F43" s="449"/>
      <c r="G43" s="449"/>
      <c r="H43" s="420">
        <f t="shared" si="0"/>
        <v>0</v>
      </c>
    </row>
    <row r="44" spans="1:8" s="3" customFormat="1" ht="27.6">
      <c r="A44" s="221">
        <v>7.4</v>
      </c>
      <c r="B44" s="223" t="s">
        <v>359</v>
      </c>
      <c r="C44" s="449">
        <v>22922.921176470583</v>
      </c>
      <c r="D44" s="449">
        <v>42387.639999999992</v>
      </c>
      <c r="E44" s="448">
        <f t="shared" si="1"/>
        <v>65310.561176470575</v>
      </c>
      <c r="F44" s="449"/>
      <c r="G44" s="449"/>
      <c r="H44" s="420">
        <f t="shared" si="0"/>
        <v>0</v>
      </c>
    </row>
    <row r="45" spans="1:8" s="3" customFormat="1">
      <c r="A45" s="221">
        <v>8</v>
      </c>
      <c r="B45" s="222" t="s">
        <v>360</v>
      </c>
      <c r="C45" s="448">
        <f>SUM(C46:C52)</f>
        <v>21950</v>
      </c>
      <c r="D45" s="448">
        <f>SUM(D46:D52)</f>
        <v>2288520.9419889981</v>
      </c>
      <c r="E45" s="448">
        <f t="shared" si="1"/>
        <v>2310470.9419889981</v>
      </c>
      <c r="F45" s="448">
        <f>SUM(F46:F52)</f>
        <v>0</v>
      </c>
      <c r="G45" s="448">
        <f>SUM(G46:G52)</f>
        <v>0</v>
      </c>
      <c r="H45" s="420">
        <f t="shared" si="0"/>
        <v>0</v>
      </c>
    </row>
    <row r="46" spans="1:8" s="3" customFormat="1">
      <c r="A46" s="221">
        <v>8.1</v>
      </c>
      <c r="B46" s="223" t="s">
        <v>361</v>
      </c>
      <c r="C46" s="449"/>
      <c r="D46" s="449"/>
      <c r="E46" s="448">
        <f t="shared" si="1"/>
        <v>0</v>
      </c>
      <c r="F46" s="449"/>
      <c r="G46" s="449"/>
      <c r="H46" s="420">
        <f t="shared" si="0"/>
        <v>0</v>
      </c>
    </row>
    <row r="47" spans="1:8" s="3" customFormat="1">
      <c r="A47" s="221">
        <v>8.1999999999999993</v>
      </c>
      <c r="B47" s="223" t="s">
        <v>362</v>
      </c>
      <c r="C47" s="449">
        <v>17000</v>
      </c>
      <c r="D47" s="449">
        <v>1084206.3956293126</v>
      </c>
      <c r="E47" s="448">
        <f t="shared" si="1"/>
        <v>1101206.3956293126</v>
      </c>
      <c r="F47" s="449"/>
      <c r="G47" s="449"/>
      <c r="H47" s="420">
        <f t="shared" si="0"/>
        <v>0</v>
      </c>
    </row>
    <row r="48" spans="1:8" s="3" customFormat="1">
      <c r="A48" s="221">
        <v>8.3000000000000007</v>
      </c>
      <c r="B48" s="223" t="s">
        <v>363</v>
      </c>
      <c r="C48" s="449">
        <v>3450</v>
      </c>
      <c r="D48" s="449">
        <v>617590.1098494539</v>
      </c>
      <c r="E48" s="448">
        <f t="shared" si="1"/>
        <v>621040.1098494539</v>
      </c>
      <c r="F48" s="449"/>
      <c r="G48" s="449"/>
      <c r="H48" s="420">
        <f t="shared" si="0"/>
        <v>0</v>
      </c>
    </row>
    <row r="49" spans="1:8" s="3" customFormat="1">
      <c r="A49" s="221">
        <v>8.4</v>
      </c>
      <c r="B49" s="223" t="s">
        <v>364</v>
      </c>
      <c r="C49" s="449">
        <v>1200</v>
      </c>
      <c r="D49" s="449">
        <v>319326.11151023157</v>
      </c>
      <c r="E49" s="448">
        <f t="shared" si="1"/>
        <v>320526.11151023157</v>
      </c>
      <c r="F49" s="449"/>
      <c r="G49" s="449"/>
      <c r="H49" s="420">
        <f t="shared" si="0"/>
        <v>0</v>
      </c>
    </row>
    <row r="50" spans="1:8" s="3" customFormat="1">
      <c r="A50" s="221">
        <v>8.5</v>
      </c>
      <c r="B50" s="223" t="s">
        <v>365</v>
      </c>
      <c r="C50" s="449">
        <v>300</v>
      </c>
      <c r="D50" s="449">
        <v>178265.55000000002</v>
      </c>
      <c r="E50" s="448">
        <f t="shared" si="1"/>
        <v>178565.55000000002</v>
      </c>
      <c r="F50" s="449"/>
      <c r="G50" s="449"/>
      <c r="H50" s="420">
        <f t="shared" si="0"/>
        <v>0</v>
      </c>
    </row>
    <row r="51" spans="1:8" s="3" customFormat="1">
      <c r="A51" s="221">
        <v>8.6</v>
      </c>
      <c r="B51" s="223" t="s">
        <v>366</v>
      </c>
      <c r="C51" s="449"/>
      <c r="D51" s="449">
        <v>89132.775000000009</v>
      </c>
      <c r="E51" s="448">
        <f t="shared" si="1"/>
        <v>89132.775000000009</v>
      </c>
      <c r="F51" s="449"/>
      <c r="G51" s="449"/>
      <c r="H51" s="420">
        <f t="shared" si="0"/>
        <v>0</v>
      </c>
    </row>
    <row r="52" spans="1:8" s="3" customFormat="1">
      <c r="A52" s="221">
        <v>8.6999999999999993</v>
      </c>
      <c r="B52" s="223" t="s">
        <v>367</v>
      </c>
      <c r="C52" s="449"/>
      <c r="D52" s="449"/>
      <c r="E52" s="448">
        <f t="shared" si="1"/>
        <v>0</v>
      </c>
      <c r="F52" s="449"/>
      <c r="G52" s="449"/>
      <c r="H52" s="420">
        <f t="shared" si="0"/>
        <v>0</v>
      </c>
    </row>
    <row r="53" spans="1:8" s="3" customFormat="1" ht="28.2" thickBot="1">
      <c r="A53" s="226">
        <v>9</v>
      </c>
      <c r="B53" s="227" t="s">
        <v>368</v>
      </c>
      <c r="C53" s="451">
        <v>0</v>
      </c>
      <c r="D53" s="451">
        <v>0</v>
      </c>
      <c r="E53" s="451">
        <f t="shared" si="1"/>
        <v>0</v>
      </c>
      <c r="F53" s="451">
        <v>0</v>
      </c>
      <c r="G53" s="451">
        <v>0</v>
      </c>
      <c r="H53" s="43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0"/>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398" t="s">
        <v>227</v>
      </c>
      <c r="B1" s="399" t="str">
        <f>'1. key ratios'!B1</f>
        <v>სს იშბანკი საქართველო</v>
      </c>
      <c r="C1" s="17"/>
      <c r="D1" s="329"/>
    </row>
    <row r="2" spans="1:8">
      <c r="A2" s="398" t="s">
        <v>228</v>
      </c>
      <c r="B2" s="400">
        <f>'1. key ratios'!B2</f>
        <v>43100</v>
      </c>
      <c r="C2" s="30"/>
      <c r="D2" s="19"/>
      <c r="E2" s="12"/>
      <c r="F2" s="12"/>
      <c r="G2" s="12"/>
      <c r="H2" s="12"/>
    </row>
    <row r="3" spans="1:8">
      <c r="A3" s="18"/>
      <c r="B3" s="17"/>
      <c r="C3" s="30"/>
      <c r="D3" s="19"/>
      <c r="E3" s="12"/>
      <c r="F3" s="12"/>
      <c r="G3" s="12"/>
      <c r="H3" s="12"/>
    </row>
    <row r="4" spans="1:8" ht="15" customHeight="1" thickBot="1">
      <c r="A4" s="217" t="s">
        <v>656</v>
      </c>
      <c r="B4" s="218" t="s">
        <v>226</v>
      </c>
      <c r="C4" s="217"/>
      <c r="D4" s="454" t="s">
        <v>131</v>
      </c>
    </row>
    <row r="5" spans="1:8" ht="15" customHeight="1">
      <c r="A5" s="215" t="s">
        <v>28</v>
      </c>
      <c r="B5" s="216"/>
      <c r="C5" s="452" t="str">
        <f>'1. key ratios'!C5</f>
        <v xml:space="preserve"> 4Q 2017</v>
      </c>
      <c r="D5" s="453" t="str">
        <f>'1. key ratios'!D5</f>
        <v xml:space="preserve"> 3Q 2017</v>
      </c>
    </row>
    <row r="6" spans="1:8" ht="15" customHeight="1">
      <c r="A6" s="381">
        <v>1</v>
      </c>
      <c r="B6" s="382" t="s">
        <v>232</v>
      </c>
      <c r="C6" s="455">
        <f>C7+C9+C11</f>
        <v>166594682.44536495</v>
      </c>
      <c r="D6" s="456">
        <f>D7+D9+D10+D11</f>
        <v>250764574.45297965</v>
      </c>
    </row>
    <row r="7" spans="1:8" ht="15" customHeight="1">
      <c r="A7" s="381">
        <v>1.1000000000000001</v>
      </c>
      <c r="B7" s="383" t="s">
        <v>23</v>
      </c>
      <c r="C7" s="457">
        <v>157281477.73536494</v>
      </c>
      <c r="D7" s="458">
        <v>203857067.08415338</v>
      </c>
    </row>
    <row r="8" spans="1:8" ht="27.6">
      <c r="A8" s="381" t="s">
        <v>294</v>
      </c>
      <c r="B8" s="384" t="s">
        <v>650</v>
      </c>
      <c r="C8" s="457"/>
      <c r="D8" s="458"/>
    </row>
    <row r="9" spans="1:8" ht="15" customHeight="1">
      <c r="A9" s="381">
        <v>1.2</v>
      </c>
      <c r="B9" s="383" t="s">
        <v>24</v>
      </c>
      <c r="C9" s="457">
        <v>9313204.7100000009</v>
      </c>
      <c r="D9" s="458">
        <v>8659562.0700000003</v>
      </c>
    </row>
    <row r="10" spans="1:8" ht="15" customHeight="1">
      <c r="A10" s="381">
        <v>1.3</v>
      </c>
      <c r="B10" s="383" t="s">
        <v>873</v>
      </c>
      <c r="C10" s="459"/>
      <c r="D10" s="458">
        <v>38247945.29882627</v>
      </c>
    </row>
    <row r="11" spans="1:8" ht="15" customHeight="1">
      <c r="A11" s="381">
        <v>1.4</v>
      </c>
      <c r="B11" s="385" t="s">
        <v>79</v>
      </c>
      <c r="C11" s="460"/>
      <c r="D11" s="458"/>
    </row>
    <row r="12" spans="1:8" ht="15" customHeight="1">
      <c r="A12" s="381">
        <v>2</v>
      </c>
      <c r="B12" s="382" t="s">
        <v>233</v>
      </c>
      <c r="C12" s="457">
        <v>2495223</v>
      </c>
      <c r="D12" s="458">
        <v>1983607</v>
      </c>
    </row>
    <row r="13" spans="1:8" ht="15" customHeight="1">
      <c r="A13" s="381">
        <v>3</v>
      </c>
      <c r="B13" s="382" t="s">
        <v>231</v>
      </c>
      <c r="C13" s="460">
        <v>7885874.0637703836</v>
      </c>
      <c r="D13" s="458">
        <v>7885874.0637703836</v>
      </c>
    </row>
    <row r="14" spans="1:8" ht="15" customHeight="1" thickBot="1">
      <c r="A14" s="136">
        <v>4</v>
      </c>
      <c r="B14" s="137" t="s">
        <v>295</v>
      </c>
      <c r="C14" s="461">
        <f>C6+C12+C13</f>
        <v>176975779.50913534</v>
      </c>
      <c r="D14" s="462">
        <f>D6+D12+D13</f>
        <v>260634055.51675004</v>
      </c>
    </row>
    <row r="15" spans="1:8">
      <c r="B15" s="24"/>
    </row>
    <row r="16" spans="1:8" ht="82.8">
      <c r="B16" s="106" t="s">
        <v>874</v>
      </c>
    </row>
    <row r="17" spans="2:2">
      <c r="B17" s="106"/>
    </row>
    <row r="18" spans="2:2">
      <c r="B18" s="106"/>
    </row>
    <row r="19" spans="2:2">
      <c r="B19" s="106"/>
    </row>
    <row r="20" spans="2:2">
      <c r="B20"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4.4"/>
  <cols>
    <col min="1" max="1" width="9.5546875" style="2" bestFit="1" customWidth="1"/>
    <col min="2" max="2" width="90.44140625" style="2" bestFit="1" customWidth="1"/>
    <col min="3" max="3" width="9.109375" style="2"/>
  </cols>
  <sheetData>
    <row r="1" spans="1:8">
      <c r="A1" s="398" t="s">
        <v>227</v>
      </c>
      <c r="B1" s="399" t="str">
        <f>'1. key ratios'!B1</f>
        <v>სს იშბანკი საქართველო</v>
      </c>
    </row>
    <row r="2" spans="1:8">
      <c r="A2" s="398" t="s">
        <v>228</v>
      </c>
      <c r="B2" s="400">
        <f>'1. key ratios'!B2</f>
        <v>43100</v>
      </c>
    </row>
    <row r="4" spans="1:8" ht="16.5" customHeight="1" thickBot="1">
      <c r="A4" s="251" t="s">
        <v>657</v>
      </c>
      <c r="B4" s="61" t="s">
        <v>187</v>
      </c>
      <c r="C4" s="14"/>
    </row>
    <row r="5" spans="1:8">
      <c r="A5" s="11"/>
      <c r="B5" s="542" t="s">
        <v>188</v>
      </c>
      <c r="C5" s="543"/>
    </row>
    <row r="6" spans="1:8">
      <c r="A6" s="15">
        <v>1</v>
      </c>
      <c r="B6" s="63" t="s">
        <v>888</v>
      </c>
      <c r="C6" s="64"/>
    </row>
    <row r="7" spans="1:8">
      <c r="A7" s="15">
        <v>2</v>
      </c>
      <c r="B7" s="63" t="s">
        <v>897</v>
      </c>
      <c r="C7" s="64"/>
    </row>
    <row r="8" spans="1:8">
      <c r="A8" s="15">
        <v>3</v>
      </c>
      <c r="B8" s="63" t="s">
        <v>898</v>
      </c>
      <c r="C8" s="64"/>
    </row>
    <row r="9" spans="1:8">
      <c r="A9" s="15">
        <v>4</v>
      </c>
      <c r="B9" s="63" t="s">
        <v>899</v>
      </c>
      <c r="C9" s="64"/>
    </row>
    <row r="10" spans="1:8">
      <c r="A10" s="15">
        <v>5</v>
      </c>
      <c r="B10" s="63" t="s">
        <v>900</v>
      </c>
      <c r="C10" s="64"/>
    </row>
    <row r="11" spans="1:8">
      <c r="A11" s="15">
        <v>6</v>
      </c>
      <c r="B11" s="63" t="s">
        <v>901</v>
      </c>
      <c r="C11" s="64"/>
    </row>
    <row r="12" spans="1:8">
      <c r="A12" s="15">
        <v>7</v>
      </c>
      <c r="B12" s="63" t="s">
        <v>902</v>
      </c>
      <c r="C12" s="64"/>
      <c r="H12" s="4"/>
    </row>
    <row r="13" spans="1:8">
      <c r="A13" s="15">
        <v>8</v>
      </c>
      <c r="B13" s="63"/>
      <c r="C13" s="64"/>
    </row>
    <row r="14" spans="1:8">
      <c r="A14" s="15">
        <v>9</v>
      </c>
      <c r="B14" s="63"/>
      <c r="C14" s="64"/>
    </row>
    <row r="15" spans="1:8">
      <c r="A15" s="15">
        <v>10</v>
      </c>
      <c r="B15" s="63"/>
      <c r="C15" s="64"/>
    </row>
    <row r="16" spans="1:8">
      <c r="A16" s="15"/>
      <c r="B16" s="544"/>
      <c r="C16" s="545"/>
    </row>
    <row r="17" spans="1:3">
      <c r="A17" s="15"/>
      <c r="B17" s="546" t="s">
        <v>189</v>
      </c>
      <c r="C17" s="547"/>
    </row>
    <row r="18" spans="1:3">
      <c r="A18" s="15">
        <v>1</v>
      </c>
      <c r="B18" s="28" t="s">
        <v>903</v>
      </c>
      <c r="C18" s="62"/>
    </row>
    <row r="19" spans="1:3">
      <c r="A19" s="15">
        <v>2</v>
      </c>
      <c r="B19" s="28" t="s">
        <v>904</v>
      </c>
      <c r="C19" s="62"/>
    </row>
    <row r="20" spans="1:3">
      <c r="A20" s="15">
        <v>3</v>
      </c>
      <c r="B20" s="28" t="s">
        <v>905</v>
      </c>
      <c r="C20" s="62"/>
    </row>
    <row r="21" spans="1:3">
      <c r="A21" s="15">
        <v>4</v>
      </c>
      <c r="B21" s="28"/>
      <c r="C21" s="62"/>
    </row>
    <row r="22" spans="1:3">
      <c r="A22" s="15">
        <v>5</v>
      </c>
      <c r="B22" s="28"/>
      <c r="C22" s="62"/>
    </row>
    <row r="23" spans="1:3">
      <c r="A23" s="15">
        <v>6</v>
      </c>
      <c r="B23" s="28"/>
      <c r="C23" s="62"/>
    </row>
    <row r="24" spans="1:3">
      <c r="A24" s="15">
        <v>7</v>
      </c>
      <c r="B24" s="28"/>
      <c r="C24" s="62"/>
    </row>
    <row r="25" spans="1:3">
      <c r="A25" s="15">
        <v>8</v>
      </c>
      <c r="B25" s="28"/>
      <c r="C25" s="62"/>
    </row>
    <row r="26" spans="1:3">
      <c r="A26" s="15">
        <v>9</v>
      </c>
      <c r="B26" s="28"/>
      <c r="C26" s="62"/>
    </row>
    <row r="27" spans="1:3" ht="15.75" customHeight="1">
      <c r="A27" s="15">
        <v>10</v>
      </c>
      <c r="B27" s="28"/>
      <c r="C27" s="29"/>
    </row>
    <row r="28" spans="1:3" ht="15.75" customHeight="1">
      <c r="A28" s="15"/>
      <c r="B28" s="28"/>
      <c r="C28" s="29"/>
    </row>
    <row r="29" spans="1:3" ht="30" customHeight="1">
      <c r="A29" s="15"/>
      <c r="B29" s="548" t="s">
        <v>190</v>
      </c>
      <c r="C29" s="549"/>
    </row>
    <row r="30" spans="1:3">
      <c r="A30" s="15">
        <v>1</v>
      </c>
      <c r="B30" s="63" t="s">
        <v>906</v>
      </c>
      <c r="C30" s="463">
        <v>1</v>
      </c>
    </row>
    <row r="31" spans="1:3" ht="15.75" customHeight="1">
      <c r="A31" s="15"/>
      <c r="B31" s="63"/>
      <c r="C31" s="64"/>
    </row>
    <row r="32" spans="1:3" ht="29.25" customHeight="1">
      <c r="A32" s="15"/>
      <c r="B32" s="548" t="s">
        <v>316</v>
      </c>
      <c r="C32" s="549"/>
    </row>
    <row r="33" spans="1:3">
      <c r="A33" s="15">
        <v>1</v>
      </c>
      <c r="B33" s="63" t="s">
        <v>907</v>
      </c>
      <c r="C33" s="506">
        <v>0.39950000000000002</v>
      </c>
    </row>
    <row r="34" spans="1:3" ht="15" thickBot="1">
      <c r="A34" s="16">
        <v>2</v>
      </c>
      <c r="B34" s="65" t="s">
        <v>908</v>
      </c>
      <c r="C34" s="50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398" t="s">
        <v>227</v>
      </c>
      <c r="B1" s="399" t="str">
        <f>'1. key ratios'!B1</f>
        <v>სს იშბანკი საქართველო</v>
      </c>
      <c r="D1" s="329"/>
    </row>
    <row r="2" spans="1:7" s="22" customFormat="1" ht="15.75" customHeight="1">
      <c r="A2" s="398" t="s">
        <v>228</v>
      </c>
      <c r="B2" s="400">
        <f>'1. key ratios'!B2</f>
        <v>43100</v>
      </c>
    </row>
    <row r="3" spans="1:7" s="22" customFormat="1" ht="15.75" customHeight="1"/>
    <row r="4" spans="1:7" s="22" customFormat="1" ht="15.75" customHeight="1" thickBot="1">
      <c r="A4" s="252" t="s">
        <v>658</v>
      </c>
      <c r="B4" s="253" t="s">
        <v>305</v>
      </c>
      <c r="C4" s="194"/>
      <c r="D4" s="194"/>
      <c r="E4" s="195" t="s">
        <v>131</v>
      </c>
    </row>
    <row r="5" spans="1:7" s="121" customFormat="1" ht="17.399999999999999" customHeight="1">
      <c r="A5" s="346"/>
      <c r="B5" s="347"/>
      <c r="C5" s="193" t="s">
        <v>0</v>
      </c>
      <c r="D5" s="193" t="s">
        <v>1</v>
      </c>
      <c r="E5" s="348" t="s">
        <v>2</v>
      </c>
    </row>
    <row r="6" spans="1:7" s="160" customFormat="1" ht="14.4" customHeight="1">
      <c r="A6" s="349"/>
      <c r="B6" s="550" t="s">
        <v>271</v>
      </c>
      <c r="C6" s="550" t="s">
        <v>270</v>
      </c>
      <c r="D6" s="551" t="s">
        <v>269</v>
      </c>
      <c r="E6" s="552"/>
      <c r="G6"/>
    </row>
    <row r="7" spans="1:7" s="160" customFormat="1" ht="99.6" customHeight="1">
      <c r="A7" s="349"/>
      <c r="B7" s="550"/>
      <c r="C7" s="550"/>
      <c r="D7" s="342" t="s">
        <v>268</v>
      </c>
      <c r="E7" s="343" t="s">
        <v>834</v>
      </c>
      <c r="G7"/>
    </row>
    <row r="8" spans="1:7">
      <c r="A8" s="350">
        <v>1</v>
      </c>
      <c r="B8" s="351" t="s">
        <v>192</v>
      </c>
      <c r="C8" s="464">
        <f>'2. RC'!E7</f>
        <v>4249471.09</v>
      </c>
      <c r="D8" s="464"/>
      <c r="E8" s="465">
        <f>C8</f>
        <v>4249471.09</v>
      </c>
    </row>
    <row r="9" spans="1:7">
      <c r="A9" s="350">
        <v>2</v>
      </c>
      <c r="B9" s="351" t="s">
        <v>193</v>
      </c>
      <c r="C9" s="464">
        <f>'2. RC'!E8</f>
        <v>29426183.239999998</v>
      </c>
      <c r="D9" s="464"/>
      <c r="E9" s="465">
        <f t="shared" ref="E9:E20" si="0">C9</f>
        <v>29426183.239999998</v>
      </c>
    </row>
    <row r="10" spans="1:7">
      <c r="A10" s="350">
        <v>3</v>
      </c>
      <c r="B10" s="351" t="s">
        <v>267</v>
      </c>
      <c r="C10" s="464">
        <f>'2. RC'!E9</f>
        <v>16798974.54315</v>
      </c>
      <c r="D10" s="464"/>
      <c r="E10" s="465">
        <f t="shared" si="0"/>
        <v>16798974.54315</v>
      </c>
    </row>
    <row r="11" spans="1:7" ht="27.6">
      <c r="A11" s="350">
        <v>4</v>
      </c>
      <c r="B11" s="351" t="s">
        <v>223</v>
      </c>
      <c r="C11" s="464">
        <f>'2. RC'!E10</f>
        <v>0</v>
      </c>
      <c r="D11" s="464"/>
      <c r="E11" s="465">
        <f t="shared" si="0"/>
        <v>0</v>
      </c>
    </row>
    <row r="12" spans="1:7">
      <c r="A12" s="350">
        <v>5</v>
      </c>
      <c r="B12" s="351" t="s">
        <v>195</v>
      </c>
      <c r="C12" s="464">
        <f>'2. RC'!E11</f>
        <v>24891268.768840581</v>
      </c>
      <c r="D12" s="464"/>
      <c r="E12" s="465">
        <f t="shared" si="0"/>
        <v>24891268.768840581</v>
      </c>
    </row>
    <row r="13" spans="1:7">
      <c r="A13" s="350">
        <v>6.1</v>
      </c>
      <c r="B13" s="351" t="s">
        <v>196</v>
      </c>
      <c r="C13" s="466">
        <f>'2. RC'!E12</f>
        <v>152562075.76000002</v>
      </c>
      <c r="D13" s="464"/>
      <c r="E13" s="465">
        <f t="shared" si="0"/>
        <v>152562075.76000002</v>
      </c>
    </row>
    <row r="14" spans="1:7">
      <c r="A14" s="350">
        <v>6.2</v>
      </c>
      <c r="B14" s="352" t="s">
        <v>197</v>
      </c>
      <c r="C14" s="466">
        <f>'2. RC'!E13</f>
        <v>-4989979.4348000009</v>
      </c>
      <c r="D14" s="464"/>
      <c r="E14" s="465">
        <f t="shared" si="0"/>
        <v>-4989979.4348000009</v>
      </c>
    </row>
    <row r="15" spans="1:7">
      <c r="A15" s="350">
        <v>6</v>
      </c>
      <c r="B15" s="351" t="s">
        <v>266</v>
      </c>
      <c r="C15" s="464">
        <f>'2. RC'!E14</f>
        <v>147572096.32520002</v>
      </c>
      <c r="D15" s="464"/>
      <c r="E15" s="465">
        <f t="shared" si="0"/>
        <v>147572096.32520002</v>
      </c>
    </row>
    <row r="16" spans="1:7" ht="27.6">
      <c r="A16" s="350">
        <v>7</v>
      </c>
      <c r="B16" s="351" t="s">
        <v>199</v>
      </c>
      <c r="C16" s="464">
        <f>'2. RC'!E15</f>
        <v>5757211.7217899989</v>
      </c>
      <c r="D16" s="464"/>
      <c r="E16" s="465">
        <f t="shared" si="0"/>
        <v>5757211.7217899989</v>
      </c>
    </row>
    <row r="17" spans="1:7">
      <c r="A17" s="350">
        <v>8</v>
      </c>
      <c r="B17" s="351" t="s">
        <v>200</v>
      </c>
      <c r="C17" s="464">
        <f>'2. RC'!E16</f>
        <v>0</v>
      </c>
      <c r="D17" s="464"/>
      <c r="E17" s="465">
        <f t="shared" si="0"/>
        <v>0</v>
      </c>
      <c r="F17" s="6"/>
      <c r="G17" s="6"/>
    </row>
    <row r="18" spans="1:7">
      <c r="A18" s="350">
        <v>9</v>
      </c>
      <c r="B18" s="351" t="s">
        <v>201</v>
      </c>
      <c r="C18" s="464">
        <f>'2. RC'!E17</f>
        <v>0</v>
      </c>
      <c r="D18" s="464"/>
      <c r="E18" s="465">
        <f t="shared" si="0"/>
        <v>0</v>
      </c>
      <c r="G18" s="6"/>
    </row>
    <row r="19" spans="1:7" ht="27.6">
      <c r="A19" s="350">
        <v>10</v>
      </c>
      <c r="B19" s="351" t="s">
        <v>202</v>
      </c>
      <c r="C19" s="464">
        <f>'2. RC'!E18</f>
        <v>1871941.6</v>
      </c>
      <c r="D19" s="464"/>
      <c r="E19" s="465">
        <f t="shared" si="0"/>
        <v>1871941.6</v>
      </c>
      <c r="G19" s="6"/>
    </row>
    <row r="20" spans="1:7">
      <c r="A20" s="350">
        <v>11</v>
      </c>
      <c r="B20" s="351" t="s">
        <v>203</v>
      </c>
      <c r="C20" s="464">
        <f>'2. RC'!E19</f>
        <v>3512099.8011980578</v>
      </c>
      <c r="D20" s="464"/>
      <c r="E20" s="465">
        <f t="shared" si="0"/>
        <v>3512099.8011980578</v>
      </c>
    </row>
    <row r="21" spans="1:7" ht="42" thickBot="1">
      <c r="A21" s="353"/>
      <c r="B21" s="354" t="s">
        <v>797</v>
      </c>
      <c r="C21" s="467">
        <f>SUM(C8:C12, C15:C20)</f>
        <v>234079247.09017864</v>
      </c>
      <c r="D21" s="467">
        <f>SUM(D8:D12, D15:D20)</f>
        <v>0</v>
      </c>
      <c r="E21" s="468">
        <f>SUM(E8:E12, E15:E20)</f>
        <v>234079247.09017864</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398" t="s">
        <v>227</v>
      </c>
      <c r="B1" s="399" t="str">
        <f>'1. key ratios'!B1</f>
        <v>სს იშბანკი საქართველო</v>
      </c>
    </row>
    <row r="2" spans="1:6" s="22" customFormat="1" ht="15.75" customHeight="1">
      <c r="A2" s="398" t="s">
        <v>228</v>
      </c>
      <c r="B2" s="400">
        <f>'1. key ratios'!B2</f>
        <v>43100</v>
      </c>
      <c r="C2"/>
      <c r="D2"/>
      <c r="E2"/>
      <c r="F2"/>
    </row>
    <row r="3" spans="1:6" s="22" customFormat="1" ht="15.75" customHeight="1">
      <c r="C3"/>
      <c r="D3"/>
      <c r="E3"/>
      <c r="F3"/>
    </row>
    <row r="4" spans="1:6" s="22" customFormat="1" ht="28.2" thickBot="1">
      <c r="A4" s="22" t="s">
        <v>659</v>
      </c>
      <c r="B4" s="201" t="s">
        <v>309</v>
      </c>
      <c r="C4" s="195" t="s">
        <v>131</v>
      </c>
      <c r="D4"/>
      <c r="E4"/>
      <c r="F4"/>
    </row>
    <row r="5" spans="1:6" ht="27.6">
      <c r="A5" s="196">
        <v>1</v>
      </c>
      <c r="B5" s="197" t="s">
        <v>695</v>
      </c>
      <c r="C5" s="469">
        <f>'7. LI1'!E21</f>
        <v>234079247.09017864</v>
      </c>
    </row>
    <row r="6" spans="1:6" s="186" customFormat="1">
      <c r="A6" s="120">
        <v>2.1</v>
      </c>
      <c r="B6" s="203" t="s">
        <v>310</v>
      </c>
      <c r="C6" s="474">
        <v>9652223.6799999997</v>
      </c>
    </row>
    <row r="7" spans="1:6" s="4" customFormat="1" ht="27.6" outlineLevel="1">
      <c r="A7" s="202">
        <v>2.2000000000000002</v>
      </c>
      <c r="B7" s="198" t="s">
        <v>311</v>
      </c>
      <c r="C7" s="475">
        <v>0</v>
      </c>
    </row>
    <row r="8" spans="1:6" s="4" customFormat="1" ht="27.6">
      <c r="A8" s="202">
        <v>3</v>
      </c>
      <c r="B8" s="199" t="s">
        <v>696</v>
      </c>
      <c r="C8" s="471">
        <f>SUM(C5:C7)</f>
        <v>243731470.77017865</v>
      </c>
    </row>
    <row r="9" spans="1:6" s="186" customFormat="1">
      <c r="A9" s="120">
        <v>4</v>
      </c>
      <c r="B9" s="206" t="s">
        <v>306</v>
      </c>
      <c r="C9" s="508">
        <f>'9. Capital'!C46+242396</f>
        <v>2314622.9218000001</v>
      </c>
      <c r="D9" s="529"/>
    </row>
    <row r="10" spans="1:6" s="4" customFormat="1" ht="27.6" outlineLevel="1">
      <c r="A10" s="202">
        <v>5.0999999999999996</v>
      </c>
      <c r="B10" s="198" t="s">
        <v>317</v>
      </c>
      <c r="C10" s="470">
        <v>-54100.379999998899</v>
      </c>
    </row>
    <row r="11" spans="1:6" s="4" customFormat="1" ht="27.6" outlineLevel="1">
      <c r="A11" s="202">
        <v>5.2</v>
      </c>
      <c r="B11" s="198" t="s">
        <v>318</v>
      </c>
      <c r="C11" s="472"/>
    </row>
    <row r="12" spans="1:6" s="4" customFormat="1">
      <c r="A12" s="202">
        <v>6</v>
      </c>
      <c r="B12" s="204" t="s">
        <v>307</v>
      </c>
      <c r="C12" s="472"/>
    </row>
    <row r="13" spans="1:6" s="4" customFormat="1" ht="15" thickBot="1">
      <c r="A13" s="205">
        <v>7</v>
      </c>
      <c r="B13" s="200" t="s">
        <v>308</v>
      </c>
      <c r="C13" s="473">
        <f>SUM(C8:C12)</f>
        <v>245991993.31197864</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2018-01-25T14:09:19Z</dcterms:modified>
</cp:coreProperties>
</file>