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8" windowWidth="14808" windowHeight="7536" tabRatio="761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 calcMode="autoNoTable" calcOnSave="0"/>
</workbook>
</file>

<file path=xl/calcChain.xml><?xml version="1.0" encoding="utf-8"?>
<calcChain xmlns="http://schemas.openxmlformats.org/spreadsheetml/2006/main">
  <c r="B2" i="37" l="1"/>
  <c r="B1" i="37"/>
  <c r="B2" i="36"/>
  <c r="B1" i="36"/>
  <c r="H21" i="74"/>
  <c r="H20" i="74"/>
  <c r="H19" i="74"/>
  <c r="H18" i="74"/>
  <c r="H17" i="74"/>
  <c r="H16" i="74"/>
  <c r="H15" i="74"/>
  <c r="H14" i="74"/>
  <c r="H13" i="74"/>
  <c r="H12" i="74"/>
  <c r="H11" i="74"/>
  <c r="H10" i="74"/>
  <c r="H9" i="74"/>
  <c r="H8" i="74"/>
  <c r="B2" i="74"/>
  <c r="B1" i="74"/>
  <c r="B2" i="64"/>
  <c r="B1" i="64"/>
  <c r="B2" i="35"/>
  <c r="B1" i="35"/>
  <c r="B2" i="69"/>
  <c r="B1" i="69"/>
  <c r="B2" i="28"/>
  <c r="B1" i="28"/>
  <c r="B2" i="73"/>
  <c r="B1" i="73"/>
  <c r="B2" i="72"/>
  <c r="B1" i="72"/>
  <c r="D5" i="71"/>
  <c r="C5" i="71"/>
  <c r="B2" i="52"/>
  <c r="B1" i="52"/>
  <c r="B2" i="71"/>
  <c r="B1" i="71"/>
  <c r="E53" i="75"/>
  <c r="H53" i="75"/>
  <c r="G45" i="75"/>
  <c r="F45" i="75"/>
  <c r="D45" i="75"/>
  <c r="C45" i="75"/>
  <c r="G40" i="75"/>
  <c r="F40" i="75"/>
  <c r="H40" i="75" s="1"/>
  <c r="D40" i="75"/>
  <c r="C40" i="75"/>
  <c r="G32" i="75"/>
  <c r="F32" i="75"/>
  <c r="D32" i="75"/>
  <c r="C32" i="75"/>
  <c r="G22" i="75"/>
  <c r="F22" i="75"/>
  <c r="D22" i="75"/>
  <c r="C22" i="75"/>
  <c r="G19" i="75"/>
  <c r="F19" i="75"/>
  <c r="D19" i="75"/>
  <c r="C19" i="75"/>
  <c r="D16" i="75"/>
  <c r="C16" i="75"/>
  <c r="G13" i="75"/>
  <c r="F13" i="75"/>
  <c r="D13" i="75"/>
  <c r="C13" i="75"/>
  <c r="E12" i="75"/>
  <c r="H12" i="75"/>
  <c r="C7" i="75"/>
  <c r="D7" i="75"/>
  <c r="E7" i="75" s="1"/>
  <c r="G7" i="75"/>
  <c r="F7" i="75"/>
  <c r="H7" i="75" s="1"/>
  <c r="B2" i="75"/>
  <c r="B1" i="75"/>
  <c r="B2" i="53"/>
  <c r="B1" i="53"/>
  <c r="G14" i="62"/>
  <c r="F14" i="62"/>
  <c r="E14" i="62"/>
  <c r="D14" i="62"/>
  <c r="C14" i="62"/>
  <c r="B2" i="62"/>
  <c r="B1" i="62"/>
  <c r="B1" i="6"/>
  <c r="E40" i="75" l="1"/>
  <c r="C36" i="69" l="1"/>
  <c r="C22" i="74" l="1"/>
  <c r="S17" i="35"/>
  <c r="S21" i="35" l="1"/>
  <c r="S20" i="35"/>
  <c r="S19" i="35"/>
  <c r="S18" i="35"/>
  <c r="S16" i="35"/>
  <c r="S15" i="35"/>
  <c r="S14" i="35"/>
  <c r="S13" i="35"/>
  <c r="S12" i="35"/>
  <c r="S11" i="35"/>
  <c r="S10" i="35"/>
  <c r="S9" i="35"/>
  <c r="S8" i="35"/>
  <c r="S22" i="35" l="1"/>
  <c r="F21" i="72" l="1"/>
  <c r="G21" i="72"/>
  <c r="D21" i="72"/>
  <c r="E21" i="72"/>
  <c r="C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G22" i="74" l="1"/>
  <c r="F22" i="74"/>
  <c r="D15" i="36" l="1"/>
  <c r="V7" i="64"/>
  <c r="T21" i="64" l="1"/>
  <c r="U21" i="64"/>
  <c r="V9" i="64"/>
  <c r="C6" i="71" l="1"/>
  <c r="H52" i="75" l="1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1" i="75"/>
  <c r="E11" i="75"/>
  <c r="H10" i="75"/>
  <c r="E10" i="75"/>
  <c r="H9" i="75"/>
  <c r="E9" i="75"/>
  <c r="H8" i="75"/>
  <c r="E8" i="75"/>
  <c r="C14" i="37" l="1"/>
  <c r="C7" i="37"/>
  <c r="C21" i="37" l="1"/>
  <c r="D6" i="71"/>
  <c r="C14" i="71"/>
  <c r="G61" i="53"/>
  <c r="F61" i="53"/>
  <c r="D61" i="53"/>
  <c r="C61" i="53"/>
  <c r="G53" i="53"/>
  <c r="F53" i="53"/>
  <c r="D53" i="53"/>
  <c r="C53" i="53"/>
  <c r="G34" i="53"/>
  <c r="G45" i="53" s="1"/>
  <c r="F34" i="53"/>
  <c r="F45" i="53" s="1"/>
  <c r="F54" i="53" s="1"/>
  <c r="D34" i="53"/>
  <c r="D45" i="53" s="1"/>
  <c r="D54" i="53" s="1"/>
  <c r="C34" i="53"/>
  <c r="C45" i="53" s="1"/>
  <c r="C54" i="53" s="1"/>
  <c r="G54" i="53" l="1"/>
  <c r="G30" i="53"/>
  <c r="F30" i="53"/>
  <c r="D30" i="53"/>
  <c r="C30" i="53"/>
  <c r="G9" i="53"/>
  <c r="G22" i="53" s="1"/>
  <c r="G31" i="53" s="1"/>
  <c r="G56" i="53" s="1"/>
  <c r="G63" i="53" s="1"/>
  <c r="G65" i="53" s="1"/>
  <c r="G67" i="53" s="1"/>
  <c r="F9" i="53"/>
  <c r="F22" i="53" s="1"/>
  <c r="D9" i="53"/>
  <c r="D22" i="53" s="1"/>
  <c r="D31" i="53" s="1"/>
  <c r="D56" i="53" s="1"/>
  <c r="D63" i="53" s="1"/>
  <c r="D65" i="53" s="1"/>
  <c r="D67" i="53" s="1"/>
  <c r="C9" i="53"/>
  <c r="C22" i="53" s="1"/>
  <c r="D31" i="62"/>
  <c r="D41" i="62" s="1"/>
  <c r="C31" i="62"/>
  <c r="C41" i="62" s="1"/>
  <c r="C20" i="62"/>
  <c r="C31" i="53" l="1"/>
  <c r="C56" i="53" s="1"/>
  <c r="C63" i="53" s="1"/>
  <c r="C65" i="53" s="1"/>
  <c r="C67" i="53" s="1"/>
  <c r="E22" i="53"/>
  <c r="F31" i="53"/>
  <c r="F56" i="53" s="1"/>
  <c r="F63" i="53" s="1"/>
  <c r="F65" i="53" s="1"/>
  <c r="F67" i="53" s="1"/>
  <c r="H22" i="53"/>
  <c r="G31" i="62"/>
  <c r="G41" i="62" s="1"/>
  <c r="F31" i="62"/>
  <c r="F41" i="62" s="1"/>
  <c r="F20" i="62"/>
  <c r="G20" i="62"/>
  <c r="D20" i="62"/>
  <c r="E41" i="62" l="1"/>
  <c r="E31" i="62"/>
  <c r="D22" i="74"/>
  <c r="E22" i="74"/>
  <c r="H22" i="74" s="1"/>
  <c r="D14" i="71"/>
  <c r="C5" i="73" l="1"/>
  <c r="C8" i="73" s="1"/>
  <c r="C13" i="73" s="1"/>
  <c r="C43" i="28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8" i="64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H21" i="53"/>
  <c r="H67" i="53"/>
  <c r="H66" i="53"/>
  <c r="H65" i="53"/>
  <c r="H64" i="53"/>
  <c r="H63" i="53"/>
  <c r="H61" i="53"/>
  <c r="H60" i="53"/>
  <c r="H59" i="53"/>
  <c r="H58" i="53"/>
  <c r="H56" i="53"/>
  <c r="H54" i="53"/>
  <c r="H53" i="53"/>
  <c r="H52" i="53"/>
  <c r="H51" i="53"/>
  <c r="H50" i="53"/>
  <c r="H49" i="53"/>
  <c r="H48" i="53"/>
  <c r="H47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1" i="53"/>
  <c r="H30" i="53"/>
  <c r="H29" i="53"/>
  <c r="H28" i="53"/>
  <c r="H27" i="53"/>
  <c r="H26" i="53"/>
  <c r="H25" i="53"/>
  <c r="H24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H41" i="62"/>
  <c r="H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2" i="62"/>
  <c r="H23" i="62"/>
  <c r="H24" i="62"/>
  <c r="H25" i="62"/>
  <c r="H26" i="62"/>
  <c r="H27" i="62"/>
  <c r="H28" i="62"/>
  <c r="H29" i="62"/>
  <c r="H30" i="62"/>
  <c r="H31" i="62"/>
  <c r="H33" i="62"/>
  <c r="H34" i="62"/>
  <c r="H35" i="62"/>
  <c r="H36" i="62"/>
  <c r="H37" i="62"/>
  <c r="H38" i="62"/>
  <c r="H39" i="62"/>
  <c r="H40" i="62"/>
  <c r="H7" i="62"/>
  <c r="E33" i="62"/>
  <c r="E34" i="62"/>
  <c r="E35" i="62"/>
  <c r="E36" i="62"/>
  <c r="E37" i="62"/>
  <c r="E38" i="62"/>
  <c r="E39" i="62"/>
  <c r="E40" i="62"/>
  <c r="E23" i="62"/>
  <c r="E24" i="62"/>
  <c r="E25" i="62"/>
  <c r="E26" i="62"/>
  <c r="E27" i="62"/>
  <c r="E28" i="62"/>
  <c r="E29" i="62"/>
  <c r="E30" i="62"/>
  <c r="E22" i="62"/>
  <c r="E8" i="62"/>
  <c r="E9" i="62"/>
  <c r="E10" i="62"/>
  <c r="E11" i="62"/>
  <c r="E12" i="62"/>
  <c r="E13" i="62"/>
  <c r="E15" i="62"/>
  <c r="E16" i="62"/>
  <c r="E17" i="62"/>
  <c r="E18" i="62"/>
  <c r="E19" i="62"/>
  <c r="E20" i="62"/>
  <c r="E7" i="62"/>
  <c r="C44" i="69" l="1"/>
  <c r="C24" i="69"/>
</calcChain>
</file>

<file path=xl/sharedStrings.xml><?xml version="1.0" encoding="utf-8"?>
<sst xmlns="http://schemas.openxmlformats.org/spreadsheetml/2006/main" count="631" uniqueCount="422">
  <si>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</si>
  <si>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</si>
  <si>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</si>
  <si>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</si>
  <si>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</si>
  <si>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</si>
  <si>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</si>
  <si>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</si>
  <si>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</si>
  <si>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</si>
  <si>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</si>
  <si>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</si>
  <si>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</si>
  <si>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</si>
  <si>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</si>
  <si>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</si>
  <si>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</si>
  <si>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</si>
  <si>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</si>
  <si>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</si>
  <si>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</si>
  <si>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</si>
  <si>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</si>
  <si>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</si>
  <si>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</si>
  <si>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</si>
  <si>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</si>
  <si>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</si>
  <si>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</si>
  <si>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</si>
  <si>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</si>
  <si>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</si>
  <si>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</si>
  <si>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</si>
  <si>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</si>
  <si>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</si>
  <si>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</si>
  <si>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</si>
  <si>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</si>
  <si>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</si>
  <si>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</si>
  <si>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</si>
  <si>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</si>
  <si>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</si>
  <si>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</si>
  <si>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</si>
  <si>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</si>
  <si>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</si>
  <si>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</si>
  <si>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</si>
  <si>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</si>
  <si>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</si>
  <si>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</si>
  <si>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</si>
  <si>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</si>
  <si>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</si>
  <si>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</si>
  <si>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</si>
  <si>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</si>
  <si>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</si>
  <si>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</si>
  <si>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</si>
  <si>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</si>
  <si>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</si>
  <si>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</si>
  <si>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</si>
  <si>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</si>
  <si>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</si>
  <si>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</si>
  <si>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</si>
  <si>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</si>
  <si>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</si>
  <si>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</si>
  <si>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</si>
  <si>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</si>
  <si>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</si>
  <si>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</si>
  <si>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</si>
  <si>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</si>
  <si>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</si>
  <si>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</si>
  <si>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</si>
  <si>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</si>
  <si>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</si>
  <si>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</si>
  <si>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</si>
  <si>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</si>
  <si>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</si>
  <si>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</si>
  <si>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</si>
  <si>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</si>
  <si>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</si>
  <si>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</si>
  <si>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</si>
  <si>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</si>
  <si>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</si>
  <si>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</si>
  <si>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</si>
  <si>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</si>
  <si>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</si>
  <si>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</si>
  <si>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</si>
  <si>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</si>
  <si>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</si>
  <si>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</si>
  <si>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</si>
  <si>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</si>
  <si>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</si>
  <si>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</si>
  <si>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</si>
  <si>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</si>
  <si>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</si>
  <si>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</si>
  <si>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</si>
  <si>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</si>
  <si>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</si>
  <si>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</si>
  <si>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</si>
  <si>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</si>
  <si>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</si>
  <si>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</si>
  <si>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</si>
  <si>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</si>
  <si>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</si>
  <si>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</si>
  <si>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</si>
  <si>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</si>
  <si>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</si>
  <si>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</si>
  <si>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</si>
  <si>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</si>
  <si>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</si>
  <si>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</si>
  <si>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</si>
  <si>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</si>
  <si>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</si>
  <si>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</si>
  <si>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</si>
  <si>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</si>
  <si>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</si>
  <si>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</si>
  <si>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</si>
  <si>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</si>
  <si>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</si>
  <si>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</si>
  <si>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</si>
  <si>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</si>
  <si>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</si>
  <si>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</si>
  <si>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</si>
  <si>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</si>
  <si>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</si>
  <si>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</si>
  <si>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</si>
  <si>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</si>
  <si>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</si>
  <si>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</si>
  <si>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</si>
  <si>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</si>
  <si>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</si>
  <si>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</si>
  <si>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</si>
  <si>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</si>
  <si>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</si>
  <si>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</si>
  <si>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</si>
  <si>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</si>
  <si>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</si>
  <si>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</si>
  <si>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</si>
  <si>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</si>
  <si>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</si>
  <si>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</si>
  <si>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</si>
  <si>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</si>
  <si>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</si>
  <si>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</si>
  <si>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</si>
  <si>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</si>
  <si>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</si>
  <si>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</si>
  <si>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</si>
  <si>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</si>
  <si>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</si>
  <si>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</si>
  <si>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</si>
  <si>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</si>
  <si>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</si>
  <si>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</si>
  <si>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</si>
  <si>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</si>
  <si>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</si>
  <si>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</si>
  <si>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</si>
  <si>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</si>
  <si>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</si>
  <si>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</si>
  <si>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</si>
  <si>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</si>
  <si>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</si>
  <si>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</si>
  <si>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</si>
  <si>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</si>
  <si>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</si>
  <si>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</si>
  <si>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</si>
  <si>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</si>
  <si>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</si>
  <si>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</si>
  <si>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</si>
  <si>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</si>
  <si>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</si>
  <si>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</si>
  <si>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</si>
  <si>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</si>
  <si>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</si>
  <si>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</si>
  <si>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</si>
  <si>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</si>
  <si>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</si>
  <si>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</si>
  <si>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</si>
  <si>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</si>
  <si>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</si>
  <si>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</si>
  <si>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</si>
  <si>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</si>
  <si>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</si>
  <si>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</si>
  <si>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</si>
  <si>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</si>
  <si>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</si>
  <si>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</si>
  <si>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</si>
  <si>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</si>
  <si>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</si>
  <si>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</si>
  <si>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</si>
  <si>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</si>
  <si>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</si>
  <si>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</si>
  <si>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</si>
  <si>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</si>
  <si>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</si>
  <si>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</si>
  <si>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</si>
  <si>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</si>
  <si>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</si>
  <si>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</si>
  <si>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</si>
  <si>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</si>
  <si>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</si>
  <si>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</si>
  <si>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</si>
  <si>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</si>
  <si>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</si>
  <si>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</si>
  <si>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</si>
  <si>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</si>
  <si>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</si>
  <si>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</si>
  <si>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</si>
  <si>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</si>
  <si>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</si>
  <si>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</si>
  <si>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</si>
  <si>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</si>
  <si>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</si>
  <si>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</si>
  <si>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</si>
  <si>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</si>
  <si>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</si>
  <si>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</si>
  <si>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</si>
  <si>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</si>
  <si>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</si>
  <si>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</si>
  <si>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</si>
  <si>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</si>
  <si>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</si>
  <si>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</si>
  <si>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</si>
  <si>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</si>
  <si>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</si>
  <si>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</si>
  <si>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</si>
  <si>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</si>
  <si>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</si>
  <si>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</si>
  <si>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</si>
  <si>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</si>
  <si>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</si>
  <si>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</si>
  <si>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</si>
  <si>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</si>
  <si>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</si>
  <si>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</si>
  <si>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</si>
  <si>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</si>
  <si>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</si>
  <si>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</si>
  <si>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</si>
  <si>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</si>
  <si>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</si>
  <si>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</si>
  <si>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</si>
  <si>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</si>
  <si>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</si>
  <si>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</si>
  <si>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</si>
  <si>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</si>
  <si>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</si>
  <si>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</si>
  <si>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</si>
  <si>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</si>
  <si>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</si>
  <si>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</si>
  <si>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</si>
  <si>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</si>
  <si>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</si>
  <si>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</si>
  <si>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</si>
  <si>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</si>
  <si>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</si>
  <si>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</si>
  <si>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</si>
  <si>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</si>
  <si>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</si>
  <si>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</si>
  <si>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</si>
  <si>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</si>
  <si>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</si>
  <si>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</si>
  <si>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</si>
  <si>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</si>
  <si>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</si>
  <si>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</si>
  <si>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</si>
  <si>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</si>
  <si>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</si>
  <si>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</si>
  <si>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</si>
  <si>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</si>
  <si>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</si>
  <si>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</si>
  <si>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</si>
  <si>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</si>
  <si>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</si>
  <si>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</si>
  <si>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</si>
  <si>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</si>
  <si>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</si>
  <si>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</si>
  <si>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</si>
  <si>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</si>
  <si>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</si>
  <si>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</si>
  <si>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</si>
  <si>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</si>
  <si>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</si>
  <si>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</si>
  <si>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</si>
  <si>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</si>
  <si>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</si>
  <si>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</si>
  <si>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</si>
  <si>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</si>
  <si>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</si>
  <si>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</si>
  <si>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</si>
  <si>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</si>
  <si>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</si>
  <si>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</si>
  <si>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</si>
  <si>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</si>
  <si>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</si>
  <si>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</si>
  <si>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</si>
  <si>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</si>
  <si>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</si>
  <si>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</si>
  <si>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</si>
  <si>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</si>
  <si>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</si>
  <si>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</si>
  <si>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</si>
  <si>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</si>
  <si>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</si>
  <si>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</si>
  <si>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</si>
  <si>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</si>
  <si>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</si>
  <si>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</si>
  <si>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</si>
  <si>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</si>
  <si>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</si>
  <si>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N39</t>
  </si>
  <si>
    <t>ცხრილი 9 (Capital), N37</t>
  </si>
  <si>
    <t>ცხრილი 9 (Capital), N2</t>
  </si>
  <si>
    <t>ცხრილი 9 (Capital), N6</t>
  </si>
  <si>
    <t>სს იშბანკი საქართველო</t>
  </si>
  <si>
    <t>მურათ ბილგიჩ</t>
  </si>
  <si>
    <t>ოზან გური</t>
  </si>
  <si>
    <t>www.isbank.ge</t>
  </si>
  <si>
    <t xml:space="preserve"> 2Q 2017</t>
  </si>
  <si>
    <t xml:space="preserve"> 1Q 2017</t>
  </si>
  <si>
    <t>4Q 2016</t>
  </si>
  <si>
    <t>3Q 2016</t>
  </si>
  <si>
    <t>2Q 2016</t>
  </si>
  <si>
    <t>აჰმეთ ნაჯი ნარშაფ</t>
  </si>
  <si>
    <t>ჯემ ქაიან</t>
  </si>
  <si>
    <t>იავუზ ერგინ</t>
  </si>
  <si>
    <t>ჯან იუჯელ</t>
  </si>
  <si>
    <t>ქემალ შაჰინ</t>
  </si>
  <si>
    <t>მეჰმეთ შენჯანი</t>
  </si>
  <si>
    <t>ოზან გურ</t>
  </si>
  <si>
    <t>მეჰმეთ იჰსან აქჰუნ</t>
  </si>
  <si>
    <t>თეიმურაზ პირმისაშვილი</t>
  </si>
  <si>
    <t>თურქეთის იშ ბანკი</t>
  </si>
  <si>
    <t>თურქეთის იშ ბანკის საპენსიო ფონდი</t>
  </si>
  <si>
    <t>თურქეთის რესპუბლიკური სახალხო პარტია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</si>
  <si>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N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</si>
</sst>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(* #,##0.0_);_(* \(#,##0.0\);_(* &quot;-&quot;??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10"/>
      <color rgb="FF333333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u/>
      <sz val="10"/>
      <color indexed="12"/>
      <name val="Arial"/>
      <family val="2"/>
    </font>
    <font>
      <b/>
      <sz val="10"/>
      <color theme="1"/>
      <name val="Lucida Bright"/>
      <family val="1"/>
    </font>
    <font>
      <b/>
      <i/>
      <sz val="10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168" fontId="29" fillId="37" borderId="0"/>
    <xf numFmtId="169" fontId="29" fillId="37" borderId="0"/>
    <xf numFmtId="168" fontId="29" fillId="37" borderId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5" borderId="0" applyNumberFormat="0" applyBorder="0" applyAlignment="0" applyProtection="0"/>
    <xf numFmtId="0" fontId="30" fillId="59" borderId="0" applyNumberFormat="0" applyBorder="0" applyAlignment="0" applyProtection="0"/>
    <xf numFmtId="0" fontId="32" fillId="56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5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170" fontId="38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2" fontId="40" fillId="0" borderId="0" applyFill="0" applyBorder="0" applyAlignment="0"/>
    <xf numFmtId="173" fontId="40" fillId="0" borderId="0" applyFill="0" applyBorder="0" applyAlignment="0"/>
    <xf numFmtId="174" fontId="40" fillId="0" borderId="0" applyFill="0" applyBorder="0" applyAlignment="0"/>
    <xf numFmtId="175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9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4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172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14" fontId="49" fillId="0" borderId="0" applyFill="0" applyBorder="0" applyAlignment="0"/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7" fillId="0" borderId="33" applyNumberFormat="0" applyAlignment="0" applyProtection="0">
      <alignment horizontal="left" vertical="center"/>
    </xf>
    <xf numFmtId="0" fontId="57" fillId="0" borderId="33" applyNumberFormat="0" applyAlignment="0" applyProtection="0">
      <alignment horizontal="left" vertical="center"/>
    </xf>
    <xf numFmtId="168" fontId="57" fillId="0" borderId="33" applyNumberFormat="0" applyAlignment="0" applyProtection="0">
      <alignment horizontal="left" vertical="center"/>
    </xf>
    <xf numFmtId="0" fontId="57" fillId="0" borderId="9">
      <alignment horizontal="left" vertical="center"/>
    </xf>
    <xf numFmtId="0" fontId="57" fillId="0" borderId="9">
      <alignment horizontal="left" vertical="center"/>
    </xf>
    <xf numFmtId="168" fontId="57" fillId="0" borderId="9">
      <alignment horizontal="left" vertical="center"/>
    </xf>
    <xf numFmtId="0" fontId="58" fillId="0" borderId="46" applyNumberFormat="0" applyFill="0" applyAlignment="0" applyProtection="0"/>
    <xf numFmtId="169" fontId="58" fillId="0" borderId="46" applyNumberFormat="0" applyFill="0" applyAlignment="0" applyProtection="0"/>
    <xf numFmtId="0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0" fontId="58" fillId="0" borderId="46" applyNumberFormat="0" applyFill="0" applyAlignment="0" applyProtection="0"/>
    <xf numFmtId="0" fontId="59" fillId="0" borderId="47" applyNumberFormat="0" applyFill="0" applyAlignment="0" applyProtection="0"/>
    <xf numFmtId="169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0" fontId="60" fillId="0" borderId="48" applyNumberFormat="0" applyFill="0" applyAlignment="0" applyProtection="0"/>
    <xf numFmtId="169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61" fillId="0" borderId="0"/>
    <xf numFmtId="168" fontId="62" fillId="0" borderId="0"/>
    <xf numFmtId="0" fontId="62" fillId="0" borderId="0"/>
    <xf numFmtId="168" fontId="62" fillId="0" borderId="0"/>
    <xf numFmtId="168" fontId="57" fillId="0" borderId="0"/>
    <xf numFmtId="0" fontId="57" fillId="0" borderId="0"/>
    <xf numFmtId="168" fontId="57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168" fontId="66" fillId="0" borderId="0"/>
    <xf numFmtId="0" fontId="66" fillId="0" borderId="0"/>
    <xf numFmtId="168" fontId="66" fillId="0" borderId="0"/>
    <xf numFmtId="0" fontId="6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7" fillId="0" borderId="0" applyNumberFormat="0" applyFill="0" applyBorder="0" applyAlignment="0" applyProtection="0">
      <alignment vertical="top"/>
      <protection locked="0"/>
    </xf>
    <xf numFmtId="169" fontId="67" fillId="0" borderId="0" applyNumberFormat="0" applyFill="0" applyBorder="0" applyAlignment="0" applyProtection="0">
      <alignment vertical="top"/>
      <protection locked="0"/>
    </xf>
    <xf numFmtId="168" fontId="67" fillId="0" borderId="0" applyNumberFormat="0" applyFill="0" applyBorder="0" applyAlignment="0" applyProtection="0">
      <alignment vertical="top"/>
      <protection locked="0"/>
    </xf>
    <xf numFmtId="168" fontId="68" fillId="0" borderId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9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0" fontId="7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0" fontId="75" fillId="73" borderId="0" applyNumberFormat="0" applyBorder="0" applyAlignment="0" applyProtection="0"/>
    <xf numFmtId="1" fontId="78" fillId="0" borderId="0" applyProtection="0"/>
    <xf numFmtId="168" fontId="29" fillId="0" borderId="50"/>
    <xf numFmtId="169" fontId="29" fillId="0" borderId="50"/>
    <xf numFmtId="168" fontId="2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81" fontId="2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0" fillId="0" borderId="0"/>
    <xf numFmtId="0" fontId="80" fillId="0" borderId="0"/>
    <xf numFmtId="0" fontId="79" fillId="0" borderId="0"/>
    <xf numFmtId="179" fontId="3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31" fillId="0" borderId="0"/>
    <xf numFmtId="168" fontId="3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68" fontId="31" fillId="0" borderId="0"/>
    <xf numFmtId="0" fontId="31" fillId="0" borderId="0"/>
    <xf numFmtId="0" fontId="3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179" fontId="3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79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31" fillId="0" borderId="0"/>
    <xf numFmtId="0" fontId="2" fillId="0" borderId="0"/>
    <xf numFmtId="0" fontId="30" fillId="0" borderId="0"/>
    <xf numFmtId="168" fontId="28" fillId="0" borderId="0"/>
    <xf numFmtId="0" fontId="2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1" fillId="0" borderId="0"/>
    <xf numFmtId="0" fontId="31" fillId="0" borderId="0"/>
    <xf numFmtId="168" fontId="28" fillId="0" borderId="0"/>
    <xf numFmtId="0" fontId="68" fillId="0" borderId="0"/>
    <xf numFmtId="0" fontId="2" fillId="0" borderId="0"/>
    <xf numFmtId="168" fontId="28" fillId="0" borderId="0"/>
    <xf numFmtId="0" fontId="1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179" fontId="3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79" fontId="2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9" fillId="0" borderId="0"/>
    <xf numFmtId="0" fontId="8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8" fillId="0" borderId="0"/>
    <xf numFmtId="0" fontId="29" fillId="0" borderId="0"/>
    <xf numFmtId="179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9" fillId="0" borderId="0"/>
    <xf numFmtId="179" fontId="8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168" fontId="29" fillId="0" borderId="0"/>
    <xf numFmtId="0" fontId="7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8" fillId="0" borderId="0"/>
    <xf numFmtId="0" fontId="79" fillId="0" borderId="0"/>
    <xf numFmtId="168" fontId="8" fillId="0" borderId="0"/>
    <xf numFmtId="0" fontId="79" fillId="0" borderId="0"/>
    <xf numFmtId="168" fontId="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179" fontId="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179" fontId="2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9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7" fillId="0" borderId="0"/>
    <xf numFmtId="0" fontId="2" fillId="0" borderId="0"/>
    <xf numFmtId="0" fontId="79" fillId="0" borderId="0"/>
    <xf numFmtId="168" fontId="4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2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168" fontId="2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3" fillId="0" borderId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9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5" fillId="0" borderId="0"/>
    <xf numFmtId="0" fontId="85" fillId="0" borderId="0"/>
    <xf numFmtId="168" fontId="85" fillId="0" borderId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9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28" fillId="0" borderId="0"/>
    <xf numFmtId="17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8" fillId="0" borderId="3" applyNumberFormat="0">
      <alignment horizontal="center" vertical="top" wrapText="1"/>
    </xf>
    <xf numFmtId="0" fontId="9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1" fillId="0" borderId="0"/>
    <xf numFmtId="0" fontId="28" fillId="0" borderId="0"/>
    <xf numFmtId="0" fontId="92" fillId="0" borderId="0"/>
    <xf numFmtId="0" fontId="92" fillId="0" borderId="0"/>
    <xf numFmtId="168" fontId="28" fillId="0" borderId="0"/>
    <xf numFmtId="168" fontId="28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9" fontId="49" fillId="0" borderId="0" applyFill="0" applyBorder="0" applyAlignment="0"/>
    <xf numFmtId="189" fontId="40" fillId="0" borderId="0" applyFill="0" applyBorder="0" applyAlignment="0"/>
    <xf numFmtId="190" fontId="40" fillId="0" borderId="0" applyFill="0" applyBorder="0" applyAlignment="0"/>
    <xf numFmtId="0" fontId="95" fillId="0" borderId="0">
      <alignment horizontal="center" vertical="top"/>
    </xf>
    <xf numFmtId="0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9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28" fillId="0" borderId="54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" fontId="100" fillId="0" borderId="0" applyFill="0" applyProtection="0">
      <alignment horizontal="right"/>
    </xf>
    <xf numFmtId="42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102" fillId="0" borderId="0"/>
    <xf numFmtId="0" fontId="103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63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20" fillId="0" borderId="0" xfId="0" applyFont="1" applyAlignment="1">
      <alignment vertical="center"/>
    </xf>
    <xf numFmtId="0" fontId="9" fillId="0" borderId="0" xfId="0" applyFont="1" applyFill="1" applyBorder="1"/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/>
    </xf>
    <xf numFmtId="38" fontId="21" fillId="0" borderId="3" xfId="0" applyNumberFormat="1" applyFont="1" applyFill="1" applyBorder="1" applyAlignment="1" applyProtection="1">
      <alignment horizontal="right"/>
      <protection locked="0"/>
    </xf>
    <xf numFmtId="0" fontId="21" fillId="0" borderId="3" xfId="0" applyFont="1" applyFill="1" applyBorder="1" applyAlignment="1">
      <alignment horizontal="left" wrapText="1" indent="1"/>
    </xf>
    <xf numFmtId="0" fontId="21" fillId="0" borderId="3" xfId="0" applyFont="1" applyFill="1" applyBorder="1" applyAlignment="1">
      <alignment horizontal="left" wrapText="1" indent="2"/>
    </xf>
    <xf numFmtId="0" fontId="22" fillId="0" borderId="3" xfId="0" applyFont="1" applyFill="1" applyBorder="1" applyAlignment="1"/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6" fillId="0" borderId="35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6" fillId="0" borderId="12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5" fillId="36" borderId="15" xfId="0" applyFont="1" applyFill="1" applyBorder="1" applyAlignment="1">
      <alignment wrapText="1"/>
    </xf>
    <xf numFmtId="0" fontId="4" fillId="0" borderId="21" xfId="0" applyFont="1" applyBorder="1"/>
    <xf numFmtId="0" fontId="26" fillId="0" borderId="3" xfId="0" applyFont="1" applyBorder="1"/>
    <xf numFmtId="0" fontId="25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indent="1"/>
    </xf>
    <xf numFmtId="0" fontId="21" fillId="0" borderId="21" xfId="0" applyFont="1" applyFill="1" applyBorder="1" applyAlignment="1">
      <alignment horizontal="left" indent="1"/>
    </xf>
    <xf numFmtId="38" fontId="21" fillId="0" borderId="22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/>
    <xf numFmtId="0" fontId="4" fillId="0" borderId="59" xfId="0" applyFont="1" applyBorder="1"/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4" fillId="0" borderId="60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6" fillId="0" borderId="21" xfId="0" applyFont="1" applyBorder="1" applyAlignment="1">
      <alignment horizontal="center"/>
    </xf>
    <xf numFmtId="167" fontId="26" fillId="0" borderId="68" xfId="0" applyNumberFormat="1" applyFont="1" applyBorder="1" applyAlignment="1">
      <alignment horizontal="center"/>
    </xf>
    <xf numFmtId="167" fontId="26" fillId="0" borderId="66" xfId="0" applyNumberFormat="1" applyFont="1" applyBorder="1" applyAlignment="1">
      <alignment horizontal="center"/>
    </xf>
    <xf numFmtId="167" fontId="20" fillId="0" borderId="66" xfId="0" applyNumberFormat="1" applyFont="1" applyBorder="1" applyAlignment="1">
      <alignment horizontal="center"/>
    </xf>
    <xf numFmtId="167" fontId="26" fillId="0" borderId="69" xfId="0" applyNumberFormat="1" applyFont="1" applyBorder="1" applyAlignment="1">
      <alignment horizontal="center"/>
    </xf>
    <xf numFmtId="167" fontId="25" fillId="36" borderId="61" xfId="0" applyNumberFormat="1" applyFont="1" applyFill="1" applyBorder="1" applyAlignment="1">
      <alignment horizontal="center"/>
    </xf>
    <xf numFmtId="167" fontId="26" fillId="0" borderId="65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36" borderId="62" xfId="0" applyFont="1" applyFill="1" applyBorder="1" applyAlignment="1">
      <alignment wrapText="1"/>
    </xf>
    <xf numFmtId="167" fontId="25" fillId="36" borderId="6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70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9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164" fontId="10" fillId="36" borderId="26" xfId="1" applyNumberFormat="1" applyFont="1" applyFill="1" applyBorder="1" applyAlignment="1" applyProtection="1">
      <protection locked="0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3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5" fillId="0" borderId="3" xfId="20960" applyFont="1" applyFill="1" applyBorder="1" applyAlignment="1" applyProtection="1">
      <alignment horizontal="center" vertical="center"/>
    </xf>
    <xf numFmtId="0" fontId="106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9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5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9" fillId="0" borderId="7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9" fillId="76" borderId="66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22" xfId="0" applyNumberFormat="1" applyFont="1" applyFill="1" applyBorder="1" applyAlignment="1" applyProtection="1">
      <alignment vertical="center" wrapText="1"/>
      <protection locked="0"/>
    </xf>
    <xf numFmtId="193" fontId="15" fillId="0" borderId="3" xfId="0" applyNumberFormat="1" applyFont="1" applyFill="1" applyBorder="1" applyAlignment="1" applyProtection="1">
      <alignment vertical="center" wrapText="1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7" applyNumberFormat="1" applyFont="1" applyFill="1" applyBorder="1" applyAlignment="1" applyProtection="1">
      <alignment horizontal="right"/>
    </xf>
    <xf numFmtId="193" fontId="22" fillId="0" borderId="3" xfId="0" applyNumberFormat="1" applyFont="1" applyFill="1" applyBorder="1" applyAlignment="1">
      <alignment horizontal="center"/>
    </xf>
    <xf numFmtId="193" fontId="22" fillId="0" borderId="22" xfId="0" applyNumberFormat="1" applyFont="1" applyFill="1" applyBorder="1" applyAlignment="1">
      <alignment horizontal="center"/>
    </xf>
    <xf numFmtId="193" fontId="21" fillId="0" borderId="22" xfId="0" applyNumberFormat="1" applyFont="1" applyFill="1" applyBorder="1" applyAlignment="1" applyProtection="1">
      <alignment horizontal="right"/>
      <protection locked="0"/>
    </xf>
    <xf numFmtId="193" fontId="21" fillId="0" borderId="3" xfId="0" applyNumberFormat="1" applyFont="1" applyFill="1" applyBorder="1" applyAlignment="1" applyProtection="1">
      <alignment horizontal="right" vertical="center"/>
      <protection locked="0"/>
    </xf>
    <xf numFmtId="3" fontId="24" fillId="0" borderId="3" xfId="0" applyNumberFormat="1" applyFont="1" applyBorder="1" applyAlignment="1">
      <alignment vertical="center" wrapText="1"/>
    </xf>
    <xf numFmtId="3" fontId="24" fillId="0" borderId="22" xfId="0" applyNumberFormat="1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vertical="center" wrapText="1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26" fillId="0" borderId="34" xfId="0" applyNumberFormat="1" applyFont="1" applyBorder="1" applyAlignment="1">
      <alignment vertical="center"/>
    </xf>
    <xf numFmtId="193" fontId="26" fillId="0" borderId="13" xfId="0" applyNumberFormat="1" applyFont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6" fillId="0" borderId="14" xfId="0" applyNumberFormat="1" applyFont="1" applyBorder="1" applyAlignment="1">
      <alignment vertical="center"/>
    </xf>
    <xf numFmtId="193" fontId="25" fillId="36" borderId="16" xfId="0" applyNumberFormat="1" applyFont="1" applyFill="1" applyBorder="1" applyAlignment="1">
      <alignment vertical="center"/>
    </xf>
    <xf numFmtId="193" fontId="26" fillId="0" borderId="17" xfId="0" applyNumberFormat="1" applyFont="1" applyBorder="1" applyAlignment="1">
      <alignment vertical="center"/>
    </xf>
    <xf numFmtId="193" fontId="25" fillId="36" borderId="6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0" borderId="21" xfId="0" applyNumberFormat="1" applyFont="1" applyBorder="1" applyAlignment="1"/>
    <xf numFmtId="193" fontId="4" fillId="0" borderId="22" xfId="0" applyNumberFormat="1" applyFont="1" applyBorder="1" applyAlignment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104" fillId="0" borderId="3" xfId="8" applyNumberFormat="1" applyFont="1" applyFill="1" applyBorder="1" applyAlignment="1">
      <alignment horizontal="right" wrapText="1"/>
    </xf>
    <xf numFmtId="193" fontId="7" fillId="0" borderId="3" xfId="8" applyNumberFormat="1" applyFont="1" applyFill="1" applyBorder="1" applyAlignment="1" applyProtection="1">
      <alignment horizontal="right" wrapText="1"/>
      <protection locked="0"/>
    </xf>
    <xf numFmtId="193" fontId="7" fillId="0" borderId="0" xfId="5" applyNumberFormat="1" applyFont="1" applyFill="1" applyBorder="1" applyProtection="1">
      <protection locked="0"/>
    </xf>
    <xf numFmtId="193" fontId="15" fillId="36" borderId="25" xfId="16" applyNumberFormat="1" applyFont="1" applyFill="1" applyBorder="1" applyAlignment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9" fillId="3" borderId="25" xfId="5" applyNumberFormat="1" applyFont="1" applyFill="1" applyBorder="1" applyProtection="1">
      <protection locked="0"/>
    </xf>
    <xf numFmtId="193" fontId="26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193" fontId="4" fillId="0" borderId="23" xfId="0" applyNumberFormat="1" applyFont="1" applyBorder="1" applyAlignment="1"/>
    <xf numFmtId="193" fontId="4" fillId="0" borderId="23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7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167" fontId="4" fillId="0" borderId="3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/>
    </xf>
    <xf numFmtId="167" fontId="14" fillId="0" borderId="3" xfId="0" applyNumberFormat="1" applyFont="1" applyBorder="1" applyAlignment="1">
      <alignment horizontal="center" vertical="center"/>
    </xf>
    <xf numFmtId="167" fontId="6" fillId="36" borderId="25" xfId="0" applyNumberFormat="1" applyFont="1" applyFill="1" applyBorder="1" applyAlignment="1">
      <alignment horizontal="center" vertical="center"/>
    </xf>
    <xf numFmtId="0" fontId="7" fillId="0" borderId="19" xfId="8" applyFont="1" applyFill="1" applyBorder="1" applyAlignment="1" applyProtection="1">
      <alignment horizont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108" fillId="0" borderId="3" xfId="0" applyFont="1" applyBorder="1"/>
    <xf numFmtId="0" fontId="109" fillId="0" borderId="3" xfId="17" applyFont="1" applyBorder="1" applyAlignment="1" applyProtection="1"/>
    <xf numFmtId="0" fontId="110" fillId="0" borderId="0" xfId="0" applyFont="1"/>
    <xf numFmtId="179" fontId="110" fillId="0" borderId="0" xfId="0" applyNumberFormat="1" applyFont="1" applyAlignment="1">
      <alignment horizontal="left"/>
    </xf>
    <xf numFmtId="0" fontId="10" fillId="0" borderId="0" xfId="11" applyFont="1" applyFill="1" applyBorder="1" applyProtection="1"/>
    <xf numFmtId="10" fontId="7" fillId="0" borderId="3" xfId="20961" applyNumberFormat="1" applyFont="1" applyBorder="1" applyAlignment="1" applyProtection="1">
      <alignment vertical="center" wrapText="1"/>
      <protection locked="0"/>
    </xf>
    <xf numFmtId="10" fontId="4" fillId="0" borderId="3" xfId="20961" applyNumberFormat="1" applyFont="1" applyBorder="1" applyAlignment="1" applyProtection="1">
      <alignment vertical="center" wrapText="1"/>
      <protection locked="0"/>
    </xf>
    <xf numFmtId="10" fontId="4" fillId="0" borderId="22" xfId="20961" applyNumberFormat="1" applyFont="1" applyBorder="1" applyAlignment="1" applyProtection="1">
      <alignment vertical="center" wrapText="1"/>
      <protection locked="0"/>
    </xf>
    <xf numFmtId="10" fontId="15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22" xfId="20961" applyNumberFormat="1" applyFont="1" applyFill="1" applyBorder="1" applyAlignment="1" applyProtection="1">
      <alignment vertical="center" wrapText="1"/>
      <protection locked="0"/>
    </xf>
    <xf numFmtId="10" fontId="15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22" xfId="20961" applyNumberFormat="1" applyFont="1" applyFill="1" applyBorder="1" applyAlignment="1" applyProtection="1">
      <alignment horizontal="center" vertical="center" wrapText="1"/>
      <protection locked="0"/>
    </xf>
    <xf numFmtId="10" fontId="9" fillId="2" borderId="3" xfId="20961" applyNumberFormat="1" applyFont="1" applyFill="1" applyBorder="1" applyAlignment="1" applyProtection="1">
      <alignment vertical="center"/>
      <protection locked="0"/>
    </xf>
    <xf numFmtId="10" fontId="18" fillId="2" borderId="3" xfId="20961" applyNumberFormat="1" applyFont="1" applyFill="1" applyBorder="1" applyAlignment="1" applyProtection="1">
      <alignment vertical="center"/>
      <protection locked="0"/>
    </xf>
    <xf numFmtId="10" fontId="18" fillId="2" borderId="22" xfId="20961" applyNumberFormat="1" applyFont="1" applyFill="1" applyBorder="1" applyAlignment="1" applyProtection="1">
      <alignment vertical="center"/>
      <protection locked="0"/>
    </xf>
    <xf numFmtId="10" fontId="9" fillId="2" borderId="25" xfId="20961" applyNumberFormat="1" applyFont="1" applyFill="1" applyBorder="1" applyAlignment="1" applyProtection="1">
      <alignment vertical="center"/>
      <protection locked="0"/>
    </xf>
    <xf numFmtId="10" fontId="18" fillId="2" borderId="25" xfId="20961" applyNumberFormat="1" applyFont="1" applyFill="1" applyBorder="1" applyAlignment="1" applyProtection="1">
      <alignment vertical="center"/>
      <protection locked="0"/>
    </xf>
    <xf numFmtId="10" fontId="18" fillId="2" borderId="26" xfId="20961" applyNumberFormat="1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0" xfId="0" applyFont="1"/>
    <xf numFmtId="193" fontId="10" fillId="36" borderId="3" xfId="7" applyNumberFormat="1" applyFont="1" applyFill="1" applyBorder="1" applyAlignment="1" applyProtection="1">
      <alignment horizontal="right"/>
    </xf>
    <xf numFmtId="193" fontId="10" fillId="36" borderId="22" xfId="0" applyNumberFormat="1" applyFont="1" applyFill="1" applyBorder="1" applyAlignment="1" applyProtection="1">
      <alignment horizontal="right"/>
    </xf>
    <xf numFmtId="193" fontId="10" fillId="36" borderId="25" xfId="7" applyNumberFormat="1" applyFont="1" applyFill="1" applyBorder="1" applyAlignment="1" applyProtection="1">
      <alignment horizontal="right"/>
    </xf>
    <xf numFmtId="193" fontId="10" fillId="36" borderId="26" xfId="0" applyNumberFormat="1" applyFont="1" applyFill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11" fillId="0" borderId="0" xfId="0" applyFont="1" applyFill="1" applyBorder="1" applyProtection="1">
      <protection locked="0"/>
    </xf>
    <xf numFmtId="0" fontId="22" fillId="0" borderId="22" xfId="0" applyFont="1" applyFill="1" applyBorder="1" applyAlignment="1">
      <alignment horizontal="center" vertical="center" wrapText="1"/>
    </xf>
    <xf numFmtId="0" fontId="111" fillId="0" borderId="0" xfId="0" applyFont="1" applyFill="1"/>
    <xf numFmtId="193" fontId="22" fillId="36" borderId="3" xfId="0" applyNumberFormat="1" applyFont="1" applyFill="1" applyBorder="1" applyAlignment="1">
      <alignment horizontal="right"/>
    </xf>
    <xf numFmtId="193" fontId="10" fillId="36" borderId="22" xfId="7" applyNumberFormat="1" applyFont="1" applyFill="1" applyBorder="1" applyAlignment="1" applyProtection="1">
      <alignment horizontal="right"/>
    </xf>
    <xf numFmtId="193" fontId="22" fillId="36" borderId="3" xfId="0" applyNumberFormat="1" applyFont="1" applyFill="1" applyBorder="1" applyAlignment="1" applyProtection="1">
      <alignment horizontal="right"/>
    </xf>
    <xf numFmtId="193" fontId="10" fillId="36" borderId="3" xfId="7" applyNumberFormat="1" applyFont="1" applyFill="1" applyBorder="1" applyAlignment="1" applyProtection="1"/>
    <xf numFmtId="193" fontId="10" fillId="36" borderId="22" xfId="7" applyNumberFormat="1" applyFont="1" applyFill="1" applyBorder="1" applyAlignment="1" applyProtection="1"/>
    <xf numFmtId="193" fontId="22" fillId="36" borderId="25" xfId="0" applyNumberFormat="1" applyFont="1" applyFill="1" applyBorder="1" applyAlignment="1">
      <alignment horizontal="right"/>
    </xf>
    <xf numFmtId="193" fontId="10" fillId="36" borderId="26" xfId="7" applyNumberFormat="1" applyFont="1" applyFill="1" applyBorder="1" applyAlignment="1" applyProtection="1">
      <alignment horizontal="right"/>
    </xf>
    <xf numFmtId="0" fontId="111" fillId="0" borderId="0" xfId="0" applyFont="1" applyFill="1" applyAlignment="1">
      <alignment horizontal="center"/>
    </xf>
    <xf numFmtId="193" fontId="10" fillId="36" borderId="3" xfId="0" applyNumberFormat="1" applyFont="1" applyFill="1" applyBorder="1" applyAlignment="1" applyProtection="1">
      <alignment horizontal="right"/>
    </xf>
    <xf numFmtId="193" fontId="10" fillId="36" borderId="25" xfId="0" applyNumberFormat="1" applyFont="1" applyFill="1" applyBorder="1" applyAlignment="1" applyProtection="1">
      <alignment horizontal="right"/>
    </xf>
    <xf numFmtId="193" fontId="10" fillId="77" borderId="3" xfId="0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9" fontId="4" fillId="0" borderId="23" xfId="20961" applyNumberFormat="1" applyFont="1" applyBorder="1" applyAlignment="1"/>
    <xf numFmtId="0" fontId="9" fillId="0" borderId="21" xfId="0" applyFont="1" applyFill="1" applyBorder="1" applyAlignment="1">
      <alignment vertical="center"/>
    </xf>
    <xf numFmtId="10" fontId="4" fillId="0" borderId="23" xfId="20961" applyNumberFormat="1" applyFont="1" applyFill="1" applyBorder="1" applyAlignment="1"/>
    <xf numFmtId="0" fontId="9" fillId="0" borderId="24" xfId="0" applyFont="1" applyFill="1" applyBorder="1"/>
    <xf numFmtId="0" fontId="13" fillId="0" borderId="27" xfId="0" applyFont="1" applyFill="1" applyBorder="1" applyAlignment="1">
      <alignment wrapText="1"/>
    </xf>
    <xf numFmtId="10" fontId="4" fillId="0" borderId="42" xfId="20961" applyNumberFormat="1" applyFont="1" applyFill="1" applyBorder="1" applyAlignment="1"/>
    <xf numFmtId="0" fontId="112" fillId="0" borderId="7" xfId="0" applyFont="1" applyBorder="1" applyAlignment="1">
      <alignment horizontal="center" vertical="center" wrapText="1"/>
    </xf>
    <xf numFmtId="0" fontId="112" fillId="0" borderId="71" xfId="0" applyFont="1" applyBorder="1" applyAlignment="1">
      <alignment horizontal="center" vertical="center" wrapText="1"/>
    </xf>
    <xf numFmtId="3" fontId="113" fillId="36" borderId="3" xfId="0" applyNumberFormat="1" applyFont="1" applyFill="1" applyBorder="1" applyAlignment="1">
      <alignment vertical="center" wrapText="1"/>
    </xf>
    <xf numFmtId="3" fontId="113" fillId="36" borderId="22" xfId="0" applyNumberFormat="1" applyFont="1" applyFill="1" applyBorder="1" applyAlignment="1">
      <alignment vertical="center" wrapText="1"/>
    </xf>
    <xf numFmtId="3" fontId="113" fillId="36" borderId="25" xfId="0" applyNumberFormat="1" applyFont="1" applyFill="1" applyBorder="1" applyAlignment="1">
      <alignment vertical="center" wrapText="1"/>
    </xf>
    <xf numFmtId="3" fontId="113" fillId="36" borderId="26" xfId="0" applyNumberFormat="1" applyFont="1" applyFill="1" applyBorder="1" applyAlignment="1">
      <alignment vertical="center" wrapText="1"/>
    </xf>
    <xf numFmtId="38" fontId="3" fillId="36" borderId="20" xfId="7" applyNumberFormat="1" applyFont="1" applyFill="1" applyBorder="1" applyAlignment="1">
      <alignment horizontal="right" vertical="center"/>
    </xf>
    <xf numFmtId="38" fontId="0" fillId="0" borderId="22" xfId="7" applyNumberFormat="1" applyFont="1" applyBorder="1" applyAlignment="1">
      <alignment horizontal="right"/>
    </xf>
    <xf numFmtId="38" fontId="0" fillId="0" borderId="22" xfId="7" applyNumberFormat="1" applyFont="1" applyBorder="1" applyAlignment="1">
      <alignment horizontal="right" wrapText="1"/>
    </xf>
    <xf numFmtId="38" fontId="3" fillId="36" borderId="22" xfId="7" applyNumberFormat="1" applyFont="1" applyFill="1" applyBorder="1" applyAlignment="1">
      <alignment horizontal="right" vertical="center" wrapText="1"/>
    </xf>
    <xf numFmtId="38" fontId="3" fillId="36" borderId="26" xfId="7" applyNumberFormat="1" applyFont="1" applyFill="1" applyBorder="1" applyAlignment="1">
      <alignment horizontal="right" vertical="center" wrapText="1"/>
    </xf>
    <xf numFmtId="193" fontId="15" fillId="36" borderId="22" xfId="2" applyNumberFormat="1" applyFont="1" applyFill="1" applyBorder="1" applyAlignment="1" applyProtection="1">
      <alignment vertical="top"/>
    </xf>
    <xf numFmtId="193" fontId="15" fillId="36" borderId="22" xfId="2" applyNumberFormat="1" applyFont="1" applyFill="1" applyBorder="1" applyAlignment="1" applyProtection="1">
      <alignment vertical="top" wrapText="1"/>
    </xf>
    <xf numFmtId="193" fontId="15" fillId="36" borderId="22" xfId="2" applyNumberFormat="1" applyFont="1" applyFill="1" applyBorder="1" applyAlignment="1" applyProtection="1">
      <alignment vertical="top" wrapText="1"/>
      <protection locked="0"/>
    </xf>
    <xf numFmtId="193" fontId="15" fillId="36" borderId="26" xfId="2" applyNumberFormat="1" applyFont="1" applyFill="1" applyBorder="1" applyAlignment="1" applyProtection="1">
      <alignment vertical="top" wrapText="1"/>
    </xf>
    <xf numFmtId="193" fontId="25" fillId="36" borderId="13" xfId="0" applyNumberFormat="1" applyFont="1" applyFill="1" applyBorder="1" applyAlignment="1">
      <alignment vertical="center"/>
    </xf>
    <xf numFmtId="193" fontId="6" fillId="36" borderId="25" xfId="0" applyNumberFormat="1" applyFont="1" applyFill="1" applyBorder="1"/>
    <xf numFmtId="194" fontId="6" fillId="36" borderId="26" xfId="7" applyNumberFormat="1" applyFont="1" applyFill="1" applyBorder="1"/>
    <xf numFmtId="193" fontId="6" fillId="36" borderId="24" xfId="0" applyNumberFormat="1" applyFont="1" applyFill="1" applyBorder="1"/>
    <xf numFmtId="193" fontId="6" fillId="36" borderId="26" xfId="0" applyNumberFormat="1" applyFont="1" applyFill="1" applyBorder="1"/>
    <xf numFmtId="193" fontId="6" fillId="36" borderId="57" xfId="0" applyNumberFormat="1" applyFont="1" applyFill="1" applyBorder="1"/>
    <xf numFmtId="193" fontId="6" fillId="36" borderId="56" xfId="0" applyNumberFormat="1" applyFont="1" applyFill="1" applyBorder="1" applyAlignment="1"/>
    <xf numFmtId="9" fontId="4" fillId="0" borderId="22" xfId="20961" applyFont="1" applyBorder="1" applyAlignment="1">
      <alignment horizontal="right"/>
    </xf>
    <xf numFmtId="9" fontId="6" fillId="36" borderId="25" xfId="20961" applyFont="1" applyFill="1" applyBorder="1" applyAlignment="1">
      <alignment horizontal="right"/>
    </xf>
    <xf numFmtId="193" fontId="15" fillId="36" borderId="22" xfId="1" applyNumberFormat="1" applyFont="1" applyFill="1" applyBorder="1" applyProtection="1">
      <protection locked="0"/>
    </xf>
    <xf numFmtId="193" fontId="15" fillId="36" borderId="26" xfId="1" applyNumberFormat="1" applyFont="1" applyFill="1" applyBorder="1" applyProtection="1">
      <protection locked="0"/>
    </xf>
    <xf numFmtId="0" fontId="106" fillId="0" borderId="73" xfId="0" applyFont="1" applyBorder="1" applyAlignment="1">
      <alignment horizontal="left" wrapText="1"/>
    </xf>
    <xf numFmtId="0" fontId="106" fillId="0" borderId="72" xfId="0" applyFont="1" applyBorder="1" applyAlignment="1">
      <alignment horizontal="left" wrapText="1"/>
    </xf>
    <xf numFmtId="0" fontId="10" fillId="0" borderId="29" xfId="0" applyFont="1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04" fillId="3" borderId="74" xfId="13" applyFont="1" applyFill="1" applyBorder="1" applyAlignment="1" applyProtection="1">
      <alignment horizontal="center" vertical="center" wrapText="1"/>
      <protection locked="0"/>
    </xf>
    <xf numFmtId="0" fontId="104" fillId="3" borderId="71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8" xfId="1" applyNumberFormat="1" applyFont="1" applyFill="1" applyBorder="1" applyAlignment="1" applyProtection="1">
      <alignment horizontal="center"/>
      <protection locked="0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164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4" fontId="15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4"/>
  <cols>
    <col min="1" max="1" width="10.33203125" style="2" customWidth="1"/>
    <col min="2" max="2" width="134.6640625" bestFit="1" customWidth="1"/>
    <col min="3" max="3" width="39.44140625" customWidth="1"/>
    <col min="7" max="7" width="25" customWidth="1"/>
  </cols>
  <sheetData>
    <row r="1" spans="1:3">
      <c r="A1" s="10"/>
      <c r="B1" s="210" t="s">
        <v>270</v>
      </c>
      <c r="C1" s="97"/>
    </row>
    <row r="2" spans="1:3" s="207" customFormat="1">
      <c r="A2" s="263">
        <v>1</v>
      </c>
      <c r="B2" s="208" t="s">
        <v>271</v>
      </c>
      <c r="C2" s="342" t="s">
        <v>400</v>
      </c>
    </row>
    <row r="3" spans="1:3" s="207" customFormat="1">
      <c r="A3" s="263">
        <v>2</v>
      </c>
      <c r="B3" s="209" t="s">
        <v>272</v>
      </c>
      <c r="C3" s="342" t="s">
        <v>401</v>
      </c>
    </row>
    <row r="4" spans="1:3" s="207" customFormat="1">
      <c r="A4" s="263">
        <v>3</v>
      </c>
      <c r="B4" s="209" t="s">
        <v>273</v>
      </c>
      <c r="C4" s="342" t="s">
        <v>402</v>
      </c>
    </row>
    <row r="5" spans="1:3" s="207" customFormat="1">
      <c r="A5" s="264">
        <v>4</v>
      </c>
      <c r="B5" s="215" t="s">
        <v>274</v>
      </c>
      <c r="C5" s="343" t="s">
        <v>403</v>
      </c>
    </row>
    <row r="6" spans="1:3" s="211" customFormat="1" ht="65.25" customHeight="1">
      <c r="A6" s="421" t="s">
        <v>421</v>
      </c>
      <c r="B6" s="422"/>
      <c r="C6" s="422"/>
    </row>
    <row r="7" spans="1:3">
      <c r="A7" s="262" t="s">
        <v>346</v>
      </c>
      <c r="B7" s="210" t="s">
        <v>275</v>
      </c>
    </row>
    <row r="8" spans="1:3">
      <c r="A8" s="10">
        <v>1</v>
      </c>
      <c r="B8" s="212" t="s">
        <v>235</v>
      </c>
    </row>
    <row r="9" spans="1:3">
      <c r="A9" s="10">
        <v>2</v>
      </c>
      <c r="B9" s="212" t="s">
        <v>276</v>
      </c>
    </row>
    <row r="10" spans="1:3">
      <c r="A10" s="10">
        <v>3</v>
      </c>
      <c r="B10" s="212" t="s">
        <v>277</v>
      </c>
    </row>
    <row r="11" spans="1:3">
      <c r="A11" s="10">
        <v>4</v>
      </c>
      <c r="B11" s="212" t="s">
        <v>278</v>
      </c>
      <c r="C11" s="206"/>
    </row>
    <row r="12" spans="1:3">
      <c r="A12" s="10">
        <v>5</v>
      </c>
      <c r="B12" s="212" t="s">
        <v>196</v>
      </c>
    </row>
    <row r="13" spans="1:3">
      <c r="A13" s="10">
        <v>6</v>
      </c>
      <c r="B13" s="213" t="s">
        <v>157</v>
      </c>
    </row>
    <row r="14" spans="1:3">
      <c r="A14" s="10">
        <v>7</v>
      </c>
      <c r="B14" s="212" t="s">
        <v>280</v>
      </c>
    </row>
    <row r="15" spans="1:3">
      <c r="A15" s="10">
        <v>8</v>
      </c>
      <c r="B15" s="212" t="s">
        <v>284</v>
      </c>
    </row>
    <row r="16" spans="1:3">
      <c r="A16" s="10">
        <v>9</v>
      </c>
      <c r="B16" s="212" t="s">
        <v>95</v>
      </c>
    </row>
    <row r="17" spans="1:2">
      <c r="A17" s="10">
        <v>10</v>
      </c>
      <c r="B17" s="212" t="s">
        <v>288</v>
      </c>
    </row>
    <row r="18" spans="1:2">
      <c r="A18" s="10">
        <v>11</v>
      </c>
      <c r="B18" s="213" t="s">
        <v>264</v>
      </c>
    </row>
    <row r="19" spans="1:2">
      <c r="A19" s="10">
        <v>12</v>
      </c>
      <c r="B19" s="213" t="s">
        <v>261</v>
      </c>
    </row>
    <row r="20" spans="1:2">
      <c r="A20" s="10">
        <v>13</v>
      </c>
      <c r="B20" s="214" t="s">
        <v>385</v>
      </c>
    </row>
    <row r="21" spans="1:2">
      <c r="A21" s="10">
        <v>14</v>
      </c>
      <c r="B21" s="213" t="s">
        <v>77</v>
      </c>
    </row>
    <row r="22" spans="1:2">
      <c r="A22" s="131">
        <v>15</v>
      </c>
      <c r="B22" s="213" t="s">
        <v>84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55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4.4"/>
  <cols>
    <col min="1" max="1" width="9.5546875" style="5" bestFit="1" customWidth="1"/>
    <col min="2" max="2" width="132.44140625" style="2" customWidth="1"/>
    <col min="3" max="3" width="18.44140625" style="2" customWidth="1"/>
  </cols>
  <sheetData>
    <row r="1" spans="1:6">
      <c r="A1" s="346" t="s">
        <v>199</v>
      </c>
      <c r="B1" s="365" t="str">
        <f>'1. key ratios'!B1</f>
        <v>სს იშბანკი საქართველო</v>
      </c>
      <c r="D1" s="2"/>
      <c r="E1" s="2"/>
      <c r="F1" s="2"/>
    </row>
    <row r="2" spans="1:6" s="21" customFormat="1" ht="15.75" customHeight="1">
      <c r="A2" s="26" t="s">
        <v>200</v>
      </c>
      <c r="B2" s="345">
        <f>'1. key ratios'!B2</f>
        <v>42916</v>
      </c>
    </row>
    <row r="3" spans="1:6" s="21" customFormat="1" ht="15.75" customHeight="1"/>
    <row r="4" spans="1:6" ht="15" thickBot="1">
      <c r="A4" s="5" t="s">
        <v>355</v>
      </c>
      <c r="B4" s="59" t="s">
        <v>95</v>
      </c>
    </row>
    <row r="5" spans="1:6">
      <c r="A5" s="150" t="s">
        <v>29</v>
      </c>
      <c r="B5" s="151"/>
      <c r="C5" s="152" t="s">
        <v>30</v>
      </c>
    </row>
    <row r="6" spans="1:6">
      <c r="A6" s="153">
        <v>1</v>
      </c>
      <c r="B6" s="86" t="s">
        <v>31</v>
      </c>
      <c r="C6" s="406">
        <f>SUM(C7:C11)</f>
        <v>30215662</v>
      </c>
    </row>
    <row r="7" spans="1:6">
      <c r="A7" s="153">
        <v>2</v>
      </c>
      <c r="B7" s="83" t="s">
        <v>32</v>
      </c>
      <c r="C7" s="293">
        <v>30000000</v>
      </c>
    </row>
    <row r="8" spans="1:6">
      <c r="A8" s="153">
        <v>3</v>
      </c>
      <c r="B8" s="77" t="s">
        <v>33</v>
      </c>
      <c r="C8" s="293"/>
    </row>
    <row r="9" spans="1:6">
      <c r="A9" s="153">
        <v>4</v>
      </c>
      <c r="B9" s="77" t="s">
        <v>34</v>
      </c>
      <c r="C9" s="293"/>
    </row>
    <row r="10" spans="1:6">
      <c r="A10" s="153">
        <v>5</v>
      </c>
      <c r="B10" s="77" t="s">
        <v>35</v>
      </c>
      <c r="C10" s="293"/>
    </row>
    <row r="11" spans="1:6">
      <c r="A11" s="153">
        <v>6</v>
      </c>
      <c r="B11" s="84" t="s">
        <v>36</v>
      </c>
      <c r="C11" s="293">
        <v>215662</v>
      </c>
    </row>
    <row r="12" spans="1:6" s="4" customFormat="1">
      <c r="A12" s="153">
        <v>7</v>
      </c>
      <c r="B12" s="86" t="s">
        <v>37</v>
      </c>
      <c r="C12" s="407">
        <f>SUM(C13:C27)</f>
        <v>384501</v>
      </c>
    </row>
    <row r="13" spans="1:6" s="4" customFormat="1">
      <c r="A13" s="153">
        <v>8</v>
      </c>
      <c r="B13" s="85" t="s">
        <v>38</v>
      </c>
      <c r="C13" s="294"/>
    </row>
    <row r="14" spans="1:6" s="4" customFormat="1" ht="27.6">
      <c r="A14" s="153">
        <v>9</v>
      </c>
      <c r="B14" s="78" t="s">
        <v>39</v>
      </c>
      <c r="C14" s="294"/>
    </row>
    <row r="15" spans="1:6" s="4" customFormat="1">
      <c r="A15" s="153">
        <v>10</v>
      </c>
      <c r="B15" s="79" t="s">
        <v>40</v>
      </c>
      <c r="C15" s="294">
        <v>384501</v>
      </c>
    </row>
    <row r="16" spans="1:6" s="4" customFormat="1">
      <c r="A16" s="153">
        <v>11</v>
      </c>
      <c r="B16" s="80" t="s">
        <v>41</v>
      </c>
      <c r="C16" s="294"/>
    </row>
    <row r="17" spans="1:3" s="4" customFormat="1">
      <c r="A17" s="153">
        <v>12</v>
      </c>
      <c r="B17" s="79" t="s">
        <v>42</v>
      </c>
      <c r="C17" s="294"/>
    </row>
    <row r="18" spans="1:3" s="4" customFormat="1">
      <c r="A18" s="153">
        <v>13</v>
      </c>
      <c r="B18" s="79" t="s">
        <v>43</v>
      </c>
      <c r="C18" s="294"/>
    </row>
    <row r="19" spans="1:3" s="4" customFormat="1">
      <c r="A19" s="153">
        <v>14</v>
      </c>
      <c r="B19" s="79" t="s">
        <v>44</v>
      </c>
      <c r="C19" s="294"/>
    </row>
    <row r="20" spans="1:3" s="4" customFormat="1" ht="27.6">
      <c r="A20" s="153">
        <v>15</v>
      </c>
      <c r="B20" s="79" t="s">
        <v>45</v>
      </c>
      <c r="C20" s="294">
        <v>0</v>
      </c>
    </row>
    <row r="21" spans="1:3" s="4" customFormat="1" ht="27.6">
      <c r="A21" s="153">
        <v>16</v>
      </c>
      <c r="B21" s="78" t="s">
        <v>46</v>
      </c>
      <c r="C21" s="294"/>
    </row>
    <row r="22" spans="1:3" s="4" customFormat="1">
      <c r="A22" s="153">
        <v>17</v>
      </c>
      <c r="B22" s="154" t="s">
        <v>47</v>
      </c>
      <c r="C22" s="294"/>
    </row>
    <row r="23" spans="1:3" s="4" customFormat="1" ht="27.6">
      <c r="A23" s="153">
        <v>18</v>
      </c>
      <c r="B23" s="78" t="s">
        <v>48</v>
      </c>
      <c r="C23" s="294">
        <v>0</v>
      </c>
    </row>
    <row r="24" spans="1:3" s="4" customFormat="1" ht="27.6">
      <c r="A24" s="153">
        <v>19</v>
      </c>
      <c r="B24" s="78" t="s">
        <v>49</v>
      </c>
      <c r="C24" s="294">
        <v>0</v>
      </c>
    </row>
    <row r="25" spans="1:3" s="4" customFormat="1" ht="27.6">
      <c r="A25" s="153">
        <v>20</v>
      </c>
      <c r="B25" s="81" t="s">
        <v>50</v>
      </c>
      <c r="C25" s="294">
        <v>0</v>
      </c>
    </row>
    <row r="26" spans="1:3" s="4" customFormat="1">
      <c r="A26" s="153">
        <v>21</v>
      </c>
      <c r="B26" s="81" t="s">
        <v>51</v>
      </c>
      <c r="C26" s="294">
        <v>0</v>
      </c>
    </row>
    <row r="27" spans="1:3" s="4" customFormat="1" ht="27.6">
      <c r="A27" s="153">
        <v>22</v>
      </c>
      <c r="B27" s="81" t="s">
        <v>52</v>
      </c>
      <c r="C27" s="294">
        <v>0</v>
      </c>
    </row>
    <row r="28" spans="1:3" s="4" customFormat="1">
      <c r="A28" s="153">
        <v>23</v>
      </c>
      <c r="B28" s="87" t="s">
        <v>26</v>
      </c>
      <c r="C28" s="407">
        <f>C6-C12</f>
        <v>29831161</v>
      </c>
    </row>
    <row r="29" spans="1:3" s="4" customFormat="1">
      <c r="A29" s="155"/>
      <c r="B29" s="82"/>
      <c r="C29" s="294"/>
    </row>
    <row r="30" spans="1:3" s="4" customFormat="1">
      <c r="A30" s="155">
        <v>24</v>
      </c>
      <c r="B30" s="87" t="s">
        <v>53</v>
      </c>
      <c r="C30" s="407">
        <f>C31+C34</f>
        <v>0</v>
      </c>
    </row>
    <row r="31" spans="1:3" s="4" customFormat="1">
      <c r="A31" s="155">
        <v>25</v>
      </c>
      <c r="B31" s="77" t="s">
        <v>54</v>
      </c>
      <c r="C31" s="408">
        <f>C32+C33</f>
        <v>0</v>
      </c>
    </row>
    <row r="32" spans="1:3" s="4" customFormat="1">
      <c r="A32" s="155">
        <v>26</v>
      </c>
      <c r="B32" s="201" t="s">
        <v>55</v>
      </c>
      <c r="C32" s="294"/>
    </row>
    <row r="33" spans="1:3" s="4" customFormat="1">
      <c r="A33" s="155">
        <v>27</v>
      </c>
      <c r="B33" s="201" t="s">
        <v>56</v>
      </c>
      <c r="C33" s="294"/>
    </row>
    <row r="34" spans="1:3" s="4" customFormat="1">
      <c r="A34" s="155">
        <v>28</v>
      </c>
      <c r="B34" s="77" t="s">
        <v>57</v>
      </c>
      <c r="C34" s="294"/>
    </row>
    <row r="35" spans="1:3" s="4" customFormat="1">
      <c r="A35" s="155">
        <v>29</v>
      </c>
      <c r="B35" s="87" t="s">
        <v>58</v>
      </c>
      <c r="C35" s="407">
        <f>SUM(C36:C40)</f>
        <v>0</v>
      </c>
    </row>
    <row r="36" spans="1:3" s="4" customFormat="1">
      <c r="A36" s="155">
        <v>30</v>
      </c>
      <c r="B36" s="78" t="s">
        <v>59</v>
      </c>
      <c r="C36" s="294"/>
    </row>
    <row r="37" spans="1:3" s="4" customFormat="1">
      <c r="A37" s="155">
        <v>31</v>
      </c>
      <c r="B37" s="79" t="s">
        <v>60</v>
      </c>
      <c r="C37" s="294"/>
    </row>
    <row r="38" spans="1:3" s="4" customFormat="1" ht="27.6">
      <c r="A38" s="155">
        <v>32</v>
      </c>
      <c r="B38" s="78" t="s">
        <v>61</v>
      </c>
      <c r="C38" s="294"/>
    </row>
    <row r="39" spans="1:3" s="4" customFormat="1" ht="27.6">
      <c r="A39" s="155">
        <v>33</v>
      </c>
      <c r="B39" s="78" t="s">
        <v>49</v>
      </c>
      <c r="C39" s="294"/>
    </row>
    <row r="40" spans="1:3" s="4" customFormat="1" ht="27.6">
      <c r="A40" s="155">
        <v>34</v>
      </c>
      <c r="B40" s="81" t="s">
        <v>62</v>
      </c>
      <c r="C40" s="294"/>
    </row>
    <row r="41" spans="1:3" s="4" customFormat="1">
      <c r="A41" s="155">
        <v>35</v>
      </c>
      <c r="B41" s="87" t="s">
        <v>27</v>
      </c>
      <c r="C41" s="407">
        <f>C30-C35</f>
        <v>0</v>
      </c>
    </row>
    <row r="42" spans="1:3" s="4" customFormat="1">
      <c r="A42" s="155"/>
      <c r="B42" s="82"/>
      <c r="C42" s="294"/>
    </row>
    <row r="43" spans="1:3" s="4" customFormat="1">
      <c r="A43" s="155">
        <v>36</v>
      </c>
      <c r="B43" s="88" t="s">
        <v>63</v>
      </c>
      <c r="C43" s="407">
        <f>SUM(C44:C46)</f>
        <v>40875665.031999998</v>
      </c>
    </row>
    <row r="44" spans="1:3" s="4" customFormat="1">
      <c r="A44" s="155">
        <v>37</v>
      </c>
      <c r="B44" s="77" t="s">
        <v>64</v>
      </c>
      <c r="C44" s="294">
        <v>38515200</v>
      </c>
    </row>
    <row r="45" spans="1:3" s="4" customFormat="1">
      <c r="A45" s="155">
        <v>38</v>
      </c>
      <c r="B45" s="77" t="s">
        <v>65</v>
      </c>
      <c r="C45" s="294"/>
    </row>
    <row r="46" spans="1:3" s="4" customFormat="1">
      <c r="A46" s="155">
        <v>39</v>
      </c>
      <c r="B46" s="77" t="s">
        <v>66</v>
      </c>
      <c r="C46" s="294">
        <v>2360465.0319999992</v>
      </c>
    </row>
    <row r="47" spans="1:3" s="4" customFormat="1">
      <c r="A47" s="155">
        <v>40</v>
      </c>
      <c r="B47" s="88" t="s">
        <v>67</v>
      </c>
      <c r="C47" s="407">
        <f>SUM(C48:C51)</f>
        <v>0</v>
      </c>
    </row>
    <row r="48" spans="1:3" s="4" customFormat="1">
      <c r="A48" s="155">
        <v>41</v>
      </c>
      <c r="B48" s="78" t="s">
        <v>68</v>
      </c>
      <c r="C48" s="294"/>
    </row>
    <row r="49" spans="1:3" s="4" customFormat="1">
      <c r="A49" s="155">
        <v>42</v>
      </c>
      <c r="B49" s="79" t="s">
        <v>69</v>
      </c>
      <c r="C49" s="294"/>
    </row>
    <row r="50" spans="1:3" s="4" customFormat="1" ht="27.6">
      <c r="A50" s="155">
        <v>43</v>
      </c>
      <c r="B50" s="78" t="s">
        <v>70</v>
      </c>
      <c r="C50" s="294"/>
    </row>
    <row r="51" spans="1:3" s="4" customFormat="1" ht="27.6">
      <c r="A51" s="155">
        <v>44</v>
      </c>
      <c r="B51" s="78" t="s">
        <v>49</v>
      </c>
      <c r="C51" s="294"/>
    </row>
    <row r="52" spans="1:3" s="4" customFormat="1" ht="15" thickBot="1">
      <c r="A52" s="156">
        <v>45</v>
      </c>
      <c r="B52" s="157" t="s">
        <v>28</v>
      </c>
      <c r="C52" s="409">
        <f>C43-C47</f>
        <v>40875665.031999998</v>
      </c>
    </row>
    <row r="55" spans="1:3">
      <c r="B55" s="2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4"/>
  <sheetViews>
    <sheetView showGridLines="0" zoomScaleNormal="100" workbookViewId="0">
      <pane xSplit="1" ySplit="5" topLeftCell="B21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defaultRowHeight="14.4"/>
  <cols>
    <col min="1" max="1" width="10.6640625" style="73" customWidth="1"/>
    <col min="2" max="2" width="91.88671875" style="73" customWidth="1"/>
    <col min="3" max="3" width="53.109375" style="73" customWidth="1"/>
    <col min="4" max="4" width="32.33203125" style="73" customWidth="1"/>
    <col min="5" max="5" width="9.44140625" customWidth="1"/>
  </cols>
  <sheetData>
    <row r="1" spans="1:6">
      <c r="A1" s="346" t="s">
        <v>199</v>
      </c>
      <c r="B1" s="365" t="str">
        <f>'1. key ratios'!B1</f>
        <v>სს იშბანკი საქართველო</v>
      </c>
      <c r="E1" s="2"/>
      <c r="F1" s="2"/>
    </row>
    <row r="2" spans="1:6" s="21" customFormat="1" ht="15.75" customHeight="1">
      <c r="A2" s="26" t="s">
        <v>200</v>
      </c>
      <c r="B2" s="345">
        <f>'1. key ratios'!B2</f>
        <v>42916</v>
      </c>
    </row>
    <row r="3" spans="1:6" s="21" customFormat="1" ht="15.75" customHeight="1">
      <c r="A3" s="26"/>
    </row>
    <row r="4" spans="1:6" s="21" customFormat="1" ht="15.75" customHeight="1" thickBot="1">
      <c r="A4" s="21" t="s">
        <v>356</v>
      </c>
      <c r="B4" s="231" t="s">
        <v>288</v>
      </c>
      <c r="D4" s="233" t="s">
        <v>101</v>
      </c>
    </row>
    <row r="5" spans="1:6" ht="41.4">
      <c r="A5" s="168" t="s">
        <v>29</v>
      </c>
      <c r="B5" s="169" t="s">
        <v>244</v>
      </c>
      <c r="C5" s="170" t="s">
        <v>250</v>
      </c>
      <c r="D5" s="232" t="s">
        <v>289</v>
      </c>
    </row>
    <row r="6" spans="1:6">
      <c r="A6" s="158">
        <v>1</v>
      </c>
      <c r="B6" s="89" t="s">
        <v>162</v>
      </c>
      <c r="C6" s="295">
        <v>3689310.9299999997</v>
      </c>
      <c r="D6" s="159"/>
      <c r="E6" s="8"/>
    </row>
    <row r="7" spans="1:6">
      <c r="A7" s="158">
        <v>2</v>
      </c>
      <c r="B7" s="90" t="s">
        <v>163</v>
      </c>
      <c r="C7" s="296">
        <v>42615930.489999995</v>
      </c>
      <c r="D7" s="160"/>
      <c r="E7" s="8"/>
    </row>
    <row r="8" spans="1:6">
      <c r="A8" s="158">
        <v>3</v>
      </c>
      <c r="B8" s="90" t="s">
        <v>164</v>
      </c>
      <c r="C8" s="296">
        <v>62134018.712883003</v>
      </c>
      <c r="D8" s="160"/>
      <c r="E8" s="8"/>
    </row>
    <row r="9" spans="1:6">
      <c r="A9" s="158">
        <v>4</v>
      </c>
      <c r="B9" s="90" t="s">
        <v>193</v>
      </c>
      <c r="C9" s="296">
        <v>0</v>
      </c>
      <c r="D9" s="160"/>
      <c r="E9" s="8"/>
    </row>
    <row r="10" spans="1:6">
      <c r="A10" s="158">
        <v>5</v>
      </c>
      <c r="B10" s="90" t="s">
        <v>165</v>
      </c>
      <c r="C10" s="296">
        <v>11332089.165364409</v>
      </c>
      <c r="D10" s="160"/>
      <c r="E10" s="8"/>
    </row>
    <row r="11" spans="1:6">
      <c r="A11" s="158">
        <v>6.1</v>
      </c>
      <c r="B11" s="90" t="s">
        <v>166</v>
      </c>
      <c r="C11" s="297">
        <v>164241902.66</v>
      </c>
      <c r="D11" s="161"/>
      <c r="E11" s="9"/>
    </row>
    <row r="12" spans="1:6">
      <c r="A12" s="158">
        <v>6.2</v>
      </c>
      <c r="B12" s="91" t="s">
        <v>167</v>
      </c>
      <c r="C12" s="297">
        <v>-8686304.4940000009</v>
      </c>
      <c r="D12" s="161"/>
      <c r="E12" s="9"/>
    </row>
    <row r="13" spans="1:6">
      <c r="A13" s="158" t="s">
        <v>393</v>
      </c>
      <c r="B13" s="92" t="s">
        <v>394</v>
      </c>
      <c r="C13" s="297">
        <v>2360465.0319999992</v>
      </c>
      <c r="D13" s="269" t="s">
        <v>396</v>
      </c>
      <c r="E13" s="9"/>
    </row>
    <row r="14" spans="1:6">
      <c r="A14" s="158">
        <v>6</v>
      </c>
      <c r="B14" s="90" t="s">
        <v>168</v>
      </c>
      <c r="C14" s="410">
        <v>155555598.16600001</v>
      </c>
      <c r="D14" s="161"/>
      <c r="E14" s="8"/>
    </row>
    <row r="15" spans="1:6">
      <c r="A15" s="158">
        <v>7</v>
      </c>
      <c r="B15" s="90" t="s">
        <v>169</v>
      </c>
      <c r="C15" s="296">
        <v>3952148.5732039995</v>
      </c>
      <c r="D15" s="160"/>
      <c r="E15" s="8"/>
    </row>
    <row r="16" spans="1:6">
      <c r="A16" s="158">
        <v>8</v>
      </c>
      <c r="B16" s="90" t="s">
        <v>170</v>
      </c>
      <c r="C16" s="296">
        <v>0</v>
      </c>
      <c r="D16" s="160"/>
      <c r="E16" s="8"/>
    </row>
    <row r="17" spans="1:5">
      <c r="A17" s="158">
        <v>9</v>
      </c>
      <c r="B17" s="90" t="s">
        <v>171</v>
      </c>
      <c r="C17" s="296">
        <v>0</v>
      </c>
      <c r="D17" s="160"/>
      <c r="E17" s="8"/>
    </row>
    <row r="18" spans="1:5">
      <c r="A18" s="158">
        <v>9.1</v>
      </c>
      <c r="B18" s="92" t="s">
        <v>260</v>
      </c>
      <c r="C18" s="297"/>
      <c r="D18" s="160"/>
      <c r="E18" s="8"/>
    </row>
    <row r="19" spans="1:5">
      <c r="A19" s="158">
        <v>9.1999999999999993</v>
      </c>
      <c r="B19" s="92" t="s">
        <v>249</v>
      </c>
      <c r="C19" s="297"/>
      <c r="D19" s="160"/>
      <c r="E19" s="8"/>
    </row>
    <row r="20" spans="1:5">
      <c r="A20" s="158">
        <v>9.3000000000000007</v>
      </c>
      <c r="B20" s="92" t="s">
        <v>248</v>
      </c>
      <c r="C20" s="297"/>
      <c r="D20" s="160"/>
      <c r="E20" s="8"/>
    </row>
    <row r="21" spans="1:5">
      <c r="A21" s="158">
        <v>10</v>
      </c>
      <c r="B21" s="90" t="s">
        <v>172</v>
      </c>
      <c r="C21" s="296">
        <v>2162441.5099999998</v>
      </c>
      <c r="D21" s="160"/>
      <c r="E21" s="8"/>
    </row>
    <row r="22" spans="1:5">
      <c r="A22" s="158">
        <v>10.1</v>
      </c>
      <c r="B22" s="92" t="s">
        <v>247</v>
      </c>
      <c r="C22" s="296">
        <v>384501</v>
      </c>
      <c r="D22" s="269" t="s">
        <v>366</v>
      </c>
      <c r="E22" s="8"/>
    </row>
    <row r="23" spans="1:5">
      <c r="A23" s="158">
        <v>11</v>
      </c>
      <c r="B23" s="93" t="s">
        <v>173</v>
      </c>
      <c r="C23" s="298">
        <v>3002476.1399999997</v>
      </c>
      <c r="D23" s="162"/>
      <c r="E23" s="8"/>
    </row>
    <row r="24" spans="1:5">
      <c r="A24" s="158">
        <v>12</v>
      </c>
      <c r="B24" s="95" t="s">
        <v>174</v>
      </c>
      <c r="C24" s="299">
        <f>SUM(C6:C10,C14:C17,C21,C23)</f>
        <v>284444013.68745136</v>
      </c>
      <c r="D24" s="163"/>
      <c r="E24" s="7"/>
    </row>
    <row r="25" spans="1:5">
      <c r="A25" s="158">
        <v>13</v>
      </c>
      <c r="B25" s="90" t="s">
        <v>175</v>
      </c>
      <c r="C25" s="300">
        <v>134905583.25999999</v>
      </c>
      <c r="D25" s="164"/>
      <c r="E25" s="8"/>
    </row>
    <row r="26" spans="1:5">
      <c r="A26" s="158">
        <v>14</v>
      </c>
      <c r="B26" s="90" t="s">
        <v>176</v>
      </c>
      <c r="C26" s="296">
        <v>11645264.839999996</v>
      </c>
      <c r="D26" s="160"/>
      <c r="E26" s="8"/>
    </row>
    <row r="27" spans="1:5">
      <c r="A27" s="158">
        <v>15</v>
      </c>
      <c r="B27" s="90" t="s">
        <v>177</v>
      </c>
      <c r="C27" s="296">
        <v>0</v>
      </c>
      <c r="D27" s="160"/>
      <c r="E27" s="8"/>
    </row>
    <row r="28" spans="1:5">
      <c r="A28" s="158">
        <v>16</v>
      </c>
      <c r="B28" s="90" t="s">
        <v>178</v>
      </c>
      <c r="C28" s="296">
        <v>59451889.5</v>
      </c>
      <c r="D28" s="160"/>
      <c r="E28" s="8"/>
    </row>
    <row r="29" spans="1:5">
      <c r="A29" s="158">
        <v>17</v>
      </c>
      <c r="B29" s="90" t="s">
        <v>179</v>
      </c>
      <c r="C29" s="296">
        <v>0</v>
      </c>
      <c r="D29" s="160"/>
      <c r="E29" s="8"/>
    </row>
    <row r="30" spans="1:5">
      <c r="A30" s="158">
        <v>18</v>
      </c>
      <c r="B30" s="90" t="s">
        <v>180</v>
      </c>
      <c r="C30" s="296">
        <v>2785308.0264000008</v>
      </c>
      <c r="D30" s="160"/>
      <c r="E30" s="8"/>
    </row>
    <row r="31" spans="1:5">
      <c r="A31" s="158">
        <v>19</v>
      </c>
      <c r="B31" s="90" t="s">
        <v>181</v>
      </c>
      <c r="C31" s="296">
        <v>5356416.2299999995</v>
      </c>
      <c r="D31" s="160"/>
      <c r="E31" s="8"/>
    </row>
    <row r="32" spans="1:5">
      <c r="A32" s="158">
        <v>20</v>
      </c>
      <c r="B32" s="90" t="s">
        <v>103</v>
      </c>
      <c r="C32" s="296">
        <v>1568689.9898879998</v>
      </c>
      <c r="D32" s="160"/>
      <c r="E32" s="8"/>
    </row>
    <row r="33" spans="1:5">
      <c r="A33" s="158">
        <v>20.100000000000001</v>
      </c>
      <c r="B33" s="94" t="s">
        <v>392</v>
      </c>
      <c r="C33" s="298">
        <v>183206.78279999999</v>
      </c>
      <c r="D33" s="162"/>
      <c r="E33" s="8"/>
    </row>
    <row r="34" spans="1:5">
      <c r="A34" s="158">
        <v>21</v>
      </c>
      <c r="B34" s="93" t="s">
        <v>182</v>
      </c>
      <c r="C34" s="298">
        <v>38515200</v>
      </c>
      <c r="D34" s="269" t="s">
        <v>397</v>
      </c>
      <c r="E34" s="8"/>
    </row>
    <row r="35" spans="1:5">
      <c r="A35" s="158">
        <v>21.1</v>
      </c>
      <c r="B35" s="94" t="s">
        <v>246</v>
      </c>
      <c r="C35" s="298">
        <v>38515200</v>
      </c>
      <c r="D35" s="269" t="s">
        <v>397</v>
      </c>
      <c r="E35" s="8"/>
    </row>
    <row r="36" spans="1:5">
      <c r="A36" s="158">
        <v>22</v>
      </c>
      <c r="B36" s="95" t="s">
        <v>183</v>
      </c>
      <c r="C36" s="299">
        <f>SUM(C25:C32,C34)</f>
        <v>254228351.846288</v>
      </c>
      <c r="D36" s="163"/>
      <c r="E36" s="7"/>
    </row>
    <row r="37" spans="1:5">
      <c r="A37" s="158">
        <v>23</v>
      </c>
      <c r="B37" s="93" t="s">
        <v>184</v>
      </c>
      <c r="C37" s="296">
        <v>30000000</v>
      </c>
      <c r="D37" s="269" t="s">
        <v>398</v>
      </c>
      <c r="E37" s="8"/>
    </row>
    <row r="38" spans="1:5">
      <c r="A38" s="158">
        <v>24</v>
      </c>
      <c r="B38" s="93" t="s">
        <v>185</v>
      </c>
      <c r="C38" s="296">
        <v>0</v>
      </c>
      <c r="D38" s="160"/>
      <c r="E38" s="8"/>
    </row>
    <row r="39" spans="1:5">
      <c r="A39" s="158">
        <v>25</v>
      </c>
      <c r="B39" s="93" t="s">
        <v>245</v>
      </c>
      <c r="C39" s="296">
        <v>0</v>
      </c>
      <c r="D39" s="160"/>
      <c r="E39" s="8"/>
    </row>
    <row r="40" spans="1:5">
      <c r="A40" s="158">
        <v>26</v>
      </c>
      <c r="B40" s="93" t="s">
        <v>187</v>
      </c>
      <c r="C40" s="296">
        <v>0</v>
      </c>
      <c r="D40" s="160"/>
      <c r="E40" s="8"/>
    </row>
    <row r="41" spans="1:5">
      <c r="A41" s="158">
        <v>27</v>
      </c>
      <c r="B41" s="93" t="s">
        <v>188</v>
      </c>
      <c r="C41" s="296">
        <v>0</v>
      </c>
      <c r="D41" s="160"/>
      <c r="E41" s="8"/>
    </row>
    <row r="42" spans="1:5">
      <c r="A42" s="158">
        <v>28</v>
      </c>
      <c r="B42" s="93" t="s">
        <v>189</v>
      </c>
      <c r="C42" s="296">
        <v>215662.01144660125</v>
      </c>
      <c r="D42" s="269" t="s">
        <v>399</v>
      </c>
      <c r="E42" s="8"/>
    </row>
    <row r="43" spans="1:5">
      <c r="A43" s="158">
        <v>29</v>
      </c>
      <c r="B43" s="93" t="s">
        <v>38</v>
      </c>
      <c r="C43" s="296">
        <v>0</v>
      </c>
      <c r="D43" s="160"/>
      <c r="E43" s="8"/>
    </row>
    <row r="44" spans="1:5" ht="15" thickBot="1">
      <c r="A44" s="165">
        <v>30</v>
      </c>
      <c r="B44" s="166" t="s">
        <v>190</v>
      </c>
      <c r="C44" s="301">
        <f>SUM(C37:C43)</f>
        <v>30215662.011446603</v>
      </c>
      <c r="D44" s="167"/>
      <c r="E44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09375" defaultRowHeight="13.8"/>
  <cols>
    <col min="1" max="1" width="10.5546875" style="2" bestFit="1" customWidth="1"/>
    <col min="2" max="2" width="95" style="2" customWidth="1"/>
    <col min="3" max="3" width="9.44140625" style="2" bestFit="1" customWidth="1"/>
    <col min="4" max="4" width="13.33203125" style="2" bestFit="1" customWidth="1"/>
    <col min="5" max="5" width="9.44140625" style="2" bestFit="1" customWidth="1"/>
    <col min="6" max="6" width="13.33203125" style="2" bestFit="1" customWidth="1"/>
    <col min="7" max="7" width="9.44140625" style="2" bestFit="1" customWidth="1"/>
    <col min="8" max="8" width="13.33203125" style="2" bestFit="1" customWidth="1"/>
    <col min="9" max="9" width="9.44140625" style="2" bestFit="1" customWidth="1"/>
    <col min="10" max="10" width="13.33203125" style="2" bestFit="1" customWidth="1"/>
    <col min="11" max="11" width="9.44140625" style="2" bestFit="1" customWidth="1"/>
    <col min="12" max="12" width="13.33203125" style="2" bestFit="1" customWidth="1"/>
    <col min="13" max="13" width="11.33203125" style="2" bestFit="1" customWidth="1"/>
    <col min="14" max="14" width="13.33203125" style="2" bestFit="1" customWidth="1"/>
    <col min="15" max="15" width="9.44140625" style="2" bestFit="1" customWidth="1"/>
    <col min="16" max="16" width="13.33203125" style="2" bestFit="1" customWidth="1"/>
    <col min="17" max="17" width="9.44140625" style="2" bestFit="1" customWidth="1"/>
    <col min="18" max="18" width="13.33203125" style="2" bestFit="1" customWidth="1"/>
    <col min="19" max="19" width="31.5546875" style="2" bestFit="1" customWidth="1"/>
    <col min="20" max="16384" width="9.109375" style="13"/>
  </cols>
  <sheetData>
    <row r="1" spans="1:19">
      <c r="A1" s="346" t="s">
        <v>199</v>
      </c>
      <c r="B1" s="365" t="str">
        <f>'1. key ratios'!B1</f>
        <v>სს იშბანკი საქართველო</v>
      </c>
    </row>
    <row r="2" spans="1:19">
      <c r="A2" s="26" t="s">
        <v>200</v>
      </c>
      <c r="B2" s="345">
        <f>'1. key ratios'!B2</f>
        <v>42916</v>
      </c>
    </row>
    <row r="4" spans="1:19" ht="28.2" thickBot="1">
      <c r="A4" s="72" t="s">
        <v>357</v>
      </c>
      <c r="B4" s="328" t="s">
        <v>382</v>
      </c>
    </row>
    <row r="5" spans="1:19">
      <c r="A5" s="145"/>
      <c r="B5" s="149"/>
      <c r="C5" s="126" t="s">
        <v>0</v>
      </c>
      <c r="D5" s="126" t="s">
        <v>1</v>
      </c>
      <c r="E5" s="126" t="s">
        <v>2</v>
      </c>
      <c r="F5" s="126" t="s">
        <v>3</v>
      </c>
      <c r="G5" s="126" t="s">
        <v>4</v>
      </c>
      <c r="H5" s="126" t="s">
        <v>6</v>
      </c>
      <c r="I5" s="126" t="s">
        <v>251</v>
      </c>
      <c r="J5" s="126" t="s">
        <v>252</v>
      </c>
      <c r="K5" s="126" t="s">
        <v>253</v>
      </c>
      <c r="L5" s="126" t="s">
        <v>254</v>
      </c>
      <c r="M5" s="126" t="s">
        <v>255</v>
      </c>
      <c r="N5" s="126" t="s">
        <v>256</v>
      </c>
      <c r="O5" s="126" t="s">
        <v>369</v>
      </c>
      <c r="P5" s="126" t="s">
        <v>370</v>
      </c>
      <c r="Q5" s="126" t="s">
        <v>371</v>
      </c>
      <c r="R5" s="319" t="s">
        <v>372</v>
      </c>
      <c r="S5" s="127" t="s">
        <v>373</v>
      </c>
    </row>
    <row r="6" spans="1:19" ht="46.5" customHeight="1">
      <c r="A6" s="172"/>
      <c r="B6" s="450" t="s">
        <v>374</v>
      </c>
      <c r="C6" s="448">
        <v>0</v>
      </c>
      <c r="D6" s="449"/>
      <c r="E6" s="448">
        <v>0.2</v>
      </c>
      <c r="F6" s="449"/>
      <c r="G6" s="448">
        <v>0.35</v>
      </c>
      <c r="H6" s="449"/>
      <c r="I6" s="448">
        <v>0.5</v>
      </c>
      <c r="J6" s="449"/>
      <c r="K6" s="448">
        <v>0.75</v>
      </c>
      <c r="L6" s="449"/>
      <c r="M6" s="448">
        <v>1</v>
      </c>
      <c r="N6" s="449"/>
      <c r="O6" s="448">
        <v>1.5</v>
      </c>
      <c r="P6" s="449"/>
      <c r="Q6" s="448">
        <v>2.5</v>
      </c>
      <c r="R6" s="449"/>
      <c r="S6" s="446" t="s">
        <v>265</v>
      </c>
    </row>
    <row r="7" spans="1:19">
      <c r="A7" s="172"/>
      <c r="B7" s="451"/>
      <c r="C7" s="327" t="s">
        <v>367</v>
      </c>
      <c r="D7" s="327" t="s">
        <v>368</v>
      </c>
      <c r="E7" s="327" t="s">
        <v>367</v>
      </c>
      <c r="F7" s="327" t="s">
        <v>368</v>
      </c>
      <c r="G7" s="327" t="s">
        <v>367</v>
      </c>
      <c r="H7" s="327" t="s">
        <v>368</v>
      </c>
      <c r="I7" s="327" t="s">
        <v>367</v>
      </c>
      <c r="J7" s="327" t="s">
        <v>368</v>
      </c>
      <c r="K7" s="327" t="s">
        <v>367</v>
      </c>
      <c r="L7" s="327" t="s">
        <v>368</v>
      </c>
      <c r="M7" s="327" t="s">
        <v>367</v>
      </c>
      <c r="N7" s="327" t="s">
        <v>368</v>
      </c>
      <c r="O7" s="327" t="s">
        <v>367</v>
      </c>
      <c r="P7" s="327" t="s">
        <v>368</v>
      </c>
      <c r="Q7" s="327" t="s">
        <v>367</v>
      </c>
      <c r="R7" s="327" t="s">
        <v>368</v>
      </c>
      <c r="S7" s="447"/>
    </row>
    <row r="8" spans="1:19" s="176" customFormat="1">
      <c r="A8" s="130">
        <v>1</v>
      </c>
      <c r="B8" s="200" t="s">
        <v>228</v>
      </c>
      <c r="C8" s="302">
        <v>1248100.4664657535</v>
      </c>
      <c r="D8" s="302"/>
      <c r="E8" s="302"/>
      <c r="F8" s="320"/>
      <c r="G8" s="302"/>
      <c r="H8" s="302"/>
      <c r="I8" s="302"/>
      <c r="J8" s="302"/>
      <c r="K8" s="302"/>
      <c r="L8" s="302"/>
      <c r="M8" s="302">
        <v>52699919.188898653</v>
      </c>
      <c r="N8" s="302"/>
      <c r="O8" s="302"/>
      <c r="P8" s="302"/>
      <c r="Q8" s="302"/>
      <c r="R8" s="320"/>
      <c r="S8" s="332">
        <f>$C$6*SUM(C8:D8)+$E$6*SUM(E8:F8)+$G$6*SUM(G8:H8)+$I$6*SUM(I8:J8)+$K$6*SUM(K8:L8)+$M$6*SUM(M8:N8)+$O$6*SUM(O8:P8)+$Q$6*SUM(Q8:R8)</f>
        <v>52699919.188898653</v>
      </c>
    </row>
    <row r="9" spans="1:19" s="176" customFormat="1">
      <c r="A9" s="130">
        <v>2</v>
      </c>
      <c r="B9" s="200" t="s">
        <v>229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20"/>
      <c r="S9" s="332">
        <f t="shared" ref="S9:S21" si="0">$C$6*SUM(C9:D9)+$E$6*SUM(E9:F9)+$G$6*SUM(G9:H9)+$I$6*SUM(I9:J9)+$K$6*SUM(K9:L9)+$M$6*SUM(M9:N9)+$O$6*SUM(O9:P9)+$Q$6*SUM(Q9:R9)</f>
        <v>0</v>
      </c>
    </row>
    <row r="10" spans="1:19" s="176" customFormat="1">
      <c r="A10" s="130">
        <v>3</v>
      </c>
      <c r="B10" s="200" t="s">
        <v>230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20"/>
      <c r="S10" s="332">
        <f t="shared" si="0"/>
        <v>0</v>
      </c>
    </row>
    <row r="11" spans="1:19" s="176" customFormat="1">
      <c r="A11" s="130">
        <v>4</v>
      </c>
      <c r="B11" s="200" t="s">
        <v>231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20"/>
      <c r="S11" s="332">
        <f t="shared" si="0"/>
        <v>0</v>
      </c>
    </row>
    <row r="12" spans="1:19" s="176" customFormat="1">
      <c r="A12" s="130">
        <v>5</v>
      </c>
      <c r="B12" s="200" t="s">
        <v>232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20"/>
      <c r="S12" s="332">
        <f t="shared" si="0"/>
        <v>0</v>
      </c>
    </row>
    <row r="13" spans="1:19" s="176" customFormat="1">
      <c r="A13" s="130">
        <v>6</v>
      </c>
      <c r="B13" s="200" t="s">
        <v>233</v>
      </c>
      <c r="C13" s="302"/>
      <c r="E13" s="302">
        <v>3600000</v>
      </c>
      <c r="F13" s="302"/>
      <c r="G13" s="302"/>
      <c r="H13" s="302"/>
      <c r="I13" s="302"/>
      <c r="J13" s="302"/>
      <c r="K13" s="302"/>
      <c r="L13" s="302"/>
      <c r="M13" s="302">
        <v>58534018.712883003</v>
      </c>
      <c r="N13" s="302"/>
      <c r="O13" s="302"/>
      <c r="P13" s="302"/>
      <c r="Q13" s="302"/>
      <c r="R13" s="320"/>
      <c r="S13" s="332">
        <f>$C$6*SUM(C13:E13)+$E$6*SUM(E13:F13)+$G$6*SUM(G13:H13)+$I$6*SUM(I13:J13)+$K$6*SUM(K13:L13)+$M$6*SUM(M13:N13)+$O$6*SUM(O13:P13)+$Q$6*SUM(Q13:R13)</f>
        <v>59254018.712883003</v>
      </c>
    </row>
    <row r="14" spans="1:19" s="176" customFormat="1">
      <c r="A14" s="130">
        <v>7</v>
      </c>
      <c r="B14" s="200" t="s">
        <v>78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>
        <v>159056851.884204</v>
      </c>
      <c r="N14" s="302">
        <v>9215388.2850000001</v>
      </c>
      <c r="O14" s="302"/>
      <c r="P14" s="302"/>
      <c r="Q14" s="302"/>
      <c r="R14" s="320"/>
      <c r="S14" s="332">
        <f t="shared" si="0"/>
        <v>168272240.169204</v>
      </c>
    </row>
    <row r="15" spans="1:19" s="176" customFormat="1">
      <c r="A15" s="130">
        <v>8</v>
      </c>
      <c r="B15" s="200" t="s">
        <v>79</v>
      </c>
      <c r="C15" s="302"/>
      <c r="D15" s="302"/>
      <c r="E15" s="302"/>
      <c r="F15" s="302"/>
      <c r="G15" s="302"/>
      <c r="H15" s="302"/>
      <c r="I15" s="302" t="s">
        <v>5</v>
      </c>
      <c r="J15" s="302"/>
      <c r="K15" s="302"/>
      <c r="L15" s="302"/>
      <c r="M15" s="302"/>
      <c r="N15" s="302"/>
      <c r="O15" s="302"/>
      <c r="P15" s="302"/>
      <c r="Q15" s="302"/>
      <c r="R15" s="320"/>
      <c r="S15" s="332">
        <f t="shared" si="0"/>
        <v>0</v>
      </c>
    </row>
    <row r="16" spans="1:19" s="176" customFormat="1">
      <c r="A16" s="130">
        <v>9</v>
      </c>
      <c r="B16" s="200" t="s">
        <v>80</v>
      </c>
      <c r="C16" s="302"/>
      <c r="D16" s="302"/>
      <c r="E16" s="302"/>
      <c r="F16" s="302"/>
      <c r="G16" s="302">
        <v>1649110.0085705139</v>
      </c>
      <c r="H16" s="302"/>
      <c r="I16" s="302"/>
      <c r="J16" s="302"/>
      <c r="K16" s="302"/>
      <c r="L16" s="302"/>
      <c r="M16" s="302">
        <v>110152.99142948576</v>
      </c>
      <c r="N16" s="302"/>
      <c r="O16" s="302"/>
      <c r="P16" s="302"/>
      <c r="Q16" s="302"/>
      <c r="R16" s="320"/>
      <c r="S16" s="332">
        <f t="shared" si="0"/>
        <v>687341.49442916561</v>
      </c>
    </row>
    <row r="17" spans="1:19" s="176" customFormat="1">
      <c r="A17" s="130">
        <v>10</v>
      </c>
      <c r="B17" s="200" t="s">
        <v>72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>
        <v>1041554.4850000002</v>
      </c>
      <c r="O17" s="302">
        <v>10542.401999999998</v>
      </c>
      <c r="P17" s="302"/>
      <c r="Q17" s="302"/>
      <c r="R17" s="320"/>
      <c r="S17" s="332">
        <f>$C$6*SUM(C17:D17)+$E$6*SUM(E17:F17)+$G$6*SUM(G17:H17)+$I$6*SUM(I17:J17)+$K$6*SUM(K17:L17)+$M$6*SUM(M17:N17)+$O$6*SUM(O17:P17)+$Q$6*SUM(Q17:R17)</f>
        <v>1057368.0880000002</v>
      </c>
    </row>
    <row r="18" spans="1:19" s="176" customFormat="1">
      <c r="A18" s="130">
        <v>11</v>
      </c>
      <c r="B18" s="200" t="s">
        <v>73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20"/>
      <c r="S18" s="332">
        <f t="shared" si="0"/>
        <v>0</v>
      </c>
    </row>
    <row r="19" spans="1:19" s="176" customFormat="1">
      <c r="A19" s="130">
        <v>12</v>
      </c>
      <c r="B19" s="200" t="s">
        <v>74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20"/>
      <c r="S19" s="332">
        <f t="shared" si="0"/>
        <v>0</v>
      </c>
    </row>
    <row r="20" spans="1:19" s="176" customFormat="1">
      <c r="A20" s="130">
        <v>13</v>
      </c>
      <c r="B20" s="200" t="s">
        <v>75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20"/>
      <c r="S20" s="332">
        <f t="shared" si="0"/>
        <v>0</v>
      </c>
    </row>
    <row r="21" spans="1:19" s="176" customFormat="1">
      <c r="A21" s="130">
        <v>14</v>
      </c>
      <c r="B21" s="200" t="s">
        <v>263</v>
      </c>
      <c r="C21" s="302">
        <v>3689310.9299999997</v>
      </c>
      <c r="D21" s="302"/>
      <c r="E21" s="302"/>
      <c r="F21" s="302"/>
      <c r="G21" s="302"/>
      <c r="H21" s="302"/>
      <c r="I21" s="302"/>
      <c r="J21" s="302"/>
      <c r="K21" s="302"/>
      <c r="L21" s="302"/>
      <c r="M21" s="302">
        <v>5164917.6499999994</v>
      </c>
      <c r="N21" s="302"/>
      <c r="O21" s="302"/>
      <c r="P21" s="302"/>
      <c r="Q21" s="302"/>
      <c r="R21" s="320"/>
      <c r="S21" s="332">
        <f t="shared" si="0"/>
        <v>5164917.6499999994</v>
      </c>
    </row>
    <row r="22" spans="1:19" ht="14.4" thickBot="1">
      <c r="A22" s="107"/>
      <c r="B22" s="178" t="s">
        <v>71</v>
      </c>
      <c r="C22" s="411">
        <f>SUM(C8:C21)</f>
        <v>4937411.3964657532</v>
      </c>
      <c r="D22" s="411">
        <f t="shared" ref="D22:S22" si="1">SUM(D8:D21)</f>
        <v>0</v>
      </c>
      <c r="E22" s="411">
        <f t="shared" si="1"/>
        <v>3600000</v>
      </c>
      <c r="F22" s="411">
        <f t="shared" si="1"/>
        <v>0</v>
      </c>
      <c r="G22" s="411">
        <f t="shared" si="1"/>
        <v>1649110.0085705139</v>
      </c>
      <c r="H22" s="411">
        <f t="shared" si="1"/>
        <v>0</v>
      </c>
      <c r="I22" s="411">
        <f t="shared" si="1"/>
        <v>0</v>
      </c>
      <c r="J22" s="411">
        <f t="shared" si="1"/>
        <v>0</v>
      </c>
      <c r="K22" s="411">
        <f t="shared" si="1"/>
        <v>0</v>
      </c>
      <c r="L22" s="411">
        <f t="shared" si="1"/>
        <v>0</v>
      </c>
      <c r="M22" s="411">
        <f t="shared" si="1"/>
        <v>276607414.91241515</v>
      </c>
      <c r="N22" s="411">
        <f t="shared" si="1"/>
        <v>9215388.2850000001</v>
      </c>
      <c r="O22" s="411">
        <f t="shared" si="1"/>
        <v>10542.401999999998</v>
      </c>
      <c r="P22" s="411">
        <f t="shared" si="1"/>
        <v>0</v>
      </c>
      <c r="Q22" s="411">
        <f t="shared" si="1"/>
        <v>0</v>
      </c>
      <c r="R22" s="411">
        <f t="shared" si="1"/>
        <v>0</v>
      </c>
      <c r="S22" s="412">
        <f t="shared" si="1"/>
        <v>287135805.30341482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8"/>
  <sheetViews>
    <sheetView showGridLines="0" zoomScale="85" zoomScaleNormal="85" workbookViewId="0">
      <pane xSplit="2" ySplit="6" topLeftCell="O7" activePane="bottomRight" state="frozen"/>
      <selection pane="topRight" activeCell="C1" sqref="C1"/>
      <selection pane="bottomLeft" activeCell="A6" sqref="A6"/>
      <selection pane="bottomRight" activeCell="C7" sqref="C7:U20"/>
    </sheetView>
  </sheetViews>
  <sheetFormatPr defaultColWidth="9.109375" defaultRowHeight="13.8"/>
  <cols>
    <col min="1" max="1" width="10.5546875" style="2" bestFit="1" customWidth="1"/>
    <col min="2" max="2" width="74.5546875" style="2" customWidth="1"/>
    <col min="3" max="3" width="19" style="2" customWidth="1"/>
    <col min="4" max="4" width="19.5546875" style="2" customWidth="1"/>
    <col min="5" max="5" width="31.109375" style="2" customWidth="1"/>
    <col min="6" max="6" width="29.109375" style="2" customWidth="1"/>
    <col min="7" max="7" width="28.5546875" style="2" customWidth="1"/>
    <col min="8" max="8" width="26.44140625" style="2" customWidth="1"/>
    <col min="9" max="9" width="23.6640625" style="2" customWidth="1"/>
    <col min="10" max="10" width="21.5546875" style="2" customWidth="1"/>
    <col min="11" max="11" width="15.6640625" style="2" customWidth="1"/>
    <col min="12" max="12" width="13.33203125" style="2" customWidth="1"/>
    <col min="13" max="13" width="20.88671875" style="2" customWidth="1"/>
    <col min="14" max="14" width="19.33203125" style="2" customWidth="1"/>
    <col min="15" max="15" width="18.44140625" style="2" customWidth="1"/>
    <col min="16" max="16" width="19" style="2" customWidth="1"/>
    <col min="17" max="17" width="20.33203125" style="2" customWidth="1"/>
    <col min="18" max="18" width="18" style="2" customWidth="1"/>
    <col min="19" max="19" width="36" style="2" customWidth="1"/>
    <col min="20" max="20" width="19.44140625" style="2" customWidth="1"/>
    <col min="21" max="21" width="19.109375" style="2" customWidth="1"/>
    <col min="22" max="22" width="20" style="2" customWidth="1"/>
    <col min="23" max="16384" width="9.109375" style="13"/>
  </cols>
  <sheetData>
    <row r="1" spans="1:22">
      <c r="A1" s="346" t="s">
        <v>199</v>
      </c>
      <c r="B1" s="365" t="str">
        <f>'1. key ratios'!B1</f>
        <v>სს იშბანკი საქართველო</v>
      </c>
    </row>
    <row r="2" spans="1:22">
      <c r="A2" s="26" t="s">
        <v>200</v>
      </c>
      <c r="B2" s="345">
        <f>'1. key ratios'!B2</f>
        <v>42916</v>
      </c>
    </row>
    <row r="4" spans="1:22" ht="28.2" thickBot="1">
      <c r="A4" s="2" t="s">
        <v>358</v>
      </c>
      <c r="B4" s="329" t="s">
        <v>383</v>
      </c>
      <c r="V4" s="233" t="s">
        <v>101</v>
      </c>
    </row>
    <row r="5" spans="1:22">
      <c r="A5" s="105"/>
      <c r="B5" s="106"/>
      <c r="C5" s="452" t="s">
        <v>210</v>
      </c>
      <c r="D5" s="453"/>
      <c r="E5" s="453"/>
      <c r="F5" s="453"/>
      <c r="G5" s="453"/>
      <c r="H5" s="453"/>
      <c r="I5" s="453"/>
      <c r="J5" s="453"/>
      <c r="K5" s="453"/>
      <c r="L5" s="454"/>
      <c r="M5" s="452" t="s">
        <v>211</v>
      </c>
      <c r="N5" s="453"/>
      <c r="O5" s="453"/>
      <c r="P5" s="453"/>
      <c r="Q5" s="453"/>
      <c r="R5" s="453"/>
      <c r="S5" s="454"/>
      <c r="T5" s="457" t="s">
        <v>381</v>
      </c>
      <c r="U5" s="457" t="s">
        <v>380</v>
      </c>
      <c r="V5" s="455" t="s">
        <v>212</v>
      </c>
    </row>
    <row r="6" spans="1:22" s="72" customFormat="1" ht="151.80000000000001">
      <c r="A6" s="128"/>
      <c r="B6" s="202"/>
      <c r="C6" s="103" t="s">
        <v>213</v>
      </c>
      <c r="D6" s="102" t="s">
        <v>214</v>
      </c>
      <c r="E6" s="99" t="s">
        <v>215</v>
      </c>
      <c r="F6" s="330" t="s">
        <v>375</v>
      </c>
      <c r="G6" s="102" t="s">
        <v>216</v>
      </c>
      <c r="H6" s="102" t="s">
        <v>217</v>
      </c>
      <c r="I6" s="102" t="s">
        <v>218</v>
      </c>
      <c r="J6" s="102" t="s">
        <v>262</v>
      </c>
      <c r="K6" s="102" t="s">
        <v>219</v>
      </c>
      <c r="L6" s="104" t="s">
        <v>220</v>
      </c>
      <c r="M6" s="103" t="s">
        <v>221</v>
      </c>
      <c r="N6" s="102" t="s">
        <v>222</v>
      </c>
      <c r="O6" s="102" t="s">
        <v>223</v>
      </c>
      <c r="P6" s="102" t="s">
        <v>224</v>
      </c>
      <c r="Q6" s="102" t="s">
        <v>225</v>
      </c>
      <c r="R6" s="102" t="s">
        <v>226</v>
      </c>
      <c r="S6" s="104" t="s">
        <v>227</v>
      </c>
      <c r="T6" s="458"/>
      <c r="U6" s="458"/>
      <c r="V6" s="456"/>
    </row>
    <row r="7" spans="1:22" s="176" customFormat="1">
      <c r="A7" s="177">
        <v>1</v>
      </c>
      <c r="B7" s="175" t="s">
        <v>228</v>
      </c>
      <c r="C7" s="303"/>
      <c r="D7" s="302"/>
      <c r="E7" s="302"/>
      <c r="F7" s="302"/>
      <c r="G7" s="302"/>
      <c r="H7" s="302"/>
      <c r="I7" s="302"/>
      <c r="J7" s="302"/>
      <c r="K7" s="302"/>
      <c r="L7" s="304"/>
      <c r="M7" s="303"/>
      <c r="N7" s="302"/>
      <c r="O7" s="302"/>
      <c r="P7" s="302"/>
      <c r="Q7" s="302"/>
      <c r="R7" s="302"/>
      <c r="S7" s="304"/>
      <c r="T7" s="324"/>
      <c r="U7" s="323"/>
      <c r="V7" s="416">
        <f>SUM(C7:S7)</f>
        <v>0</v>
      </c>
    </row>
    <row r="8" spans="1:22" s="176" customFormat="1">
      <c r="A8" s="177">
        <v>2</v>
      </c>
      <c r="B8" s="175" t="s">
        <v>229</v>
      </c>
      <c r="C8" s="303"/>
      <c r="D8" s="302"/>
      <c r="E8" s="302"/>
      <c r="F8" s="302"/>
      <c r="G8" s="302"/>
      <c r="H8" s="302"/>
      <c r="I8" s="302"/>
      <c r="J8" s="302"/>
      <c r="K8" s="302"/>
      <c r="L8" s="304"/>
      <c r="M8" s="303"/>
      <c r="N8" s="302"/>
      <c r="O8" s="302"/>
      <c r="P8" s="302"/>
      <c r="Q8" s="302"/>
      <c r="R8" s="302"/>
      <c r="S8" s="304"/>
      <c r="T8" s="323"/>
      <c r="U8" s="323"/>
      <c r="V8" s="416">
        <f t="shared" ref="V8:V20" si="0">SUM(C8:S8)</f>
        <v>0</v>
      </c>
    </row>
    <row r="9" spans="1:22" s="176" customFormat="1">
      <c r="A9" s="177">
        <v>3</v>
      </c>
      <c r="B9" s="175" t="s">
        <v>230</v>
      </c>
      <c r="C9" s="303"/>
      <c r="D9" s="302"/>
      <c r="E9" s="302"/>
      <c r="F9" s="302"/>
      <c r="G9" s="302"/>
      <c r="H9" s="302"/>
      <c r="I9" s="302"/>
      <c r="J9" s="302"/>
      <c r="K9" s="302"/>
      <c r="L9" s="304"/>
      <c r="M9" s="303"/>
      <c r="N9" s="302"/>
      <c r="O9" s="302"/>
      <c r="P9" s="302"/>
      <c r="Q9" s="302"/>
      <c r="R9" s="302"/>
      <c r="S9" s="304"/>
      <c r="T9" s="323"/>
      <c r="U9" s="323"/>
      <c r="V9" s="416">
        <f>SUM(C9:S9)</f>
        <v>0</v>
      </c>
    </row>
    <row r="10" spans="1:22" s="176" customFormat="1">
      <c r="A10" s="177">
        <v>4</v>
      </c>
      <c r="B10" s="175" t="s">
        <v>231</v>
      </c>
      <c r="C10" s="303"/>
      <c r="D10" s="302"/>
      <c r="E10" s="302"/>
      <c r="F10" s="302"/>
      <c r="G10" s="302"/>
      <c r="H10" s="302"/>
      <c r="I10" s="302"/>
      <c r="J10" s="302"/>
      <c r="K10" s="302"/>
      <c r="L10" s="304"/>
      <c r="M10" s="303"/>
      <c r="N10" s="302"/>
      <c r="O10" s="302"/>
      <c r="P10" s="302"/>
      <c r="Q10" s="302"/>
      <c r="R10" s="302"/>
      <c r="S10" s="304"/>
      <c r="T10" s="323"/>
      <c r="U10" s="323"/>
      <c r="V10" s="416">
        <f t="shared" si="0"/>
        <v>0</v>
      </c>
    </row>
    <row r="11" spans="1:22" s="176" customFormat="1">
      <c r="A11" s="177">
        <v>5</v>
      </c>
      <c r="B11" s="175" t="s">
        <v>232</v>
      </c>
      <c r="C11" s="303"/>
      <c r="D11" s="302"/>
      <c r="E11" s="302"/>
      <c r="F11" s="302"/>
      <c r="G11" s="302"/>
      <c r="H11" s="302"/>
      <c r="I11" s="302"/>
      <c r="J11" s="302"/>
      <c r="K11" s="302"/>
      <c r="L11" s="304"/>
      <c r="M11" s="303"/>
      <c r="N11" s="302"/>
      <c r="O11" s="302"/>
      <c r="P11" s="302"/>
      <c r="Q11" s="302"/>
      <c r="R11" s="302"/>
      <c r="S11" s="304"/>
      <c r="T11" s="323"/>
      <c r="U11" s="323"/>
      <c r="V11" s="416">
        <f t="shared" si="0"/>
        <v>0</v>
      </c>
    </row>
    <row r="12" spans="1:22" s="176" customFormat="1">
      <c r="A12" s="177">
        <v>6</v>
      </c>
      <c r="B12" s="175" t="s">
        <v>233</v>
      </c>
      <c r="C12" s="303"/>
      <c r="D12" s="302"/>
      <c r="E12" s="302"/>
      <c r="F12" s="302"/>
      <c r="G12" s="302"/>
      <c r="H12" s="302"/>
      <c r="I12" s="302"/>
      <c r="J12" s="302"/>
      <c r="K12" s="302"/>
      <c r="L12" s="304"/>
      <c r="M12" s="303"/>
      <c r="N12" s="302"/>
      <c r="O12" s="302"/>
      <c r="P12" s="302"/>
      <c r="Q12" s="302"/>
      <c r="R12" s="302"/>
      <c r="S12" s="304"/>
      <c r="T12" s="323"/>
      <c r="U12" s="323"/>
      <c r="V12" s="416">
        <f t="shared" si="0"/>
        <v>0</v>
      </c>
    </row>
    <row r="13" spans="1:22" s="176" customFormat="1">
      <c r="A13" s="177">
        <v>7</v>
      </c>
      <c r="B13" s="175" t="s">
        <v>78</v>
      </c>
      <c r="C13" s="303"/>
      <c r="D13" s="302">
        <v>96437041.491696</v>
      </c>
      <c r="E13" s="302"/>
      <c r="F13" s="302"/>
      <c r="G13" s="302"/>
      <c r="H13" s="302"/>
      <c r="I13" s="302"/>
      <c r="J13" s="302"/>
      <c r="K13" s="302"/>
      <c r="L13" s="304"/>
      <c r="M13" s="303"/>
      <c r="N13" s="302"/>
      <c r="O13" s="302"/>
      <c r="P13" s="302"/>
      <c r="Q13" s="302"/>
      <c r="R13" s="302"/>
      <c r="S13" s="304"/>
      <c r="T13" s="323">
        <v>95374237.529295996</v>
      </c>
      <c r="U13" s="323">
        <v>1062803.9624000001</v>
      </c>
      <c r="V13" s="416">
        <f t="shared" si="0"/>
        <v>96437041.491696</v>
      </c>
    </row>
    <row r="14" spans="1:22" s="176" customFormat="1">
      <c r="A14" s="177">
        <v>8</v>
      </c>
      <c r="B14" s="175" t="s">
        <v>79</v>
      </c>
      <c r="C14" s="303"/>
      <c r="D14" s="302"/>
      <c r="E14" s="302"/>
      <c r="F14" s="302"/>
      <c r="G14" s="302"/>
      <c r="H14" s="302"/>
      <c r="I14" s="302"/>
      <c r="J14" s="302"/>
      <c r="K14" s="302"/>
      <c r="L14" s="304"/>
      <c r="M14" s="303"/>
      <c r="N14" s="302"/>
      <c r="O14" s="302"/>
      <c r="P14" s="302"/>
      <c r="Q14" s="302"/>
      <c r="R14" s="302"/>
      <c r="S14" s="304"/>
      <c r="T14" s="323"/>
      <c r="U14" s="323"/>
      <c r="V14" s="416">
        <f t="shared" si="0"/>
        <v>0</v>
      </c>
    </row>
    <row r="15" spans="1:22" s="176" customFormat="1">
      <c r="A15" s="177">
        <v>9</v>
      </c>
      <c r="B15" s="175" t="s">
        <v>80</v>
      </c>
      <c r="C15" s="303"/>
      <c r="D15" s="302"/>
      <c r="E15" s="302"/>
      <c r="F15" s="302"/>
      <c r="G15" s="302"/>
      <c r="H15" s="302"/>
      <c r="I15" s="302"/>
      <c r="J15" s="302"/>
      <c r="K15" s="302"/>
      <c r="L15" s="304"/>
      <c r="M15" s="303"/>
      <c r="N15" s="302"/>
      <c r="O15" s="302"/>
      <c r="P15" s="302"/>
      <c r="Q15" s="302"/>
      <c r="R15" s="302"/>
      <c r="S15" s="304"/>
      <c r="T15" s="323"/>
      <c r="U15" s="323"/>
      <c r="V15" s="416">
        <f t="shared" si="0"/>
        <v>0</v>
      </c>
    </row>
    <row r="16" spans="1:22" s="176" customFormat="1">
      <c r="A16" s="177">
        <v>10</v>
      </c>
      <c r="B16" s="175" t="s">
        <v>72</v>
      </c>
      <c r="C16" s="303"/>
      <c r="D16" s="302"/>
      <c r="E16" s="302"/>
      <c r="F16" s="302"/>
      <c r="G16" s="302"/>
      <c r="H16" s="302"/>
      <c r="I16" s="302"/>
      <c r="J16" s="302"/>
      <c r="K16" s="302"/>
      <c r="L16" s="304"/>
      <c r="M16" s="303"/>
      <c r="N16" s="302"/>
      <c r="O16" s="302"/>
      <c r="P16" s="302"/>
      <c r="Q16" s="302"/>
      <c r="R16" s="302"/>
      <c r="S16" s="304"/>
      <c r="T16" s="323"/>
      <c r="U16" s="323"/>
      <c r="V16" s="416">
        <f t="shared" si="0"/>
        <v>0</v>
      </c>
    </row>
    <row r="17" spans="1:22" s="176" customFormat="1">
      <c r="A17" s="177">
        <v>11</v>
      </c>
      <c r="B17" s="175" t="s">
        <v>73</v>
      </c>
      <c r="C17" s="303"/>
      <c r="D17" s="302"/>
      <c r="E17" s="302"/>
      <c r="F17" s="302"/>
      <c r="G17" s="302"/>
      <c r="H17" s="302"/>
      <c r="I17" s="302"/>
      <c r="J17" s="302"/>
      <c r="K17" s="302"/>
      <c r="L17" s="304"/>
      <c r="M17" s="303"/>
      <c r="N17" s="302"/>
      <c r="O17" s="302"/>
      <c r="P17" s="302"/>
      <c r="Q17" s="302"/>
      <c r="R17" s="302"/>
      <c r="S17" s="304"/>
      <c r="T17" s="323"/>
      <c r="U17" s="323"/>
      <c r="V17" s="416">
        <f t="shared" si="0"/>
        <v>0</v>
      </c>
    </row>
    <row r="18" spans="1:22" s="176" customFormat="1">
      <c r="A18" s="177">
        <v>12</v>
      </c>
      <c r="B18" s="175" t="s">
        <v>74</v>
      </c>
      <c r="C18" s="303"/>
      <c r="D18" s="302"/>
      <c r="E18" s="302"/>
      <c r="F18" s="302"/>
      <c r="G18" s="302"/>
      <c r="H18" s="302"/>
      <c r="I18" s="302"/>
      <c r="J18" s="302"/>
      <c r="K18" s="302"/>
      <c r="L18" s="304"/>
      <c r="M18" s="303"/>
      <c r="N18" s="302"/>
      <c r="O18" s="302"/>
      <c r="P18" s="302"/>
      <c r="Q18" s="302"/>
      <c r="R18" s="302"/>
      <c r="S18" s="304"/>
      <c r="T18" s="323"/>
      <c r="U18" s="323"/>
      <c r="V18" s="416">
        <f t="shared" si="0"/>
        <v>0</v>
      </c>
    </row>
    <row r="19" spans="1:22" s="176" customFormat="1">
      <c r="A19" s="177">
        <v>13</v>
      </c>
      <c r="B19" s="175" t="s">
        <v>75</v>
      </c>
      <c r="C19" s="303"/>
      <c r="D19" s="302"/>
      <c r="E19" s="302"/>
      <c r="F19" s="302"/>
      <c r="G19" s="302"/>
      <c r="H19" s="302"/>
      <c r="I19" s="302"/>
      <c r="J19" s="302"/>
      <c r="K19" s="302"/>
      <c r="L19" s="304"/>
      <c r="M19" s="303"/>
      <c r="N19" s="302"/>
      <c r="O19" s="302"/>
      <c r="P19" s="302"/>
      <c r="Q19" s="302"/>
      <c r="R19" s="302"/>
      <c r="S19" s="304"/>
      <c r="T19" s="323"/>
      <c r="U19" s="323"/>
      <c r="V19" s="416">
        <f t="shared" si="0"/>
        <v>0</v>
      </c>
    </row>
    <row r="20" spans="1:22" s="176" customFormat="1">
      <c r="A20" s="177">
        <v>14</v>
      </c>
      <c r="B20" s="175" t="s">
        <v>263</v>
      </c>
      <c r="C20" s="303"/>
      <c r="D20" s="302"/>
      <c r="E20" s="302"/>
      <c r="F20" s="302"/>
      <c r="G20" s="302"/>
      <c r="H20" s="302"/>
      <c r="I20" s="302"/>
      <c r="J20" s="302"/>
      <c r="K20" s="302"/>
      <c r="L20" s="304"/>
      <c r="M20" s="303"/>
      <c r="N20" s="302"/>
      <c r="O20" s="302"/>
      <c r="P20" s="302"/>
      <c r="Q20" s="302"/>
      <c r="R20" s="302"/>
      <c r="S20" s="304"/>
      <c r="T20" s="323"/>
      <c r="U20" s="323"/>
      <c r="V20" s="416">
        <f t="shared" si="0"/>
        <v>0</v>
      </c>
    </row>
    <row r="21" spans="1:22" ht="14.4" thickBot="1">
      <c r="A21" s="107"/>
      <c r="B21" s="108" t="s">
        <v>71</v>
      </c>
      <c r="C21" s="413">
        <f>SUM(C7:C20)</f>
        <v>0</v>
      </c>
      <c r="D21" s="411">
        <f t="shared" ref="D21:V21" si="1">SUM(D7:D20)</f>
        <v>96437041.491696</v>
      </c>
      <c r="E21" s="411">
        <f t="shared" si="1"/>
        <v>0</v>
      </c>
      <c r="F21" s="411">
        <f t="shared" si="1"/>
        <v>0</v>
      </c>
      <c r="G21" s="411">
        <f t="shared" si="1"/>
        <v>0</v>
      </c>
      <c r="H21" s="411">
        <f t="shared" si="1"/>
        <v>0</v>
      </c>
      <c r="I21" s="411">
        <f t="shared" si="1"/>
        <v>0</v>
      </c>
      <c r="J21" s="411">
        <f t="shared" si="1"/>
        <v>0</v>
      </c>
      <c r="K21" s="411">
        <f t="shared" si="1"/>
        <v>0</v>
      </c>
      <c r="L21" s="414">
        <f t="shared" si="1"/>
        <v>0</v>
      </c>
      <c r="M21" s="413">
        <f t="shared" si="1"/>
        <v>0</v>
      </c>
      <c r="N21" s="411">
        <f t="shared" si="1"/>
        <v>0</v>
      </c>
      <c r="O21" s="411">
        <f t="shared" si="1"/>
        <v>0</v>
      </c>
      <c r="P21" s="411">
        <f t="shared" si="1"/>
        <v>0</v>
      </c>
      <c r="Q21" s="411">
        <f t="shared" si="1"/>
        <v>0</v>
      </c>
      <c r="R21" s="411">
        <f t="shared" si="1"/>
        <v>0</v>
      </c>
      <c r="S21" s="414">
        <f t="shared" si="1"/>
        <v>0</v>
      </c>
      <c r="T21" s="414">
        <f>SUM(T7:T20)</f>
        <v>95374237.529295996</v>
      </c>
      <c r="U21" s="414">
        <f t="shared" si="1"/>
        <v>1062803.9624000001</v>
      </c>
      <c r="V21" s="415">
        <f t="shared" si="1"/>
        <v>96437041.491696</v>
      </c>
    </row>
    <row r="23" spans="1:22">
      <c r="C23" s="339"/>
      <c r="D23" s="339"/>
      <c r="E23" s="340"/>
      <c r="F23" s="340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</row>
    <row r="24" spans="1:22">
      <c r="A24" s="18"/>
      <c r="B24" s="18"/>
      <c r="C24" s="76"/>
      <c r="D24" s="76"/>
      <c r="E24" s="76"/>
    </row>
    <row r="25" spans="1:22">
      <c r="A25" s="100"/>
      <c r="B25" s="10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22">
      <c r="A26" s="100"/>
      <c r="B26" s="101"/>
      <c r="C26" s="18"/>
      <c r="D26" s="76"/>
      <c r="E26" s="76"/>
    </row>
    <row r="27" spans="1:22">
      <c r="A27" s="100"/>
      <c r="B27" s="100"/>
      <c r="C27" s="18"/>
      <c r="D27" s="76"/>
      <c r="E27" s="76"/>
    </row>
    <row r="28" spans="1:22">
      <c r="A28" s="100"/>
      <c r="B28" s="101"/>
      <c r="C28" s="18"/>
      <c r="D28" s="76"/>
      <c r="E28" s="7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showGridLines="0" zoomScale="85" zoomScaleNormal="85" workbookViewId="0">
      <pane xSplit="1" ySplit="7" topLeftCell="B8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09375" defaultRowHeight="13.8"/>
  <cols>
    <col min="1" max="1" width="10.5546875" style="2" bestFit="1" customWidth="1"/>
    <col min="2" max="2" width="101.88671875" style="2" customWidth="1"/>
    <col min="3" max="3" width="13.6640625" style="2" customWidth="1"/>
    <col min="4" max="4" width="14.88671875" style="2" bestFit="1" customWidth="1"/>
    <col min="5" max="5" width="17.6640625" style="2" customWidth="1"/>
    <col min="6" max="6" width="15.88671875" style="2" customWidth="1"/>
    <col min="7" max="7" width="17.44140625" style="2" customWidth="1"/>
    <col min="8" max="8" width="15.33203125" style="2" customWidth="1"/>
    <col min="9" max="16384" width="9.109375" style="13"/>
  </cols>
  <sheetData>
    <row r="1" spans="1:9">
      <c r="A1" s="346" t="s">
        <v>199</v>
      </c>
      <c r="B1" s="365" t="str">
        <f>'1. key ratios'!B1</f>
        <v>სს იშბანკი საქართველო</v>
      </c>
    </row>
    <row r="2" spans="1:9">
      <c r="A2" s="26" t="s">
        <v>200</v>
      </c>
      <c r="B2" s="345">
        <f>'1. key ratios'!B2</f>
        <v>42916</v>
      </c>
    </row>
    <row r="3" spans="1:9">
      <c r="G3" s="341"/>
      <c r="H3" s="2" t="s">
        <v>5</v>
      </c>
      <c r="I3" s="13" t="s">
        <v>5</v>
      </c>
    </row>
    <row r="4" spans="1:9" ht="14.4" thickBot="1">
      <c r="A4" s="2" t="s">
        <v>359</v>
      </c>
      <c r="B4" s="326" t="s">
        <v>384</v>
      </c>
    </row>
    <row r="5" spans="1:9">
      <c r="A5" s="105"/>
      <c r="B5" s="173"/>
      <c r="C5" s="179" t="s">
        <v>0</v>
      </c>
      <c r="D5" s="179" t="s">
        <v>1</v>
      </c>
      <c r="E5" s="179" t="s">
        <v>2</v>
      </c>
      <c r="F5" s="179" t="s">
        <v>3</v>
      </c>
      <c r="G5" s="321" t="s">
        <v>4</v>
      </c>
      <c r="H5" s="180" t="s">
        <v>6</v>
      </c>
      <c r="I5" s="24"/>
    </row>
    <row r="6" spans="1:9" ht="15" customHeight="1">
      <c r="A6" s="172"/>
      <c r="B6" s="22"/>
      <c r="C6" s="459" t="s">
        <v>376</v>
      </c>
      <c r="D6" s="461" t="s">
        <v>386</v>
      </c>
      <c r="E6" s="462"/>
      <c r="F6" s="459" t="s">
        <v>387</v>
      </c>
      <c r="G6" s="459" t="s">
        <v>388</v>
      </c>
      <c r="H6" s="444" t="s">
        <v>378</v>
      </c>
      <c r="I6" s="24"/>
    </row>
    <row r="7" spans="1:9" ht="69">
      <c r="A7" s="172"/>
      <c r="B7" s="22"/>
      <c r="C7" s="460"/>
      <c r="D7" s="325" t="s">
        <v>379</v>
      </c>
      <c r="E7" s="325" t="s">
        <v>377</v>
      </c>
      <c r="F7" s="460"/>
      <c r="G7" s="460"/>
      <c r="H7" s="445"/>
      <c r="I7" s="24"/>
    </row>
    <row r="8" spans="1:9">
      <c r="A8" s="96">
        <v>1</v>
      </c>
      <c r="B8" s="78" t="s">
        <v>228</v>
      </c>
      <c r="C8" s="305">
        <v>53948019.655364402</v>
      </c>
      <c r="D8" s="306"/>
      <c r="E8" s="305"/>
      <c r="F8" s="305">
        <v>52699919.188898653</v>
      </c>
      <c r="G8" s="322">
        <v>52699919.188898653</v>
      </c>
      <c r="H8" s="417">
        <f>IFERROR(G8/(C8+E8),"")</f>
        <v>0.97686475843897558</v>
      </c>
    </row>
    <row r="9" spans="1:9" ht="15" customHeight="1">
      <c r="A9" s="96">
        <v>2</v>
      </c>
      <c r="B9" s="78" t="s">
        <v>229</v>
      </c>
      <c r="C9" s="305"/>
      <c r="D9" s="306"/>
      <c r="E9" s="305"/>
      <c r="F9" s="305"/>
      <c r="G9" s="322"/>
      <c r="H9" s="417" t="str">
        <f t="shared" ref="H9:H22" si="0">IFERROR(G9/(C9+E9),"")</f>
        <v/>
      </c>
    </row>
    <row r="10" spans="1:9">
      <c r="A10" s="96">
        <v>3</v>
      </c>
      <c r="B10" s="78" t="s">
        <v>230</v>
      </c>
      <c r="C10" s="305"/>
      <c r="D10" s="306"/>
      <c r="E10" s="305"/>
      <c r="F10" s="305"/>
      <c r="G10" s="322"/>
      <c r="H10" s="417" t="str">
        <f t="shared" si="0"/>
        <v/>
      </c>
    </row>
    <row r="11" spans="1:9">
      <c r="A11" s="96">
        <v>4</v>
      </c>
      <c r="B11" s="78" t="s">
        <v>231</v>
      </c>
      <c r="C11" s="305"/>
      <c r="D11" s="306"/>
      <c r="E11" s="305"/>
      <c r="F11" s="305"/>
      <c r="G11" s="322"/>
      <c r="H11" s="417" t="str">
        <f t="shared" si="0"/>
        <v/>
      </c>
    </row>
    <row r="12" spans="1:9">
      <c r="A12" s="96">
        <v>5</v>
      </c>
      <c r="B12" s="78" t="s">
        <v>232</v>
      </c>
      <c r="C12" s="305"/>
      <c r="D12" s="306"/>
      <c r="E12" s="305"/>
      <c r="F12" s="305"/>
      <c r="G12" s="322"/>
      <c r="H12" s="417" t="str">
        <f t="shared" si="0"/>
        <v/>
      </c>
    </row>
    <row r="13" spans="1:9">
      <c r="A13" s="96">
        <v>6</v>
      </c>
      <c r="B13" s="78" t="s">
        <v>233</v>
      </c>
      <c r="C13" s="305">
        <v>62134018.712883003</v>
      </c>
      <c r="D13" s="306"/>
      <c r="E13" s="305"/>
      <c r="F13" s="305">
        <v>59254018.712883003</v>
      </c>
      <c r="G13" s="322">
        <v>59254018.712883003</v>
      </c>
      <c r="H13" s="417">
        <f t="shared" si="0"/>
        <v>0.95364857996215757</v>
      </c>
    </row>
    <row r="14" spans="1:9">
      <c r="A14" s="96">
        <v>7</v>
      </c>
      <c r="B14" s="78" t="s">
        <v>78</v>
      </c>
      <c r="C14" s="305">
        <v>159056851.88420403</v>
      </c>
      <c r="D14" s="306">
        <v>9270437.4299999997</v>
      </c>
      <c r="E14" s="305">
        <v>9215388.2850000001</v>
      </c>
      <c r="F14" s="305">
        <v>198412351.884204</v>
      </c>
      <c r="G14" s="322">
        <v>101975310.35490799</v>
      </c>
      <c r="H14" s="417">
        <f t="shared" si="0"/>
        <v>0.60601386332272045</v>
      </c>
    </row>
    <row r="15" spans="1:9">
      <c r="A15" s="96">
        <v>8</v>
      </c>
      <c r="B15" s="78" t="s">
        <v>79</v>
      </c>
      <c r="C15" s="305"/>
      <c r="D15" s="306"/>
      <c r="E15" s="305"/>
      <c r="F15" s="305"/>
      <c r="G15" s="322"/>
      <c r="H15" s="417" t="str">
        <f t="shared" si="0"/>
        <v/>
      </c>
    </row>
    <row r="16" spans="1:9">
      <c r="A16" s="96">
        <v>9</v>
      </c>
      <c r="B16" s="78" t="s">
        <v>80</v>
      </c>
      <c r="C16" s="305">
        <v>1759262.9999999995</v>
      </c>
      <c r="D16" s="306"/>
      <c r="E16" s="305"/>
      <c r="F16" s="305">
        <v>1394840.494429166</v>
      </c>
      <c r="G16" s="322">
        <v>1394840.494429166</v>
      </c>
      <c r="H16" s="417">
        <f t="shared" si="0"/>
        <v>0.79285501623643895</v>
      </c>
    </row>
    <row r="17" spans="1:8">
      <c r="A17" s="96">
        <v>10</v>
      </c>
      <c r="B17" s="78" t="s">
        <v>72</v>
      </c>
      <c r="C17" s="305">
        <v>1052096.8869999999</v>
      </c>
      <c r="D17" s="306"/>
      <c r="E17" s="305"/>
      <c r="F17" s="305">
        <v>1083149.088</v>
      </c>
      <c r="G17" s="322">
        <v>1083149.088</v>
      </c>
      <c r="H17" s="417">
        <f t="shared" si="0"/>
        <v>1.0295145830994177</v>
      </c>
    </row>
    <row r="18" spans="1:8">
      <c r="A18" s="96">
        <v>11</v>
      </c>
      <c r="B18" s="78" t="s">
        <v>73</v>
      </c>
      <c r="C18" s="305"/>
      <c r="D18" s="306"/>
      <c r="E18" s="305"/>
      <c r="F18" s="305"/>
      <c r="G18" s="322"/>
      <c r="H18" s="417" t="str">
        <f t="shared" si="0"/>
        <v/>
      </c>
    </row>
    <row r="19" spans="1:8">
      <c r="A19" s="96">
        <v>12</v>
      </c>
      <c r="B19" s="78" t="s">
        <v>74</v>
      </c>
      <c r="C19" s="305"/>
      <c r="D19" s="306"/>
      <c r="E19" s="305"/>
      <c r="F19" s="305"/>
      <c r="G19" s="322"/>
      <c r="H19" s="417" t="str">
        <f t="shared" si="0"/>
        <v/>
      </c>
    </row>
    <row r="20" spans="1:8">
      <c r="A20" s="96">
        <v>13</v>
      </c>
      <c r="B20" s="78" t="s">
        <v>75</v>
      </c>
      <c r="C20" s="305"/>
      <c r="D20" s="306"/>
      <c r="E20" s="305"/>
      <c r="F20" s="305"/>
      <c r="G20" s="322"/>
      <c r="H20" s="417" t="str">
        <f t="shared" si="0"/>
        <v/>
      </c>
    </row>
    <row r="21" spans="1:8">
      <c r="A21" s="96">
        <v>14</v>
      </c>
      <c r="B21" s="78" t="s">
        <v>263</v>
      </c>
      <c r="C21" s="305">
        <v>8854228.5799999982</v>
      </c>
      <c r="D21" s="306"/>
      <c r="E21" s="305"/>
      <c r="F21" s="305">
        <v>5164917.6499999994</v>
      </c>
      <c r="G21" s="322">
        <v>5164917.6499999994</v>
      </c>
      <c r="H21" s="417">
        <f t="shared" si="0"/>
        <v>0.58332779680734204</v>
      </c>
    </row>
    <row r="22" spans="1:8" ht="14.4" thickBot="1">
      <c r="A22" s="174"/>
      <c r="B22" s="181" t="s">
        <v>71</v>
      </c>
      <c r="C22" s="411">
        <f>SUM(C8:C21)</f>
        <v>286804478.71945143</v>
      </c>
      <c r="D22" s="411">
        <f t="shared" ref="D22:E22" si="1">SUM(D8:D21)</f>
        <v>9270437.4299999997</v>
      </c>
      <c r="E22" s="411">
        <f t="shared" si="1"/>
        <v>9215388.2850000001</v>
      </c>
      <c r="F22" s="411">
        <f>SUM(F8:F21)</f>
        <v>318009197.0184148</v>
      </c>
      <c r="G22" s="411">
        <f>SUM(G8:G21)</f>
        <v>221572155.48911881</v>
      </c>
      <c r="H22" s="418">
        <f t="shared" si="0"/>
        <v>0.74850434104744357</v>
      </c>
    </row>
    <row r="28" spans="1:8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09375" defaultRowHeight="13.8"/>
  <cols>
    <col min="1" max="1" width="10.5546875" style="2" bestFit="1" customWidth="1"/>
    <col min="2" max="2" width="104.109375" style="2" customWidth="1"/>
    <col min="3" max="3" width="23.5546875" style="2" customWidth="1"/>
    <col min="4" max="4" width="24.33203125" style="2" customWidth="1"/>
    <col min="5" max="16384" width="9.109375" style="13"/>
  </cols>
  <sheetData>
    <row r="1" spans="1:4">
      <c r="A1" s="346" t="s">
        <v>199</v>
      </c>
      <c r="B1" s="365" t="str">
        <f>'1. key ratios'!B1</f>
        <v>სს იშბანკი საქართველო</v>
      </c>
    </row>
    <row r="2" spans="1:4">
      <c r="A2" s="26" t="s">
        <v>200</v>
      </c>
      <c r="B2" s="345">
        <f>'1. key ratios'!B2</f>
        <v>42916</v>
      </c>
      <c r="C2" s="5"/>
      <c r="D2" s="5"/>
    </row>
    <row r="3" spans="1:4">
      <c r="B3" s="5"/>
      <c r="C3" s="5"/>
      <c r="D3" s="5"/>
    </row>
    <row r="4" spans="1:4" ht="14.4" thickBot="1">
      <c r="A4" s="2" t="s">
        <v>360</v>
      </c>
      <c r="B4" s="110" t="s">
        <v>77</v>
      </c>
      <c r="C4" s="110"/>
      <c r="D4" s="111"/>
    </row>
    <row r="5" spans="1:4">
      <c r="A5" s="182"/>
      <c r="B5" s="149"/>
      <c r="C5" s="338" t="s">
        <v>0</v>
      </c>
      <c r="D5" s="183" t="s">
        <v>1</v>
      </c>
    </row>
    <row r="6" spans="1:4" ht="66.75" customHeight="1">
      <c r="A6" s="184"/>
      <c r="B6" s="112" t="s">
        <v>76</v>
      </c>
      <c r="C6" s="113" t="s">
        <v>82</v>
      </c>
      <c r="D6" s="185" t="s">
        <v>77</v>
      </c>
    </row>
    <row r="7" spans="1:4">
      <c r="A7" s="186">
        <v>1</v>
      </c>
      <c r="B7" s="78" t="s">
        <v>78</v>
      </c>
      <c r="C7" s="307">
        <v>126321139.98820408</v>
      </c>
      <c r="D7" s="419">
        <v>30140112</v>
      </c>
    </row>
    <row r="8" spans="1:4">
      <c r="A8" s="186">
        <v>2</v>
      </c>
      <c r="B8" s="78" t="s">
        <v>79</v>
      </c>
      <c r="C8" s="307"/>
      <c r="D8" s="419">
        <v>0</v>
      </c>
    </row>
    <row r="9" spans="1:4">
      <c r="A9" s="186">
        <v>3</v>
      </c>
      <c r="B9" s="78" t="s">
        <v>80</v>
      </c>
      <c r="C9" s="307">
        <v>943332.46999999986</v>
      </c>
      <c r="D9" s="419">
        <v>707499.35249999992</v>
      </c>
    </row>
    <row r="10" spans="1:4">
      <c r="A10" s="186">
        <v>4</v>
      </c>
      <c r="B10" s="78" t="s">
        <v>72</v>
      </c>
      <c r="C10" s="307">
        <v>34374.604999999996</v>
      </c>
      <c r="D10" s="419">
        <v>25780.953749999997</v>
      </c>
    </row>
    <row r="11" spans="1:4">
      <c r="A11" s="186">
        <v>5</v>
      </c>
      <c r="B11" s="78" t="s">
        <v>73</v>
      </c>
      <c r="C11" s="309"/>
      <c r="D11" s="419">
        <v>0</v>
      </c>
    </row>
    <row r="12" spans="1:4">
      <c r="A12" s="186">
        <v>6</v>
      </c>
      <c r="B12" s="78" t="s">
        <v>74</v>
      </c>
      <c r="C12" s="308"/>
      <c r="D12" s="419">
        <v>0</v>
      </c>
    </row>
    <row r="13" spans="1:4">
      <c r="A13" s="186">
        <v>7</v>
      </c>
      <c r="B13" s="114" t="s">
        <v>75</v>
      </c>
      <c r="C13" s="308"/>
      <c r="D13" s="419">
        <v>0</v>
      </c>
    </row>
    <row r="14" spans="1:4">
      <c r="A14" s="186">
        <v>8</v>
      </c>
      <c r="B14" s="114" t="s">
        <v>81</v>
      </c>
      <c r="C14" s="307"/>
      <c r="D14" s="419">
        <v>0</v>
      </c>
    </row>
    <row r="15" spans="1:4" ht="14.4" thickBot="1">
      <c r="A15" s="187">
        <v>9</v>
      </c>
      <c r="B15" s="178" t="s">
        <v>71</v>
      </c>
      <c r="C15" s="310">
        <f>SUM(C7:C14)</f>
        <v>127298847.06320408</v>
      </c>
      <c r="D15" s="420">
        <f>SUM(D7:D14)</f>
        <v>30873392.306249999</v>
      </c>
    </row>
    <row r="17" spans="2:2">
      <c r="B17" s="2" t="s">
        <v>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3.8"/>
  <cols>
    <col min="1" max="1" width="10.5546875" style="73" bestFit="1" customWidth="1"/>
    <col min="2" max="2" width="95" style="73" customWidth="1"/>
    <col min="3" max="3" width="12.5546875" style="73" bestFit="1" customWidth="1"/>
    <col min="4" max="4" width="10" style="73" bestFit="1" customWidth="1"/>
    <col min="5" max="5" width="18.33203125" style="73" bestFit="1" customWidth="1"/>
    <col min="6" max="6" width="3.5546875" style="73" bestFit="1" customWidth="1"/>
    <col min="7" max="10" width="4.5546875" style="73" bestFit="1" customWidth="1"/>
    <col min="11" max="13" width="5.5546875" style="73" bestFit="1" customWidth="1"/>
    <col min="14" max="14" width="31" style="73" bestFit="1" customWidth="1"/>
    <col min="15" max="16384" width="9.109375" style="13"/>
  </cols>
  <sheetData>
    <row r="1" spans="1:14">
      <c r="A1" s="346" t="s">
        <v>199</v>
      </c>
      <c r="B1" s="365" t="str">
        <f>'1. key ratios'!B1</f>
        <v>სს იშბანკი საქართველო</v>
      </c>
    </row>
    <row r="2" spans="1:14" ht="14.25" customHeight="1">
      <c r="A2" s="26" t="s">
        <v>200</v>
      </c>
      <c r="B2" s="345">
        <f>'1. key ratios'!B2</f>
        <v>42916</v>
      </c>
    </row>
    <row r="3" spans="1:14" ht="14.25" customHeight="1"/>
    <row r="4" spans="1:14" ht="14.4" thickBot="1">
      <c r="A4" s="2" t="s">
        <v>361</v>
      </c>
      <c r="B4" s="98" t="s">
        <v>84</v>
      </c>
    </row>
    <row r="5" spans="1:14" s="25" customFormat="1">
      <c r="A5" s="196"/>
      <c r="B5" s="197"/>
      <c r="C5" s="198" t="s">
        <v>0</v>
      </c>
      <c r="D5" s="198" t="s">
        <v>1</v>
      </c>
      <c r="E5" s="198" t="s">
        <v>2</v>
      </c>
      <c r="F5" s="198" t="s">
        <v>3</v>
      </c>
      <c r="G5" s="198" t="s">
        <v>4</v>
      </c>
      <c r="H5" s="198" t="s">
        <v>6</v>
      </c>
      <c r="I5" s="198" t="s">
        <v>251</v>
      </c>
      <c r="J5" s="198" t="s">
        <v>252</v>
      </c>
      <c r="K5" s="198" t="s">
        <v>253</v>
      </c>
      <c r="L5" s="198" t="s">
        <v>254</v>
      </c>
      <c r="M5" s="198" t="s">
        <v>255</v>
      </c>
      <c r="N5" s="199" t="s">
        <v>256</v>
      </c>
    </row>
    <row r="6" spans="1:14" ht="41.4">
      <c r="A6" s="188"/>
      <c r="B6" s="115"/>
      <c r="C6" s="116" t="s">
        <v>94</v>
      </c>
      <c r="D6" s="117" t="s">
        <v>83</v>
      </c>
      <c r="E6" s="118" t="s">
        <v>93</v>
      </c>
      <c r="F6" s="119">
        <v>0</v>
      </c>
      <c r="G6" s="119">
        <v>0.2</v>
      </c>
      <c r="H6" s="119">
        <v>0.35</v>
      </c>
      <c r="I6" s="119">
        <v>0.5</v>
      </c>
      <c r="J6" s="119">
        <v>0.75</v>
      </c>
      <c r="K6" s="119">
        <v>1</v>
      </c>
      <c r="L6" s="119">
        <v>1.5</v>
      </c>
      <c r="M6" s="119">
        <v>2.5</v>
      </c>
      <c r="N6" s="189" t="s">
        <v>84</v>
      </c>
    </row>
    <row r="7" spans="1:14">
      <c r="A7" s="190">
        <v>1</v>
      </c>
      <c r="B7" s="120" t="s">
        <v>85</v>
      </c>
      <c r="C7" s="311">
        <f>SUM(C8:C13)</f>
        <v>0</v>
      </c>
      <c r="D7" s="115"/>
      <c r="E7" s="314">
        <f>SUM(E8:E12)</f>
        <v>0</v>
      </c>
      <c r="F7" s="312"/>
      <c r="G7" s="312"/>
      <c r="H7" s="312"/>
      <c r="I7" s="312"/>
      <c r="J7" s="312"/>
      <c r="K7" s="312"/>
      <c r="L7" s="312"/>
      <c r="M7" s="312"/>
      <c r="N7" s="191"/>
    </row>
    <row r="8" spans="1:14">
      <c r="A8" s="190">
        <v>1.1000000000000001</v>
      </c>
      <c r="B8" s="121" t="s">
        <v>86</v>
      </c>
      <c r="C8" s="312"/>
      <c r="D8" s="122">
        <v>0.02</v>
      </c>
      <c r="E8" s="314">
        <f>C8*D8</f>
        <v>0</v>
      </c>
      <c r="F8" s="312"/>
      <c r="G8" s="312"/>
      <c r="H8" s="312"/>
      <c r="I8" s="312"/>
      <c r="J8" s="312"/>
      <c r="K8" s="312"/>
      <c r="L8" s="312"/>
      <c r="M8" s="312"/>
      <c r="N8" s="191"/>
    </row>
    <row r="9" spans="1:14">
      <c r="A9" s="190">
        <v>1.2</v>
      </c>
      <c r="B9" s="121" t="s">
        <v>87</v>
      </c>
      <c r="C9" s="312"/>
      <c r="D9" s="122">
        <v>0.05</v>
      </c>
      <c r="E9" s="314">
        <f t="shared" ref="E9:E12" si="0">C9*D9</f>
        <v>0</v>
      </c>
      <c r="F9" s="312"/>
      <c r="G9" s="312"/>
      <c r="H9" s="312"/>
      <c r="I9" s="312"/>
      <c r="J9" s="312"/>
      <c r="K9" s="312"/>
      <c r="L9" s="312"/>
      <c r="M9" s="312"/>
      <c r="N9" s="191"/>
    </row>
    <row r="10" spans="1:14">
      <c r="A10" s="190">
        <v>1.3</v>
      </c>
      <c r="B10" s="121" t="s">
        <v>88</v>
      </c>
      <c r="C10" s="312"/>
      <c r="D10" s="122">
        <v>0.08</v>
      </c>
      <c r="E10" s="314">
        <f t="shared" si="0"/>
        <v>0</v>
      </c>
      <c r="F10" s="312"/>
      <c r="G10" s="312"/>
      <c r="H10" s="312"/>
      <c r="I10" s="312"/>
      <c r="J10" s="312"/>
      <c r="K10" s="312"/>
      <c r="L10" s="312"/>
      <c r="M10" s="312"/>
      <c r="N10" s="191"/>
    </row>
    <row r="11" spans="1:14">
      <c r="A11" s="190">
        <v>1.4</v>
      </c>
      <c r="B11" s="121" t="s">
        <v>89</v>
      </c>
      <c r="C11" s="312"/>
      <c r="D11" s="122">
        <v>0.11</v>
      </c>
      <c r="E11" s="314">
        <f t="shared" si="0"/>
        <v>0</v>
      </c>
      <c r="F11" s="312"/>
      <c r="G11" s="312"/>
      <c r="H11" s="312"/>
      <c r="I11" s="312"/>
      <c r="J11" s="312"/>
      <c r="K11" s="312"/>
      <c r="L11" s="312"/>
      <c r="M11" s="312"/>
      <c r="N11" s="191"/>
    </row>
    <row r="12" spans="1:14">
      <c r="A12" s="190">
        <v>1.5</v>
      </c>
      <c r="B12" s="121" t="s">
        <v>90</v>
      </c>
      <c r="C12" s="312"/>
      <c r="D12" s="122">
        <v>0.14000000000000001</v>
      </c>
      <c r="E12" s="314">
        <f t="shared" si="0"/>
        <v>0</v>
      </c>
      <c r="F12" s="312"/>
      <c r="G12" s="312"/>
      <c r="H12" s="312"/>
      <c r="I12" s="312"/>
      <c r="J12" s="312"/>
      <c r="K12" s="312"/>
      <c r="L12" s="312"/>
      <c r="M12" s="312"/>
      <c r="N12" s="191"/>
    </row>
    <row r="13" spans="1:14">
      <c r="A13" s="190">
        <v>1.6</v>
      </c>
      <c r="B13" s="123" t="s">
        <v>91</v>
      </c>
      <c r="C13" s="312"/>
      <c r="D13" s="124"/>
      <c r="E13" s="312"/>
      <c r="F13" s="312"/>
      <c r="G13" s="312"/>
      <c r="H13" s="312"/>
      <c r="I13" s="312"/>
      <c r="J13" s="312"/>
      <c r="K13" s="312"/>
      <c r="L13" s="312"/>
      <c r="M13" s="312"/>
      <c r="N13" s="191"/>
    </row>
    <row r="14" spans="1:14">
      <c r="A14" s="190">
        <v>2</v>
      </c>
      <c r="B14" s="125" t="s">
        <v>92</v>
      </c>
      <c r="C14" s="311">
        <f>SUM(C15:C20)</f>
        <v>0</v>
      </c>
      <c r="D14" s="115"/>
      <c r="E14" s="314">
        <f>SUM(E15:E19)</f>
        <v>0</v>
      </c>
      <c r="F14" s="312"/>
      <c r="G14" s="312"/>
      <c r="H14" s="312"/>
      <c r="I14" s="312"/>
      <c r="J14" s="312"/>
      <c r="K14" s="312"/>
      <c r="L14" s="312"/>
      <c r="M14" s="312"/>
      <c r="N14" s="191"/>
    </row>
    <row r="15" spans="1:14">
      <c r="A15" s="190">
        <v>2.1</v>
      </c>
      <c r="B15" s="123" t="s">
        <v>86</v>
      </c>
      <c r="C15" s="312"/>
      <c r="D15" s="122">
        <v>5.0000000000000001E-3</v>
      </c>
      <c r="E15" s="314">
        <f>D15*C15</f>
        <v>0</v>
      </c>
      <c r="F15" s="312"/>
      <c r="G15" s="312"/>
      <c r="H15" s="312"/>
      <c r="I15" s="312"/>
      <c r="J15" s="312"/>
      <c r="K15" s="312"/>
      <c r="L15" s="312"/>
      <c r="M15" s="312"/>
      <c r="N15" s="191"/>
    </row>
    <row r="16" spans="1:14">
      <c r="A16" s="190">
        <v>2.2000000000000002</v>
      </c>
      <c r="B16" s="123" t="s">
        <v>87</v>
      </c>
      <c r="C16" s="312"/>
      <c r="D16" s="122">
        <v>0.01</v>
      </c>
      <c r="E16" s="314">
        <f t="shared" ref="E16:E19" si="1">D16*C16</f>
        <v>0</v>
      </c>
      <c r="F16" s="312"/>
      <c r="G16" s="312"/>
      <c r="H16" s="312"/>
      <c r="I16" s="312"/>
      <c r="J16" s="312"/>
      <c r="K16" s="312"/>
      <c r="L16" s="312"/>
      <c r="M16" s="312"/>
      <c r="N16" s="191"/>
    </row>
    <row r="17" spans="1:14">
      <c r="A17" s="190">
        <v>2.2999999999999998</v>
      </c>
      <c r="B17" s="123" t="s">
        <v>88</v>
      </c>
      <c r="C17" s="312"/>
      <c r="D17" s="122">
        <v>0.02</v>
      </c>
      <c r="E17" s="314">
        <f t="shared" si="1"/>
        <v>0</v>
      </c>
      <c r="F17" s="312"/>
      <c r="G17" s="312"/>
      <c r="H17" s="312"/>
      <c r="I17" s="312"/>
      <c r="J17" s="312"/>
      <c r="K17" s="312"/>
      <c r="L17" s="312"/>
      <c r="M17" s="312"/>
      <c r="N17" s="191"/>
    </row>
    <row r="18" spans="1:14">
      <c r="A18" s="190">
        <v>2.4</v>
      </c>
      <c r="B18" s="123" t="s">
        <v>89</v>
      </c>
      <c r="C18" s="312"/>
      <c r="D18" s="122">
        <v>0.03</v>
      </c>
      <c r="E18" s="314">
        <f t="shared" si="1"/>
        <v>0</v>
      </c>
      <c r="F18" s="312"/>
      <c r="G18" s="312"/>
      <c r="H18" s="312"/>
      <c r="I18" s="312"/>
      <c r="J18" s="312"/>
      <c r="K18" s="312"/>
      <c r="L18" s="312"/>
      <c r="M18" s="312"/>
      <c r="N18" s="191"/>
    </row>
    <row r="19" spans="1:14">
      <c r="A19" s="190">
        <v>2.5</v>
      </c>
      <c r="B19" s="123" t="s">
        <v>90</v>
      </c>
      <c r="C19" s="312"/>
      <c r="D19" s="122">
        <v>0.04</v>
      </c>
      <c r="E19" s="314">
        <f t="shared" si="1"/>
        <v>0</v>
      </c>
      <c r="F19" s="312"/>
      <c r="G19" s="312"/>
      <c r="H19" s="312"/>
      <c r="I19" s="312"/>
      <c r="J19" s="312"/>
      <c r="K19" s="312"/>
      <c r="L19" s="312"/>
      <c r="M19" s="312"/>
      <c r="N19" s="191"/>
    </row>
    <row r="20" spans="1:14">
      <c r="A20" s="190">
        <v>2.6</v>
      </c>
      <c r="B20" s="123" t="s">
        <v>91</v>
      </c>
      <c r="C20" s="312"/>
      <c r="D20" s="124"/>
      <c r="E20" s="315"/>
      <c r="F20" s="312"/>
      <c r="G20" s="312"/>
      <c r="H20" s="312"/>
      <c r="I20" s="312"/>
      <c r="J20" s="312"/>
      <c r="K20" s="312"/>
      <c r="L20" s="312"/>
      <c r="M20" s="312"/>
      <c r="N20" s="191"/>
    </row>
    <row r="21" spans="1:14" ht="14.4" thickBot="1">
      <c r="A21" s="192">
        <v>3</v>
      </c>
      <c r="B21" s="193" t="s">
        <v>71</v>
      </c>
      <c r="C21" s="313">
        <f>C7+C14</f>
        <v>0</v>
      </c>
      <c r="D21" s="194"/>
      <c r="E21" s="316">
        <f>SUM(E7+E14)</f>
        <v>0</v>
      </c>
      <c r="F21" s="317"/>
      <c r="G21" s="317"/>
      <c r="H21" s="317"/>
      <c r="I21" s="317"/>
      <c r="J21" s="317"/>
      <c r="K21" s="317"/>
      <c r="L21" s="317"/>
      <c r="M21" s="317"/>
      <c r="N21" s="195"/>
    </row>
    <row r="22" spans="1:14">
      <c r="E22" s="318"/>
      <c r="F22" s="318"/>
      <c r="G22" s="318"/>
      <c r="H22" s="318"/>
      <c r="I22" s="318"/>
      <c r="J22" s="318"/>
      <c r="K22" s="318"/>
      <c r="L22" s="318"/>
      <c r="M22" s="31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/>
  <cols>
    <col min="1" max="1" width="9.5546875" style="19" bestFit="1" customWidth="1"/>
    <col min="2" max="2" width="86" style="16" customWidth="1"/>
    <col min="3" max="3" width="12.6640625" style="16" customWidth="1"/>
    <col min="4" max="7" width="12.6640625" style="2" customWidth="1"/>
    <col min="8" max="13" width="6.6640625" customWidth="1"/>
  </cols>
  <sheetData>
    <row r="1" spans="1:8">
      <c r="A1" s="346" t="s">
        <v>199</v>
      </c>
      <c r="B1" s="344" t="str">
        <f>Info!C2</f>
        <v>სს იშბანკი საქართველო</v>
      </c>
    </row>
    <row r="2" spans="1:8">
      <c r="A2" s="346" t="s">
        <v>200</v>
      </c>
      <c r="B2" s="345">
        <v>42916</v>
      </c>
      <c r="C2" s="29"/>
      <c r="D2" s="18"/>
      <c r="E2" s="18"/>
      <c r="F2" s="18"/>
      <c r="G2" s="18"/>
      <c r="H2" s="1"/>
    </row>
    <row r="3" spans="1:8">
      <c r="A3" s="17"/>
      <c r="C3" s="29"/>
      <c r="D3" s="18"/>
      <c r="E3" s="18"/>
      <c r="F3" s="18"/>
      <c r="G3" s="18"/>
      <c r="H3" s="1"/>
    </row>
    <row r="4" spans="1:8" ht="15" thickBot="1">
      <c r="A4" s="74" t="s">
        <v>347</v>
      </c>
      <c r="B4" s="236" t="s">
        <v>235</v>
      </c>
      <c r="C4" s="237"/>
      <c r="D4" s="238"/>
      <c r="E4" s="238"/>
      <c r="F4" s="238"/>
      <c r="G4" s="238"/>
      <c r="H4" s="1"/>
    </row>
    <row r="5" spans="1:8">
      <c r="A5" s="266" t="s">
        <v>29</v>
      </c>
      <c r="B5" s="267"/>
      <c r="C5" s="362" t="s">
        <v>404</v>
      </c>
      <c r="D5" s="363" t="s">
        <v>405</v>
      </c>
      <c r="E5" s="363" t="s">
        <v>406</v>
      </c>
      <c r="F5" s="363" t="s">
        <v>407</v>
      </c>
      <c r="G5" s="364" t="s">
        <v>408</v>
      </c>
    </row>
    <row r="6" spans="1:8">
      <c r="A6" s="133"/>
      <c r="B6" s="32" t="s">
        <v>194</v>
      </c>
      <c r="C6" s="270"/>
      <c r="D6" s="271"/>
      <c r="E6" s="271"/>
      <c r="F6" s="271"/>
      <c r="G6" s="272"/>
    </row>
    <row r="7" spans="1:8">
      <c r="A7" s="133"/>
      <c r="B7" s="33" t="s">
        <v>201</v>
      </c>
      <c r="C7" s="270"/>
      <c r="D7" s="271"/>
      <c r="E7" s="271"/>
      <c r="F7" s="271"/>
      <c r="G7" s="272"/>
    </row>
    <row r="8" spans="1:8">
      <c r="A8" s="134">
        <v>1</v>
      </c>
      <c r="B8" s="268" t="s">
        <v>26</v>
      </c>
      <c r="C8" s="273">
        <v>29831161</v>
      </c>
      <c r="D8" s="274">
        <v>30196908.477123287</v>
      </c>
      <c r="E8" s="274">
        <v>30447466</v>
      </c>
      <c r="F8" s="274">
        <v>31702641.395379998</v>
      </c>
      <c r="G8" s="275">
        <v>31352980.190000001</v>
      </c>
    </row>
    <row r="9" spans="1:8">
      <c r="A9" s="134">
        <v>2</v>
      </c>
      <c r="B9" s="268" t="s">
        <v>96</v>
      </c>
      <c r="C9" s="273">
        <v>29831161</v>
      </c>
      <c r="D9" s="274">
        <v>30196908.477123287</v>
      </c>
      <c r="E9" s="274">
        <v>30447466</v>
      </c>
      <c r="F9" s="274">
        <v>31702641.395379998</v>
      </c>
      <c r="G9" s="275">
        <v>31352980.190000001</v>
      </c>
    </row>
    <row r="10" spans="1:8">
      <c r="A10" s="134">
        <v>3</v>
      </c>
      <c r="B10" s="268" t="s">
        <v>95</v>
      </c>
      <c r="C10" s="273">
        <v>70706826.032000005</v>
      </c>
      <c r="D10" s="274">
        <v>72368323.112641022</v>
      </c>
      <c r="E10" s="274">
        <v>32346801.718223091</v>
      </c>
      <c r="F10" s="274">
        <v>33216819.840281472</v>
      </c>
      <c r="G10" s="275">
        <v>32901890.672293641</v>
      </c>
    </row>
    <row r="11" spans="1:8">
      <c r="A11" s="133"/>
      <c r="B11" s="32" t="s">
        <v>195</v>
      </c>
      <c r="C11" s="270"/>
      <c r="D11" s="271"/>
      <c r="E11" s="271"/>
      <c r="F11" s="271"/>
      <c r="G11" s="272"/>
    </row>
    <row r="12" spans="1:8" ht="15" customHeight="1">
      <c r="A12" s="134">
        <v>4</v>
      </c>
      <c r="B12" s="268" t="s">
        <v>362</v>
      </c>
      <c r="C12" s="273">
        <v>230633569.53269121</v>
      </c>
      <c r="D12" s="274">
        <v>252581192.18097571</v>
      </c>
      <c r="E12" s="274">
        <v>160843146.94622469</v>
      </c>
      <c r="F12" s="274">
        <v>127095856.30711</v>
      </c>
      <c r="G12" s="275">
        <v>131315731.88349098</v>
      </c>
    </row>
    <row r="13" spans="1:8" ht="15" customHeight="1">
      <c r="A13" s="134">
        <v>5</v>
      </c>
      <c r="B13" s="268" t="s">
        <v>363</v>
      </c>
      <c r="C13" s="273">
        <v>130630798.40369651</v>
      </c>
      <c r="D13" s="274">
        <v>160979707.63943878</v>
      </c>
      <c r="E13" s="274">
        <v>82950770.666166767</v>
      </c>
      <c r="F13" s="274">
        <v>81883784.736813784</v>
      </c>
      <c r="G13" s="275">
        <v>108158944.82463288</v>
      </c>
    </row>
    <row r="14" spans="1:8">
      <c r="A14" s="133"/>
      <c r="B14" s="32" t="s">
        <v>97</v>
      </c>
      <c r="C14" s="270"/>
      <c r="D14" s="271"/>
      <c r="E14" s="271"/>
      <c r="F14" s="271"/>
      <c r="G14" s="272"/>
    </row>
    <row r="15" spans="1:8" s="3" customFormat="1">
      <c r="A15" s="134"/>
      <c r="B15" s="33" t="s">
        <v>201</v>
      </c>
      <c r="C15" s="276"/>
      <c r="D15" s="274"/>
      <c r="E15" s="274"/>
      <c r="F15" s="274"/>
      <c r="G15" s="275"/>
    </row>
    <row r="16" spans="1:8">
      <c r="A16" s="132">
        <v>6</v>
      </c>
      <c r="B16" s="31" t="s">
        <v>257</v>
      </c>
      <c r="C16" s="347">
        <v>0.12934440142622677</v>
      </c>
      <c r="D16" s="348">
        <v>0.11955327400421425</v>
      </c>
      <c r="E16" s="348">
        <v>0.18929911891228801</v>
      </c>
      <c r="F16" s="348">
        <v>0.24943882764182995</v>
      </c>
      <c r="G16" s="349">
        <v>0.2387602744948924</v>
      </c>
    </row>
    <row r="17" spans="1:7" ht="15" customHeight="1">
      <c r="A17" s="132">
        <v>7</v>
      </c>
      <c r="B17" s="31" t="s">
        <v>197</v>
      </c>
      <c r="C17" s="347">
        <v>0.12934440142622677</v>
      </c>
      <c r="D17" s="348">
        <v>0.11955327400421425</v>
      </c>
      <c r="E17" s="348">
        <v>0.18929911891228801</v>
      </c>
      <c r="F17" s="348">
        <v>0.24943882764182995</v>
      </c>
      <c r="G17" s="349">
        <v>0.2387602744948924</v>
      </c>
    </row>
    <row r="18" spans="1:7">
      <c r="A18" s="132">
        <v>8</v>
      </c>
      <c r="B18" s="31" t="s">
        <v>198</v>
      </c>
      <c r="C18" s="347">
        <v>0.30657647182613479</v>
      </c>
      <c r="D18" s="348">
        <v>0.28651509040621181</v>
      </c>
      <c r="E18" s="348">
        <v>0.20110773963554521</v>
      </c>
      <c r="F18" s="348">
        <v>0.26135250043099362</v>
      </c>
      <c r="G18" s="349">
        <v>0.25055558995388022</v>
      </c>
    </row>
    <row r="19" spans="1:7" s="3" customFormat="1">
      <c r="A19" s="134"/>
      <c r="B19" s="33" t="s">
        <v>202</v>
      </c>
      <c r="C19" s="350"/>
      <c r="D19" s="351"/>
      <c r="E19" s="351"/>
      <c r="F19" s="351"/>
      <c r="G19" s="352"/>
    </row>
    <row r="20" spans="1:7">
      <c r="A20" s="132">
        <v>9</v>
      </c>
      <c r="B20" s="31" t="s">
        <v>266</v>
      </c>
      <c r="C20" s="347">
        <v>0.23474374691667099</v>
      </c>
      <c r="D20" s="348">
        <v>0.19031855619056842</v>
      </c>
      <c r="E20" s="348">
        <v>0.36100805043170103</v>
      </c>
      <c r="F20" s="348">
        <v>0.36537829920981951</v>
      </c>
      <c r="G20" s="349">
        <v>0.27636382768401752</v>
      </c>
    </row>
    <row r="21" spans="1:7">
      <c r="A21" s="132">
        <v>10</v>
      </c>
      <c r="B21" s="31" t="s">
        <v>267</v>
      </c>
      <c r="C21" s="347">
        <v>0.35878810218261936</v>
      </c>
      <c r="D21" s="348">
        <v>0.29645573678618059</v>
      </c>
      <c r="E21" s="348">
        <v>0.38224112702825191</v>
      </c>
      <c r="F21" s="348">
        <v>0.40018916195939258</v>
      </c>
      <c r="G21" s="349">
        <v>0.30268013379677094</v>
      </c>
    </row>
    <row r="22" spans="1:7">
      <c r="A22" s="133"/>
      <c r="B22" s="32" t="s">
        <v>7</v>
      </c>
      <c r="C22" s="353"/>
      <c r="D22" s="354"/>
      <c r="E22" s="354"/>
      <c r="F22" s="354"/>
      <c r="G22" s="355"/>
    </row>
    <row r="23" spans="1:7" ht="15" customHeight="1">
      <c r="A23" s="135">
        <v>11</v>
      </c>
      <c r="B23" s="34" t="s">
        <v>8</v>
      </c>
      <c r="C23" s="356">
        <v>7.4614027202763833E-2</v>
      </c>
      <c r="D23" s="357">
        <v>6.2667502944554587E-2</v>
      </c>
      <c r="E23" s="357">
        <v>6.4626399289003655E-2</v>
      </c>
      <c r="F23" s="357">
        <v>6.7495221983927892E-2</v>
      </c>
      <c r="G23" s="358">
        <v>6.8497099743825798E-2</v>
      </c>
    </row>
    <row r="24" spans="1:7">
      <c r="A24" s="135">
        <v>12</v>
      </c>
      <c r="B24" s="34" t="s">
        <v>9</v>
      </c>
      <c r="C24" s="356">
        <v>3.8280406562383434E-2</v>
      </c>
      <c r="D24" s="357">
        <v>3.7391804218420158E-2</v>
      </c>
      <c r="E24" s="357">
        <v>3.4227036599608629E-2</v>
      </c>
      <c r="F24" s="357">
        <v>3.2904018834416966E-2</v>
      </c>
      <c r="G24" s="358">
        <v>3.2991282489352486E-2</v>
      </c>
    </row>
    <row r="25" spans="1:7">
      <c r="A25" s="135">
        <v>13</v>
      </c>
      <c r="B25" s="34" t="s">
        <v>10</v>
      </c>
      <c r="C25" s="356">
        <v>1.4719059605273453E-2</v>
      </c>
      <c r="D25" s="357">
        <v>3.8949523594323434E-3</v>
      </c>
      <c r="E25" s="357">
        <v>1.0107404619480193E-2</v>
      </c>
      <c r="F25" s="357">
        <v>1.308726771709748E-2</v>
      </c>
      <c r="G25" s="358">
        <v>1.3961479092976048E-2</v>
      </c>
    </row>
    <row r="26" spans="1:7">
      <c r="A26" s="135">
        <v>14</v>
      </c>
      <c r="B26" s="34" t="s">
        <v>236</v>
      </c>
      <c r="C26" s="356">
        <v>3.6333620640380405E-2</v>
      </c>
      <c r="D26" s="357">
        <v>2.5275698726134426E-2</v>
      </c>
      <c r="E26" s="357">
        <v>3.0399362689395033E-2</v>
      </c>
      <c r="F26" s="357">
        <v>3.4591203149510925E-2</v>
      </c>
      <c r="G26" s="358">
        <v>3.5505817254473319E-2</v>
      </c>
    </row>
    <row r="27" spans="1:7">
      <c r="A27" s="135">
        <v>15</v>
      </c>
      <c r="B27" s="34" t="s">
        <v>11</v>
      </c>
      <c r="C27" s="356">
        <v>-5.6212533737458855E-3</v>
      </c>
      <c r="D27" s="357">
        <v>-3.953640607977039E-3</v>
      </c>
      <c r="E27" s="357">
        <v>2.8804134757515342E-3</v>
      </c>
      <c r="F27" s="357">
        <v>1.0747823071414175E-2</v>
      </c>
      <c r="G27" s="358">
        <v>1.3359066482332959E-2</v>
      </c>
    </row>
    <row r="28" spans="1:7">
      <c r="A28" s="135">
        <v>16</v>
      </c>
      <c r="B28" s="34" t="s">
        <v>12</v>
      </c>
      <c r="C28" s="356">
        <v>-5.4856980298019727E-2</v>
      </c>
      <c r="D28" s="357">
        <v>-3.875861851489272E-2</v>
      </c>
      <c r="E28" s="357">
        <v>2.1119268130467168E-2</v>
      </c>
      <c r="F28" s="357">
        <v>7.5159421910000662E-2</v>
      </c>
      <c r="G28" s="358">
        <v>9.2712066920307021E-2</v>
      </c>
    </row>
    <row r="29" spans="1:7">
      <c r="A29" s="133"/>
      <c r="B29" s="32" t="s">
        <v>13</v>
      </c>
      <c r="C29" s="353"/>
      <c r="D29" s="354"/>
      <c r="E29" s="354"/>
      <c r="F29" s="354"/>
      <c r="G29" s="355"/>
    </row>
    <row r="30" spans="1:7">
      <c r="A30" s="135">
        <v>17</v>
      </c>
      <c r="B30" s="34" t="s">
        <v>14</v>
      </c>
      <c r="C30" s="356">
        <v>1.9648482255350409E-2</v>
      </c>
      <c r="D30" s="357">
        <v>1.6705242559562763E-2</v>
      </c>
      <c r="E30" s="357">
        <v>1.7076041383218138E-2</v>
      </c>
      <c r="F30" s="357">
        <v>1.6899999999999998E-2</v>
      </c>
      <c r="G30" s="358">
        <v>1.4279174065649916E-2</v>
      </c>
    </row>
    <row r="31" spans="1:7" ht="15" customHeight="1">
      <c r="A31" s="135">
        <v>18</v>
      </c>
      <c r="B31" s="34" t="s">
        <v>15</v>
      </c>
      <c r="C31" s="356">
        <v>5.288726173601184E-2</v>
      </c>
      <c r="D31" s="357">
        <v>3.3229624217789494E-2</v>
      </c>
      <c r="E31" s="357">
        <v>3.3258177623071275E-2</v>
      </c>
      <c r="F31" s="357">
        <v>2.8799999999999999E-2</v>
      </c>
      <c r="G31" s="358">
        <v>2.488373731003013E-2</v>
      </c>
    </row>
    <row r="32" spans="1:7">
      <c r="A32" s="135">
        <v>19</v>
      </c>
      <c r="B32" s="34" t="s">
        <v>16</v>
      </c>
      <c r="C32" s="356">
        <v>0.77709208090587778</v>
      </c>
      <c r="D32" s="357">
        <v>0.81117634982626829</v>
      </c>
      <c r="E32" s="357">
        <v>0.82005541124081616</v>
      </c>
      <c r="F32" s="357">
        <v>0.88380000000000003</v>
      </c>
      <c r="G32" s="358">
        <v>0.86979326055288164</v>
      </c>
    </row>
    <row r="33" spans="1:7" ht="15" customHeight="1">
      <c r="A33" s="135">
        <v>20</v>
      </c>
      <c r="B33" s="34" t="s">
        <v>17</v>
      </c>
      <c r="C33" s="356">
        <v>0.84471117030643139</v>
      </c>
      <c r="D33" s="357">
        <v>0.86354114682944938</v>
      </c>
      <c r="E33" s="357">
        <v>0.8597946423835594</v>
      </c>
      <c r="F33" s="357">
        <v>0.81530000000000002</v>
      </c>
      <c r="G33" s="358">
        <v>0.81220622601452419</v>
      </c>
    </row>
    <row r="34" spans="1:7">
      <c r="A34" s="135">
        <v>21</v>
      </c>
      <c r="B34" s="34" t="s">
        <v>18</v>
      </c>
      <c r="C34" s="356">
        <v>-7.6525747836459157E-2</v>
      </c>
      <c r="D34" s="357">
        <v>7.132490264759675E-2</v>
      </c>
      <c r="E34" s="357">
        <v>0.21779762644406858</v>
      </c>
      <c r="F34" s="357">
        <v>6.7599999999999993E-2</v>
      </c>
      <c r="G34" s="358">
        <v>9.8569145027855215E-2</v>
      </c>
    </row>
    <row r="35" spans="1:7" ht="15" customHeight="1">
      <c r="A35" s="133"/>
      <c r="B35" s="32" t="s">
        <v>19</v>
      </c>
      <c r="C35" s="353"/>
      <c r="D35" s="354"/>
      <c r="E35" s="354"/>
      <c r="F35" s="354"/>
      <c r="G35" s="355"/>
    </row>
    <row r="36" spans="1:7">
      <c r="A36" s="135">
        <v>22</v>
      </c>
      <c r="B36" s="34" t="s">
        <v>20</v>
      </c>
      <c r="C36" s="356">
        <v>0.33430433684431354</v>
      </c>
      <c r="D36" s="357">
        <v>0.30121355438146324</v>
      </c>
      <c r="E36" s="357">
        <v>0.29519741642138547</v>
      </c>
      <c r="F36" s="357">
        <v>0.22259999999999999</v>
      </c>
      <c r="G36" s="358">
        <v>0.22058144688670347</v>
      </c>
    </row>
    <row r="37" spans="1:7" ht="15" customHeight="1">
      <c r="A37" s="135">
        <v>23</v>
      </c>
      <c r="B37" s="34" t="s">
        <v>21</v>
      </c>
      <c r="C37" s="356">
        <v>0.97292739350266733</v>
      </c>
      <c r="D37" s="357">
        <v>0.97063489738154229</v>
      </c>
      <c r="E37" s="357">
        <v>0.98299767354136447</v>
      </c>
      <c r="F37" s="357">
        <v>0.95830000000000004</v>
      </c>
      <c r="G37" s="358">
        <v>0.95533659428867612</v>
      </c>
    </row>
    <row r="38" spans="1:7" ht="15" thickBot="1">
      <c r="A38" s="136">
        <v>24</v>
      </c>
      <c r="B38" s="137" t="s">
        <v>22</v>
      </c>
      <c r="C38" s="359">
        <v>4.094044620252011E-2</v>
      </c>
      <c r="D38" s="360">
        <v>7.2217268394052181E-2</v>
      </c>
      <c r="E38" s="360">
        <v>3.7551612179346605E-2</v>
      </c>
      <c r="F38" s="360">
        <v>5.7799999999999997E-2</v>
      </c>
      <c r="G38" s="361">
        <v>5.7940349228572906E-2</v>
      </c>
    </row>
    <row r="39" spans="1:7">
      <c r="A3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:B2"/>
    </sheetView>
  </sheetViews>
  <sheetFormatPr defaultRowHeight="14.4"/>
  <cols>
    <col min="1" max="1" width="9.5546875" style="2" bestFit="1" customWidth="1"/>
    <col min="2" max="2" width="53.88671875" style="2" bestFit="1" customWidth="1"/>
    <col min="3" max="8" width="17.5546875" style="2" customWidth="1"/>
  </cols>
  <sheetData>
    <row r="1" spans="1:8">
      <c r="A1" s="346" t="s">
        <v>199</v>
      </c>
      <c r="B1" s="365" t="str">
        <f>'1. key ratios'!B1</f>
        <v>სს იშბანკი საქართველო</v>
      </c>
    </row>
    <row r="2" spans="1:8">
      <c r="A2" s="346" t="s">
        <v>200</v>
      </c>
      <c r="B2" s="345">
        <f>'1. key ratios'!B2</f>
        <v>42916</v>
      </c>
    </row>
    <row r="3" spans="1:8">
      <c r="A3" s="17"/>
    </row>
    <row r="4" spans="1:8" ht="15" thickBot="1">
      <c r="A4" s="35" t="s">
        <v>348</v>
      </c>
      <c r="B4" s="75" t="s">
        <v>258</v>
      </c>
      <c r="C4" s="35"/>
      <c r="D4" s="36"/>
      <c r="E4" s="36"/>
      <c r="F4" s="37"/>
      <c r="G4" s="37"/>
      <c r="H4" s="372" t="s">
        <v>101</v>
      </c>
    </row>
    <row r="5" spans="1:8">
      <c r="A5" s="38"/>
      <c r="B5" s="39"/>
      <c r="C5" s="423" t="s">
        <v>206</v>
      </c>
      <c r="D5" s="424"/>
      <c r="E5" s="425"/>
      <c r="F5" s="423" t="s">
        <v>207</v>
      </c>
      <c r="G5" s="424"/>
      <c r="H5" s="426"/>
    </row>
    <row r="6" spans="1:8">
      <c r="A6" s="40" t="s">
        <v>29</v>
      </c>
      <c r="B6" s="41" t="s">
        <v>161</v>
      </c>
      <c r="C6" s="370" t="s">
        <v>30</v>
      </c>
      <c r="D6" s="370" t="s">
        <v>102</v>
      </c>
      <c r="E6" s="370" t="s">
        <v>71</v>
      </c>
      <c r="F6" s="370" t="s">
        <v>30</v>
      </c>
      <c r="G6" s="370" t="s">
        <v>102</v>
      </c>
      <c r="H6" s="371" t="s">
        <v>71</v>
      </c>
    </row>
    <row r="7" spans="1:8">
      <c r="A7" s="40">
        <v>1</v>
      </c>
      <c r="B7" s="42" t="s">
        <v>162</v>
      </c>
      <c r="C7" s="277">
        <v>1300474.72</v>
      </c>
      <c r="D7" s="277">
        <v>2388836.21</v>
      </c>
      <c r="E7" s="366">
        <f>C7+D7</f>
        <v>3689310.9299999997</v>
      </c>
      <c r="F7" s="278">
        <v>1892629.94</v>
      </c>
      <c r="G7" s="279">
        <v>2853796.13</v>
      </c>
      <c r="H7" s="367">
        <f>F7+G7</f>
        <v>4746426.07</v>
      </c>
    </row>
    <row r="8" spans="1:8">
      <c r="A8" s="40">
        <v>2</v>
      </c>
      <c r="B8" s="42" t="s">
        <v>163</v>
      </c>
      <c r="C8" s="277">
        <v>246344.85</v>
      </c>
      <c r="D8" s="277">
        <v>42369585.639999993</v>
      </c>
      <c r="E8" s="366">
        <f t="shared" ref="E8:E20" si="0">C8+D8</f>
        <v>42615930.489999995</v>
      </c>
      <c r="F8" s="278">
        <v>247733.89</v>
      </c>
      <c r="G8" s="279">
        <v>34929896.420000002</v>
      </c>
      <c r="H8" s="367">
        <f t="shared" ref="H8:H40" si="1">F8+G8</f>
        <v>35177630.310000002</v>
      </c>
    </row>
    <row r="9" spans="1:8">
      <c r="A9" s="40">
        <v>3</v>
      </c>
      <c r="B9" s="42" t="s">
        <v>164</v>
      </c>
      <c r="C9" s="277">
        <v>3600000</v>
      </c>
      <c r="D9" s="277">
        <v>58534018.712883003</v>
      </c>
      <c r="E9" s="366">
        <f t="shared" si="0"/>
        <v>62134018.712883003</v>
      </c>
      <c r="F9" s="278">
        <v>17001100.379999999</v>
      </c>
      <c r="G9" s="279">
        <v>9186578.8389909994</v>
      </c>
      <c r="H9" s="367">
        <f t="shared" si="1"/>
        <v>26187679.218990996</v>
      </c>
    </row>
    <row r="10" spans="1:8">
      <c r="A10" s="40">
        <v>4</v>
      </c>
      <c r="B10" s="42" t="s">
        <v>193</v>
      </c>
      <c r="C10" s="277">
        <v>0</v>
      </c>
      <c r="D10" s="277">
        <v>0</v>
      </c>
      <c r="E10" s="366">
        <f t="shared" si="0"/>
        <v>0</v>
      </c>
      <c r="F10" s="278">
        <v>0</v>
      </c>
      <c r="G10" s="279">
        <v>0</v>
      </c>
      <c r="H10" s="367">
        <f t="shared" si="1"/>
        <v>0</v>
      </c>
    </row>
    <row r="11" spans="1:8">
      <c r="A11" s="40">
        <v>5</v>
      </c>
      <c r="B11" s="42" t="s">
        <v>165</v>
      </c>
      <c r="C11" s="277">
        <v>1001755.6164657534</v>
      </c>
      <c r="D11" s="277">
        <v>10330333.548898656</v>
      </c>
      <c r="E11" s="366">
        <f t="shared" si="0"/>
        <v>11332089.165364409</v>
      </c>
      <c r="F11" s="278">
        <v>0</v>
      </c>
      <c r="G11" s="279">
        <v>0</v>
      </c>
      <c r="H11" s="367">
        <f t="shared" si="1"/>
        <v>0</v>
      </c>
    </row>
    <row r="12" spans="1:8">
      <c r="A12" s="40">
        <v>6.1</v>
      </c>
      <c r="B12" s="43" t="s">
        <v>166</v>
      </c>
      <c r="C12" s="277">
        <v>36610820.75</v>
      </c>
      <c r="D12" s="277">
        <v>127631081.91</v>
      </c>
      <c r="E12" s="366">
        <f t="shared" si="0"/>
        <v>164241902.66</v>
      </c>
      <c r="F12" s="278">
        <v>20890311.400000002</v>
      </c>
      <c r="G12" s="279">
        <v>139549244.09999996</v>
      </c>
      <c r="H12" s="367">
        <f t="shared" si="1"/>
        <v>160439555.49999997</v>
      </c>
    </row>
    <row r="13" spans="1:8">
      <c r="A13" s="40">
        <v>6.2</v>
      </c>
      <c r="B13" s="43" t="s">
        <v>167</v>
      </c>
      <c r="C13" s="277">
        <v>-2884447.4376000003</v>
      </c>
      <c r="D13" s="277">
        <v>-5801857.0564000001</v>
      </c>
      <c r="E13" s="366">
        <f t="shared" si="0"/>
        <v>-8686304.4940000009</v>
      </c>
      <c r="F13" s="278">
        <v>-1028799.2564000001</v>
      </c>
      <c r="G13" s="279">
        <v>-2963536.4967999989</v>
      </c>
      <c r="H13" s="367">
        <f t="shared" si="1"/>
        <v>-3992335.7531999992</v>
      </c>
    </row>
    <row r="14" spans="1:8">
      <c r="A14" s="40">
        <v>6</v>
      </c>
      <c r="B14" s="42" t="s">
        <v>168</v>
      </c>
      <c r="C14" s="366">
        <f>C12+C13</f>
        <v>33726373.312399998</v>
      </c>
      <c r="D14" s="366">
        <f>D12+D13</f>
        <v>121829224.8536</v>
      </c>
      <c r="E14" s="366">
        <f>C14+D14</f>
        <v>155555598.16600001</v>
      </c>
      <c r="F14" s="366">
        <f>F12+F13</f>
        <v>19861512.143600002</v>
      </c>
      <c r="G14" s="366">
        <f>G12+G13</f>
        <v>136585707.60319996</v>
      </c>
      <c r="H14" s="367">
        <f t="shared" si="1"/>
        <v>156447219.74679995</v>
      </c>
    </row>
    <row r="15" spans="1:8">
      <c r="A15" s="40">
        <v>7</v>
      </c>
      <c r="B15" s="42" t="s">
        <v>169</v>
      </c>
      <c r="C15" s="277">
        <v>324285.49999999988</v>
      </c>
      <c r="D15" s="277">
        <v>3627863.0732039995</v>
      </c>
      <c r="E15" s="366">
        <f t="shared" si="0"/>
        <v>3952148.5732039995</v>
      </c>
      <c r="F15" s="278">
        <v>238561.12000000002</v>
      </c>
      <c r="G15" s="279">
        <v>1233666.7799999998</v>
      </c>
      <c r="H15" s="367">
        <f t="shared" si="1"/>
        <v>1472227.9</v>
      </c>
    </row>
    <row r="16" spans="1:8">
      <c r="A16" s="40">
        <v>8</v>
      </c>
      <c r="B16" s="42" t="s">
        <v>170</v>
      </c>
      <c r="C16" s="277">
        <v>0</v>
      </c>
      <c r="D16" s="277"/>
      <c r="E16" s="366">
        <f t="shared" si="0"/>
        <v>0</v>
      </c>
      <c r="F16" s="278">
        <v>0</v>
      </c>
      <c r="G16" s="279"/>
      <c r="H16" s="367">
        <f t="shared" si="1"/>
        <v>0</v>
      </c>
    </row>
    <row r="17" spans="1:8">
      <c r="A17" s="40">
        <v>9</v>
      </c>
      <c r="B17" s="42" t="s">
        <v>171</v>
      </c>
      <c r="C17" s="277">
        <v>0</v>
      </c>
      <c r="D17" s="277">
        <v>0</v>
      </c>
      <c r="E17" s="366">
        <f t="shared" si="0"/>
        <v>0</v>
      </c>
      <c r="F17" s="278">
        <v>0</v>
      </c>
      <c r="G17" s="279">
        <v>0</v>
      </c>
      <c r="H17" s="367">
        <f t="shared" si="1"/>
        <v>0</v>
      </c>
    </row>
    <row r="18" spans="1:8">
      <c r="A18" s="40">
        <v>10</v>
      </c>
      <c r="B18" s="42" t="s">
        <v>172</v>
      </c>
      <c r="C18" s="277">
        <v>2162441.5099999998</v>
      </c>
      <c r="D18" s="277"/>
      <c r="E18" s="366">
        <f t="shared" si="0"/>
        <v>2162441.5099999998</v>
      </c>
      <c r="F18" s="278">
        <v>2754123</v>
      </c>
      <c r="G18" s="279"/>
      <c r="H18" s="367">
        <f t="shared" si="1"/>
        <v>2754123</v>
      </c>
    </row>
    <row r="19" spans="1:8">
      <c r="A19" s="40">
        <v>11</v>
      </c>
      <c r="B19" s="42" t="s">
        <v>173</v>
      </c>
      <c r="C19" s="277">
        <v>1809302.49</v>
      </c>
      <c r="D19" s="277">
        <v>1193173.6499999999</v>
      </c>
      <c r="E19" s="366">
        <f t="shared" si="0"/>
        <v>3002476.1399999997</v>
      </c>
      <c r="F19" s="278">
        <v>819399.1100000001</v>
      </c>
      <c r="G19" s="279">
        <v>385065.95</v>
      </c>
      <c r="H19" s="367">
        <f t="shared" si="1"/>
        <v>1204465.06</v>
      </c>
    </row>
    <row r="20" spans="1:8">
      <c r="A20" s="40">
        <v>12</v>
      </c>
      <c r="B20" s="44" t="s">
        <v>174</v>
      </c>
      <c r="C20" s="366">
        <f>SUM(C7:C11)+SUM(C14:C19)</f>
        <v>44170977.998865753</v>
      </c>
      <c r="D20" s="366">
        <f>SUM(D7:D11)+SUM(D14:D19)</f>
        <v>240273035.68858564</v>
      </c>
      <c r="E20" s="366">
        <f t="shared" si="0"/>
        <v>284444013.68745136</v>
      </c>
      <c r="F20" s="366">
        <f>SUM(F7:F11)+SUM(F14:F19)</f>
        <v>42815059.5836</v>
      </c>
      <c r="G20" s="366">
        <f>SUM(G7:G11)+SUM(G14:G19)</f>
        <v>185174711.72219095</v>
      </c>
      <c r="H20" s="367">
        <f t="shared" si="1"/>
        <v>227989771.30579096</v>
      </c>
    </row>
    <row r="21" spans="1:8">
      <c r="A21" s="40"/>
      <c r="B21" s="41" t="s">
        <v>191</v>
      </c>
      <c r="C21" s="280"/>
      <c r="D21" s="280"/>
      <c r="E21" s="280"/>
      <c r="F21" s="281"/>
      <c r="G21" s="282"/>
      <c r="H21" s="283"/>
    </row>
    <row r="22" spans="1:8">
      <c r="A22" s="40">
        <v>13</v>
      </c>
      <c r="B22" s="42" t="s">
        <v>175</v>
      </c>
      <c r="C22" s="277">
        <v>0</v>
      </c>
      <c r="D22" s="277">
        <v>134905583.25999999</v>
      </c>
      <c r="E22" s="366">
        <f>C22+D22</f>
        <v>134905583.25999999</v>
      </c>
      <c r="F22" s="278">
        <v>0</v>
      </c>
      <c r="G22" s="279">
        <v>136146195</v>
      </c>
      <c r="H22" s="367">
        <f t="shared" si="1"/>
        <v>136146195</v>
      </c>
    </row>
    <row r="23" spans="1:8">
      <c r="A23" s="40">
        <v>14</v>
      </c>
      <c r="B23" s="42" t="s">
        <v>176</v>
      </c>
      <c r="C23" s="277">
        <v>4936356.839999998</v>
      </c>
      <c r="D23" s="277">
        <v>6708907.9999999981</v>
      </c>
      <c r="E23" s="366">
        <f t="shared" ref="E23:E40" si="2">C23+D23</f>
        <v>11645264.839999996</v>
      </c>
      <c r="F23" s="278">
        <v>8042073.6099999994</v>
      </c>
      <c r="G23" s="279">
        <v>5167733.3599999994</v>
      </c>
      <c r="H23" s="367">
        <f t="shared" si="1"/>
        <v>13209806.969999999</v>
      </c>
    </row>
    <row r="24" spans="1:8">
      <c r="A24" s="40">
        <v>15</v>
      </c>
      <c r="B24" s="42" t="s">
        <v>177</v>
      </c>
      <c r="C24" s="277">
        <v>0</v>
      </c>
      <c r="D24" s="277">
        <v>0</v>
      </c>
      <c r="E24" s="366">
        <f t="shared" si="2"/>
        <v>0</v>
      </c>
      <c r="F24" s="278">
        <v>0</v>
      </c>
      <c r="G24" s="279">
        <v>0</v>
      </c>
      <c r="H24" s="367">
        <f t="shared" si="1"/>
        <v>0</v>
      </c>
    </row>
    <row r="25" spans="1:8">
      <c r="A25" s="40">
        <v>16</v>
      </c>
      <c r="B25" s="42" t="s">
        <v>178</v>
      </c>
      <c r="C25" s="277">
        <v>602000</v>
      </c>
      <c r="D25" s="277">
        <v>58849889.5</v>
      </c>
      <c r="E25" s="366">
        <f t="shared" si="2"/>
        <v>59451889.5</v>
      </c>
      <c r="F25" s="278">
        <v>104052.82</v>
      </c>
      <c r="G25" s="279">
        <v>44328995.920000002</v>
      </c>
      <c r="H25" s="367">
        <f t="shared" si="1"/>
        <v>44433048.740000002</v>
      </c>
    </row>
    <row r="26" spans="1:8">
      <c r="A26" s="40">
        <v>17</v>
      </c>
      <c r="B26" s="42" t="s">
        <v>179</v>
      </c>
      <c r="C26" s="280"/>
      <c r="D26" s="280"/>
      <c r="E26" s="366">
        <f t="shared" si="2"/>
        <v>0</v>
      </c>
      <c r="F26" s="281"/>
      <c r="G26" s="282"/>
      <c r="H26" s="367">
        <f t="shared" si="1"/>
        <v>0</v>
      </c>
    </row>
    <row r="27" spans="1:8">
      <c r="A27" s="40">
        <v>18</v>
      </c>
      <c r="B27" s="42" t="s">
        <v>180</v>
      </c>
      <c r="C27" s="277">
        <v>0</v>
      </c>
      <c r="D27" s="277">
        <v>2785308.0264000008</v>
      </c>
      <c r="E27" s="366">
        <f t="shared" si="2"/>
        <v>2785308.0264000008</v>
      </c>
      <c r="F27" s="278">
        <v>0</v>
      </c>
      <c r="G27" s="279">
        <v>0</v>
      </c>
      <c r="H27" s="367">
        <f t="shared" si="1"/>
        <v>0</v>
      </c>
    </row>
    <row r="28" spans="1:8">
      <c r="A28" s="40">
        <v>19</v>
      </c>
      <c r="B28" s="42" t="s">
        <v>181</v>
      </c>
      <c r="C28" s="277">
        <v>3563.09</v>
      </c>
      <c r="D28" s="277">
        <v>5352854.1399999997</v>
      </c>
      <c r="E28" s="366">
        <f t="shared" si="2"/>
        <v>5356417.2299999995</v>
      </c>
      <c r="F28" s="278">
        <v>969.01</v>
      </c>
      <c r="G28" s="279">
        <v>1534311.67</v>
      </c>
      <c r="H28" s="367">
        <f t="shared" si="1"/>
        <v>1535280.68</v>
      </c>
    </row>
    <row r="29" spans="1:8">
      <c r="A29" s="40">
        <v>20</v>
      </c>
      <c r="B29" s="42" t="s">
        <v>103</v>
      </c>
      <c r="C29" s="277">
        <v>1340704.2</v>
      </c>
      <c r="D29" s="277">
        <v>227984.789888</v>
      </c>
      <c r="E29" s="366">
        <f t="shared" si="2"/>
        <v>1568688.9898879998</v>
      </c>
      <c r="F29" s="278">
        <v>613316.17000000004</v>
      </c>
      <c r="G29" s="279">
        <v>205290.27644199997</v>
      </c>
      <c r="H29" s="367">
        <f t="shared" si="1"/>
        <v>818606.44644199999</v>
      </c>
    </row>
    <row r="30" spans="1:8">
      <c r="A30" s="40">
        <v>21</v>
      </c>
      <c r="B30" s="42" t="s">
        <v>182</v>
      </c>
      <c r="C30" s="277">
        <v>0</v>
      </c>
      <c r="D30" s="277">
        <v>38515200</v>
      </c>
      <c r="E30" s="366">
        <f t="shared" si="2"/>
        <v>38515200</v>
      </c>
      <c r="F30" s="278">
        <v>0</v>
      </c>
      <c r="G30" s="279">
        <v>0</v>
      </c>
      <c r="H30" s="367">
        <f t="shared" si="1"/>
        <v>0</v>
      </c>
    </row>
    <row r="31" spans="1:8">
      <c r="A31" s="40">
        <v>22</v>
      </c>
      <c r="B31" s="44" t="s">
        <v>183</v>
      </c>
      <c r="C31" s="366">
        <f>SUM(C22:C30)</f>
        <v>6882624.129999998</v>
      </c>
      <c r="D31" s="366">
        <f>SUM(D22:D30)</f>
        <v>247345727.71628797</v>
      </c>
      <c r="E31" s="366">
        <f>C31+D31</f>
        <v>254228351.84628797</v>
      </c>
      <c r="F31" s="366">
        <f>SUM(F22:F30)</f>
        <v>8760411.6099999994</v>
      </c>
      <c r="G31" s="366">
        <f>SUM(G22:G30)</f>
        <v>187382526.22644201</v>
      </c>
      <c r="H31" s="367">
        <f t="shared" si="1"/>
        <v>196142937.83644199</v>
      </c>
    </row>
    <row r="32" spans="1:8">
      <c r="A32" s="40"/>
      <c r="B32" s="41" t="s">
        <v>192</v>
      </c>
      <c r="C32" s="280"/>
      <c r="D32" s="280"/>
      <c r="E32" s="277"/>
      <c r="F32" s="281"/>
      <c r="G32" s="282"/>
      <c r="H32" s="283"/>
    </row>
    <row r="33" spans="1:8">
      <c r="A33" s="40">
        <v>23</v>
      </c>
      <c r="B33" s="42" t="s">
        <v>184</v>
      </c>
      <c r="C33" s="277">
        <v>30000000</v>
      </c>
      <c r="D33" s="280"/>
      <c r="E33" s="366">
        <f t="shared" si="2"/>
        <v>30000000</v>
      </c>
      <c r="F33" s="278">
        <v>30000000</v>
      </c>
      <c r="G33" s="282"/>
      <c r="H33" s="367">
        <f t="shared" si="1"/>
        <v>30000000</v>
      </c>
    </row>
    <row r="34" spans="1:8">
      <c r="A34" s="40">
        <v>24</v>
      </c>
      <c r="B34" s="42" t="s">
        <v>185</v>
      </c>
      <c r="C34" s="277">
        <v>0</v>
      </c>
      <c r="D34" s="280"/>
      <c r="E34" s="366">
        <f t="shared" si="2"/>
        <v>0</v>
      </c>
      <c r="F34" s="278">
        <v>0</v>
      </c>
      <c r="G34" s="282"/>
      <c r="H34" s="367">
        <f t="shared" si="1"/>
        <v>0</v>
      </c>
    </row>
    <row r="35" spans="1:8">
      <c r="A35" s="40">
        <v>25</v>
      </c>
      <c r="B35" s="43" t="s">
        <v>186</v>
      </c>
      <c r="C35" s="277">
        <v>0</v>
      </c>
      <c r="D35" s="280"/>
      <c r="E35" s="366">
        <f t="shared" si="2"/>
        <v>0</v>
      </c>
      <c r="F35" s="278">
        <v>0</v>
      </c>
      <c r="G35" s="282"/>
      <c r="H35" s="367">
        <f t="shared" si="1"/>
        <v>0</v>
      </c>
    </row>
    <row r="36" spans="1:8">
      <c r="A36" s="40">
        <v>26</v>
      </c>
      <c r="B36" s="42" t="s">
        <v>187</v>
      </c>
      <c r="C36" s="277">
        <v>0</v>
      </c>
      <c r="D36" s="280"/>
      <c r="E36" s="366">
        <f t="shared" si="2"/>
        <v>0</v>
      </c>
      <c r="F36" s="278">
        <v>0</v>
      </c>
      <c r="G36" s="282"/>
      <c r="H36" s="367">
        <f t="shared" si="1"/>
        <v>0</v>
      </c>
    </row>
    <row r="37" spans="1:8">
      <c r="A37" s="40">
        <v>27</v>
      </c>
      <c r="B37" s="42" t="s">
        <v>188</v>
      </c>
      <c r="C37" s="277">
        <v>0</v>
      </c>
      <c r="D37" s="280"/>
      <c r="E37" s="366">
        <f t="shared" si="2"/>
        <v>0</v>
      </c>
      <c r="F37" s="278">
        <v>0</v>
      </c>
      <c r="G37" s="282"/>
      <c r="H37" s="367">
        <f t="shared" si="1"/>
        <v>0</v>
      </c>
    </row>
    <row r="38" spans="1:8">
      <c r="A38" s="40">
        <v>28</v>
      </c>
      <c r="B38" s="42" t="s">
        <v>189</v>
      </c>
      <c r="C38" s="277">
        <v>215662.01144660404</v>
      </c>
      <c r="D38" s="280"/>
      <c r="E38" s="366">
        <f t="shared" si="2"/>
        <v>215662.01144660404</v>
      </c>
      <c r="F38" s="278">
        <v>1846833.18</v>
      </c>
      <c r="G38" s="282"/>
      <c r="H38" s="367">
        <f t="shared" si="1"/>
        <v>1846833.18</v>
      </c>
    </row>
    <row r="39" spans="1:8">
      <c r="A39" s="40">
        <v>29</v>
      </c>
      <c r="B39" s="42" t="s">
        <v>208</v>
      </c>
      <c r="C39" s="277">
        <v>0</v>
      </c>
      <c r="D39" s="280"/>
      <c r="E39" s="366">
        <f t="shared" si="2"/>
        <v>0</v>
      </c>
      <c r="F39" s="278">
        <v>0</v>
      </c>
      <c r="G39" s="282"/>
      <c r="H39" s="367">
        <f t="shared" si="1"/>
        <v>0</v>
      </c>
    </row>
    <row r="40" spans="1:8">
      <c r="A40" s="40">
        <v>30</v>
      </c>
      <c r="B40" s="44" t="s">
        <v>190</v>
      </c>
      <c r="C40" s="277">
        <v>30215662.011446603</v>
      </c>
      <c r="D40" s="280"/>
      <c r="E40" s="366">
        <f t="shared" si="2"/>
        <v>30215662.011446603</v>
      </c>
      <c r="F40" s="278">
        <v>31846833.18</v>
      </c>
      <c r="G40" s="282"/>
      <c r="H40" s="367">
        <f t="shared" si="1"/>
        <v>31846833.18</v>
      </c>
    </row>
    <row r="41" spans="1:8" ht="15" thickBot="1">
      <c r="A41" s="45">
        <v>31</v>
      </c>
      <c r="B41" s="46" t="s">
        <v>209</v>
      </c>
      <c r="C41" s="368">
        <f>C31+C40</f>
        <v>37098286.141446598</v>
      </c>
      <c r="D41" s="368">
        <f>D31+D40</f>
        <v>247345727.71628797</v>
      </c>
      <c r="E41" s="368">
        <f>C41+D41</f>
        <v>284444013.85773456</v>
      </c>
      <c r="F41" s="368">
        <f>F31+F40</f>
        <v>40607244.789999999</v>
      </c>
      <c r="G41" s="368">
        <f>G31+G40</f>
        <v>187382526.22644201</v>
      </c>
      <c r="H41" s="369">
        <f>F41+G41</f>
        <v>227989771.016442</v>
      </c>
    </row>
    <row r="43" spans="1:8">
      <c r="B43" s="47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showGridLines="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1" sqref="B1:B2"/>
    </sheetView>
  </sheetViews>
  <sheetFormatPr defaultColWidth="9.109375" defaultRowHeight="14.4"/>
  <cols>
    <col min="1" max="1" width="9.5546875" style="2" bestFit="1" customWidth="1"/>
    <col min="2" max="2" width="90.6640625" style="2" bestFit="1" customWidth="1"/>
    <col min="3" max="8" width="12.6640625" style="2" customWidth="1"/>
    <col min="9" max="9" width="8.88671875" customWidth="1"/>
    <col min="10" max="16384" width="9.109375" style="13"/>
  </cols>
  <sheetData>
    <row r="1" spans="1:8">
      <c r="A1" s="346" t="s">
        <v>199</v>
      </c>
      <c r="B1" s="365" t="str">
        <f>'1. key ratios'!B1</f>
        <v>სს იშბანკი საქართველო</v>
      </c>
      <c r="C1" s="16"/>
    </row>
    <row r="2" spans="1:8">
      <c r="A2" s="346" t="s">
        <v>200</v>
      </c>
      <c r="B2" s="345">
        <f>'1. key ratios'!B2</f>
        <v>42916</v>
      </c>
      <c r="C2" s="29"/>
      <c r="D2" s="18"/>
      <c r="E2" s="18"/>
      <c r="F2" s="18"/>
      <c r="G2" s="18"/>
      <c r="H2" s="18"/>
    </row>
    <row r="3" spans="1:8">
      <c r="A3" s="17"/>
      <c r="B3" s="16"/>
      <c r="C3" s="29"/>
      <c r="D3" s="18"/>
      <c r="E3" s="18"/>
      <c r="F3" s="18"/>
      <c r="G3" s="18"/>
      <c r="H3" s="18"/>
    </row>
    <row r="4" spans="1:8" ht="15" thickBot="1">
      <c r="A4" s="48" t="s">
        <v>349</v>
      </c>
      <c r="B4" s="30" t="s">
        <v>234</v>
      </c>
      <c r="C4" s="37"/>
      <c r="D4" s="37"/>
      <c r="E4" s="37"/>
      <c r="F4" s="48"/>
      <c r="G4" s="48"/>
      <c r="H4" s="374" t="s">
        <v>101</v>
      </c>
    </row>
    <row r="5" spans="1:8">
      <c r="A5" s="138"/>
      <c r="B5" s="139"/>
      <c r="C5" s="423" t="s">
        <v>206</v>
      </c>
      <c r="D5" s="424"/>
      <c r="E5" s="425"/>
      <c r="F5" s="423" t="s">
        <v>207</v>
      </c>
      <c r="G5" s="424"/>
      <c r="H5" s="426"/>
    </row>
    <row r="6" spans="1:8" ht="27.6">
      <c r="A6" s="140" t="s">
        <v>29</v>
      </c>
      <c r="B6" s="49"/>
      <c r="C6" s="58" t="s">
        <v>30</v>
      </c>
      <c r="D6" s="58" t="s">
        <v>104</v>
      </c>
      <c r="E6" s="58" t="s">
        <v>71</v>
      </c>
      <c r="F6" s="58" t="s">
        <v>30</v>
      </c>
      <c r="G6" s="58" t="s">
        <v>104</v>
      </c>
      <c r="H6" s="373" t="s">
        <v>71</v>
      </c>
    </row>
    <row r="7" spans="1:8">
      <c r="A7" s="141"/>
      <c r="B7" s="51" t="s">
        <v>100</v>
      </c>
      <c r="C7" s="52"/>
      <c r="D7" s="52"/>
      <c r="E7" s="52"/>
      <c r="F7" s="52"/>
      <c r="G7" s="52"/>
      <c r="H7" s="142"/>
    </row>
    <row r="8" spans="1:8">
      <c r="A8" s="141">
        <v>1</v>
      </c>
      <c r="B8" s="53" t="s">
        <v>105</v>
      </c>
      <c r="C8" s="284">
        <v>66993.040000000052</v>
      </c>
      <c r="D8" s="284">
        <v>340715.07</v>
      </c>
      <c r="E8" s="366">
        <f>C8+D8</f>
        <v>407708.11000000004</v>
      </c>
      <c r="F8" s="284">
        <v>845864.40000000014</v>
      </c>
      <c r="G8" s="284">
        <v>0</v>
      </c>
      <c r="H8" s="376">
        <f>F8+G8</f>
        <v>845864.40000000014</v>
      </c>
    </row>
    <row r="9" spans="1:8">
      <c r="A9" s="141">
        <v>2</v>
      </c>
      <c r="B9" s="53" t="s">
        <v>106</v>
      </c>
      <c r="C9" s="375">
        <f>SUM(C10:C18)</f>
        <v>2058202.6299999994</v>
      </c>
      <c r="D9" s="375">
        <f>SUM(D10:D18)</f>
        <v>8532065</v>
      </c>
      <c r="E9" s="366">
        <f t="shared" ref="E9:E67" si="0">C9+D9</f>
        <v>10590267.629999999</v>
      </c>
      <c r="F9" s="375">
        <f>SUM(F10:F18)</f>
        <v>6649117.3300000001</v>
      </c>
      <c r="G9" s="375">
        <f>SUM(G10:G18)</f>
        <v>0</v>
      </c>
      <c r="H9" s="376">
        <f t="shared" ref="H9:H67" si="1">F9+G9</f>
        <v>6649117.3300000001</v>
      </c>
    </row>
    <row r="10" spans="1:8">
      <c r="A10" s="141">
        <v>2.1</v>
      </c>
      <c r="B10" s="54" t="s">
        <v>107</v>
      </c>
      <c r="C10" s="284">
        <v>0</v>
      </c>
      <c r="D10" s="284">
        <v>0</v>
      </c>
      <c r="E10" s="366">
        <f t="shared" si="0"/>
        <v>0</v>
      </c>
      <c r="F10" s="284">
        <v>0</v>
      </c>
      <c r="G10" s="284">
        <v>0</v>
      </c>
      <c r="H10" s="376">
        <f t="shared" si="1"/>
        <v>0</v>
      </c>
    </row>
    <row r="11" spans="1:8">
      <c r="A11" s="141">
        <v>2.2000000000000002</v>
      </c>
      <c r="B11" s="54" t="s">
        <v>108</v>
      </c>
      <c r="C11" s="284">
        <v>1759285.7699999996</v>
      </c>
      <c r="D11" s="284">
        <v>7413150</v>
      </c>
      <c r="E11" s="366">
        <f t="shared" si="0"/>
        <v>9172435.7699999996</v>
      </c>
      <c r="F11" s="284">
        <v>5032393.5000000009</v>
      </c>
      <c r="G11" s="284">
        <v>0</v>
      </c>
      <c r="H11" s="376">
        <f t="shared" si="1"/>
        <v>5032393.5000000009</v>
      </c>
    </row>
    <row r="12" spans="1:8">
      <c r="A12" s="141">
        <v>2.2999999999999998</v>
      </c>
      <c r="B12" s="54" t="s">
        <v>109</v>
      </c>
      <c r="C12" s="284"/>
      <c r="D12" s="284"/>
      <c r="E12" s="366">
        <f t="shared" si="0"/>
        <v>0</v>
      </c>
      <c r="F12" s="284"/>
      <c r="G12" s="284"/>
      <c r="H12" s="376">
        <f t="shared" si="1"/>
        <v>0</v>
      </c>
    </row>
    <row r="13" spans="1:8">
      <c r="A13" s="141">
        <v>2.4</v>
      </c>
      <c r="B13" s="54" t="s">
        <v>110</v>
      </c>
      <c r="C13" s="284"/>
      <c r="D13" s="284"/>
      <c r="E13" s="366">
        <f t="shared" si="0"/>
        <v>0</v>
      </c>
      <c r="F13" s="284">
        <v>157722.72</v>
      </c>
      <c r="G13" s="284"/>
      <c r="H13" s="376">
        <f t="shared" si="1"/>
        <v>157722.72</v>
      </c>
    </row>
    <row r="14" spans="1:8">
      <c r="A14" s="141">
        <v>2.5</v>
      </c>
      <c r="B14" s="54" t="s">
        <v>111</v>
      </c>
      <c r="C14" s="284"/>
      <c r="D14" s="284"/>
      <c r="E14" s="366">
        <f t="shared" si="0"/>
        <v>0</v>
      </c>
      <c r="F14" s="284"/>
      <c r="G14" s="284"/>
      <c r="H14" s="376">
        <f t="shared" si="1"/>
        <v>0</v>
      </c>
    </row>
    <row r="15" spans="1:8">
      <c r="A15" s="141">
        <v>2.6</v>
      </c>
      <c r="B15" s="54" t="s">
        <v>112</v>
      </c>
      <c r="C15" s="284"/>
      <c r="D15" s="284"/>
      <c r="E15" s="366">
        <f t="shared" si="0"/>
        <v>0</v>
      </c>
      <c r="F15" s="284"/>
      <c r="G15" s="284"/>
      <c r="H15" s="376">
        <f t="shared" si="1"/>
        <v>0</v>
      </c>
    </row>
    <row r="16" spans="1:8">
      <c r="A16" s="141">
        <v>2.7</v>
      </c>
      <c r="B16" s="54" t="s">
        <v>113</v>
      </c>
      <c r="C16" s="284"/>
      <c r="D16" s="284"/>
      <c r="E16" s="366">
        <f t="shared" si="0"/>
        <v>0</v>
      </c>
      <c r="F16" s="284"/>
      <c r="G16" s="284"/>
      <c r="H16" s="376">
        <f t="shared" si="1"/>
        <v>0</v>
      </c>
    </row>
    <row r="17" spans="1:8">
      <c r="A17" s="141">
        <v>2.8</v>
      </c>
      <c r="B17" s="54" t="s">
        <v>114</v>
      </c>
      <c r="C17" s="284">
        <v>298916.85999999975</v>
      </c>
      <c r="D17" s="284">
        <v>1118915</v>
      </c>
      <c r="E17" s="366">
        <f t="shared" si="0"/>
        <v>1417831.8599999999</v>
      </c>
      <c r="F17" s="284">
        <v>1459001.1099999999</v>
      </c>
      <c r="G17" s="284">
        <v>0</v>
      </c>
      <c r="H17" s="376">
        <f t="shared" si="1"/>
        <v>1459001.1099999999</v>
      </c>
    </row>
    <row r="18" spans="1:8">
      <c r="A18" s="141">
        <v>2.9</v>
      </c>
      <c r="B18" s="54" t="s">
        <v>115</v>
      </c>
      <c r="C18" s="284">
        <v>0</v>
      </c>
      <c r="D18" s="284">
        <v>0</v>
      </c>
      <c r="E18" s="366">
        <f t="shared" si="0"/>
        <v>0</v>
      </c>
      <c r="F18" s="284">
        <v>0</v>
      </c>
      <c r="G18" s="284">
        <v>0</v>
      </c>
      <c r="H18" s="376">
        <f t="shared" si="1"/>
        <v>0</v>
      </c>
    </row>
    <row r="19" spans="1:8">
      <c r="A19" s="141">
        <v>3</v>
      </c>
      <c r="B19" s="53" t="s">
        <v>116</v>
      </c>
      <c r="C19" s="284">
        <v>0</v>
      </c>
      <c r="D19" s="284">
        <v>0</v>
      </c>
      <c r="E19" s="366">
        <f t="shared" si="0"/>
        <v>0</v>
      </c>
      <c r="F19" s="284">
        <v>28.02</v>
      </c>
      <c r="G19" s="284">
        <v>0</v>
      </c>
      <c r="H19" s="376">
        <f t="shared" si="1"/>
        <v>28.02</v>
      </c>
    </row>
    <row r="20" spans="1:8">
      <c r="A20" s="141">
        <v>4</v>
      </c>
      <c r="B20" s="53" t="s">
        <v>117</v>
      </c>
      <c r="C20" s="284">
        <v>36376.896853863655</v>
      </c>
      <c r="D20" s="284">
        <v>30511.955413333333</v>
      </c>
      <c r="E20" s="366">
        <f t="shared" si="0"/>
        <v>66888.852267196984</v>
      </c>
      <c r="F20" s="284">
        <v>0</v>
      </c>
      <c r="G20" s="284">
        <v>0</v>
      </c>
      <c r="H20" s="376">
        <f t="shared" si="1"/>
        <v>0</v>
      </c>
    </row>
    <row r="21" spans="1:8">
      <c r="A21" s="141">
        <v>5</v>
      </c>
      <c r="B21" s="53" t="s">
        <v>118</v>
      </c>
      <c r="C21" s="284">
        <v>0</v>
      </c>
      <c r="D21" s="284"/>
      <c r="E21" s="366">
        <f t="shared" si="0"/>
        <v>0</v>
      </c>
      <c r="F21" s="284">
        <v>0</v>
      </c>
      <c r="G21" s="284"/>
      <c r="H21" s="376">
        <f>F21+G21</f>
        <v>0</v>
      </c>
    </row>
    <row r="22" spans="1:8">
      <c r="A22" s="141">
        <v>6</v>
      </c>
      <c r="B22" s="55" t="s">
        <v>119</v>
      </c>
      <c r="C22" s="375">
        <f>C8+C9+C19+C20+C21</f>
        <v>2161572.5668538632</v>
      </c>
      <c r="D22" s="375">
        <f>D8+D9+D19+D20+D21</f>
        <v>8903292.0254133344</v>
      </c>
      <c r="E22" s="366">
        <f>C22+D22</f>
        <v>11064864.592267197</v>
      </c>
      <c r="F22" s="375">
        <f>F8+F9+F19+F20+F21</f>
        <v>7495009.75</v>
      </c>
      <c r="G22" s="375">
        <f>G8+G9+G19+G20+G21</f>
        <v>0</v>
      </c>
      <c r="H22" s="376">
        <f>F22+G22</f>
        <v>7495009.75</v>
      </c>
    </row>
    <row r="23" spans="1:8">
      <c r="A23" s="141"/>
      <c r="B23" s="51" t="s">
        <v>98</v>
      </c>
      <c r="C23" s="284"/>
      <c r="D23" s="284"/>
      <c r="E23" s="277"/>
      <c r="F23" s="284"/>
      <c r="G23" s="284"/>
      <c r="H23" s="285"/>
    </row>
    <row r="24" spans="1:8">
      <c r="A24" s="141">
        <v>7</v>
      </c>
      <c r="B24" s="53" t="s">
        <v>120</v>
      </c>
      <c r="C24" s="284">
        <v>3338.5099999999998</v>
      </c>
      <c r="D24" s="284">
        <v>0</v>
      </c>
      <c r="E24" s="366">
        <f t="shared" si="0"/>
        <v>3338.5099999999998</v>
      </c>
      <c r="F24" s="284">
        <v>12670.64</v>
      </c>
      <c r="G24" s="284">
        <v>0</v>
      </c>
      <c r="H24" s="376">
        <f t="shared" si="1"/>
        <v>12670.64</v>
      </c>
    </row>
    <row r="25" spans="1:8">
      <c r="A25" s="141">
        <v>8</v>
      </c>
      <c r="B25" s="53" t="s">
        <v>121</v>
      </c>
      <c r="C25" s="284">
        <v>43334.60999999987</v>
      </c>
      <c r="D25" s="284">
        <v>1149362</v>
      </c>
      <c r="E25" s="366">
        <f t="shared" si="0"/>
        <v>1192696.6099999999</v>
      </c>
      <c r="F25" s="284">
        <v>1001313.54</v>
      </c>
      <c r="G25" s="284">
        <v>0</v>
      </c>
      <c r="H25" s="376">
        <f t="shared" si="1"/>
        <v>1001313.54</v>
      </c>
    </row>
    <row r="26" spans="1:8">
      <c r="A26" s="141">
        <v>9</v>
      </c>
      <c r="B26" s="53" t="s">
        <v>122</v>
      </c>
      <c r="C26" s="284">
        <v>425.75</v>
      </c>
      <c r="D26" s="284">
        <v>2954721.4</v>
      </c>
      <c r="E26" s="366">
        <f t="shared" si="0"/>
        <v>2955147.15</v>
      </c>
      <c r="F26" s="284">
        <v>825105.64</v>
      </c>
      <c r="G26" s="284">
        <v>0</v>
      </c>
      <c r="H26" s="376">
        <f t="shared" si="1"/>
        <v>825105.64</v>
      </c>
    </row>
    <row r="27" spans="1:8">
      <c r="A27" s="141">
        <v>10</v>
      </c>
      <c r="B27" s="53" t="s">
        <v>123</v>
      </c>
      <c r="C27" s="284">
        <v>686</v>
      </c>
      <c r="D27" s="284">
        <v>10292.9808205957</v>
      </c>
      <c r="E27" s="366">
        <f t="shared" si="0"/>
        <v>10978.9808205957</v>
      </c>
      <c r="F27" s="284">
        <v>0</v>
      </c>
      <c r="G27" s="284"/>
      <c r="H27" s="376">
        <f t="shared" si="1"/>
        <v>0</v>
      </c>
    </row>
    <row r="28" spans="1:8">
      <c r="A28" s="141">
        <v>11</v>
      </c>
      <c r="B28" s="53" t="s">
        <v>124</v>
      </c>
      <c r="C28" s="284">
        <v>0</v>
      </c>
      <c r="D28" s="284">
        <v>1514620.06</v>
      </c>
      <c r="E28" s="366">
        <f t="shared" si="0"/>
        <v>1514620.06</v>
      </c>
      <c r="F28" s="284">
        <v>1770843.81</v>
      </c>
      <c r="G28" s="284">
        <v>0</v>
      </c>
      <c r="H28" s="376">
        <f t="shared" si="1"/>
        <v>1770843.81</v>
      </c>
    </row>
    <row r="29" spans="1:8">
      <c r="A29" s="141">
        <v>12</v>
      </c>
      <c r="B29" s="53" t="s">
        <v>125</v>
      </c>
      <c r="C29" s="284">
        <v>0</v>
      </c>
      <c r="D29" s="284">
        <v>0</v>
      </c>
      <c r="E29" s="366">
        <f t="shared" si="0"/>
        <v>0</v>
      </c>
      <c r="F29" s="284">
        <v>0</v>
      </c>
      <c r="G29" s="284">
        <v>0</v>
      </c>
      <c r="H29" s="376">
        <f t="shared" si="1"/>
        <v>0</v>
      </c>
    </row>
    <row r="30" spans="1:8">
      <c r="A30" s="141">
        <v>13</v>
      </c>
      <c r="B30" s="56" t="s">
        <v>126</v>
      </c>
      <c r="C30" s="375">
        <f>SUM(C24:C29)</f>
        <v>47784.869999999872</v>
      </c>
      <c r="D30" s="375">
        <f>SUM(D24:D29)</f>
        <v>5628996.4408205952</v>
      </c>
      <c r="E30" s="366">
        <f t="shared" si="0"/>
        <v>5676781.3108205954</v>
      </c>
      <c r="F30" s="375">
        <f>SUM(F24:F29)</f>
        <v>3609933.63</v>
      </c>
      <c r="G30" s="375">
        <f>SUM(G24:G29)</f>
        <v>0</v>
      </c>
      <c r="H30" s="376">
        <f t="shared" si="1"/>
        <v>3609933.63</v>
      </c>
    </row>
    <row r="31" spans="1:8">
      <c r="A31" s="141">
        <v>14</v>
      </c>
      <c r="B31" s="56" t="s">
        <v>127</v>
      </c>
      <c r="C31" s="375">
        <f>C22-C30</f>
        <v>2113787.6968538635</v>
      </c>
      <c r="D31" s="375">
        <f>D22-D30</f>
        <v>3274295.5845927391</v>
      </c>
      <c r="E31" s="366">
        <f t="shared" si="0"/>
        <v>5388083.2814466022</v>
      </c>
      <c r="F31" s="375">
        <f>F22-F30</f>
        <v>3885076.12</v>
      </c>
      <c r="G31" s="375">
        <f>G22-G30</f>
        <v>0</v>
      </c>
      <c r="H31" s="376">
        <f t="shared" si="1"/>
        <v>3885076.12</v>
      </c>
    </row>
    <row r="32" spans="1:8">
      <c r="A32" s="141"/>
      <c r="B32" s="51"/>
      <c r="C32" s="286"/>
      <c r="D32" s="286"/>
      <c r="E32" s="286"/>
      <c r="F32" s="286"/>
      <c r="G32" s="286"/>
      <c r="H32" s="287"/>
    </row>
    <row r="33" spans="1:8">
      <c r="A33" s="141"/>
      <c r="B33" s="51" t="s">
        <v>128</v>
      </c>
      <c r="C33" s="284"/>
      <c r="D33" s="284"/>
      <c r="E33" s="277"/>
      <c r="F33" s="284"/>
      <c r="G33" s="284"/>
      <c r="H33" s="285"/>
    </row>
    <row r="34" spans="1:8">
      <c r="A34" s="141">
        <v>15</v>
      </c>
      <c r="B34" s="50" t="s">
        <v>99</v>
      </c>
      <c r="C34" s="377">
        <f>C35-C36</f>
        <v>297307.52000000025</v>
      </c>
      <c r="D34" s="377">
        <f>D35-D36</f>
        <v>0</v>
      </c>
      <c r="E34" s="366">
        <f t="shared" si="0"/>
        <v>297307.52000000025</v>
      </c>
      <c r="F34" s="377">
        <f>F35-F36</f>
        <v>43932.069999999832</v>
      </c>
      <c r="G34" s="377">
        <f>G35-G36</f>
        <v>0</v>
      </c>
      <c r="H34" s="376">
        <f t="shared" si="1"/>
        <v>43932.069999999832</v>
      </c>
    </row>
    <row r="35" spans="1:8">
      <c r="A35" s="141">
        <v>15.1</v>
      </c>
      <c r="B35" s="54" t="s">
        <v>129</v>
      </c>
      <c r="C35" s="284">
        <v>689697.89000000013</v>
      </c>
      <c r="D35" s="284">
        <v>0</v>
      </c>
      <c r="E35" s="366">
        <f t="shared" si="0"/>
        <v>689697.89000000013</v>
      </c>
      <c r="F35" s="284">
        <v>620046.42999999993</v>
      </c>
      <c r="G35" s="284">
        <v>0</v>
      </c>
      <c r="H35" s="376">
        <f t="shared" si="1"/>
        <v>620046.42999999993</v>
      </c>
    </row>
    <row r="36" spans="1:8">
      <c r="A36" s="141">
        <v>15.2</v>
      </c>
      <c r="B36" s="54" t="s">
        <v>130</v>
      </c>
      <c r="C36" s="284">
        <v>392390.36999999988</v>
      </c>
      <c r="D36" s="284">
        <v>0</v>
      </c>
      <c r="E36" s="366">
        <f t="shared" si="0"/>
        <v>392390.36999999988</v>
      </c>
      <c r="F36" s="284">
        <v>576114.3600000001</v>
      </c>
      <c r="G36" s="284">
        <v>0</v>
      </c>
      <c r="H36" s="376">
        <f t="shared" si="1"/>
        <v>576114.3600000001</v>
      </c>
    </row>
    <row r="37" spans="1:8">
      <c r="A37" s="141">
        <v>16</v>
      </c>
      <c r="B37" s="53" t="s">
        <v>131</v>
      </c>
      <c r="C37" s="284">
        <v>0</v>
      </c>
      <c r="D37" s="284"/>
      <c r="E37" s="366">
        <f t="shared" si="0"/>
        <v>0</v>
      </c>
      <c r="F37" s="284">
        <v>0</v>
      </c>
      <c r="G37" s="284"/>
      <c r="H37" s="376">
        <f t="shared" si="1"/>
        <v>0</v>
      </c>
    </row>
    <row r="38" spans="1:8">
      <c r="A38" s="141">
        <v>17</v>
      </c>
      <c r="B38" s="53" t="s">
        <v>132</v>
      </c>
      <c r="C38" s="284">
        <v>0</v>
      </c>
      <c r="D38" s="284"/>
      <c r="E38" s="366">
        <f t="shared" si="0"/>
        <v>0</v>
      </c>
      <c r="F38" s="284">
        <v>0</v>
      </c>
      <c r="G38" s="284"/>
      <c r="H38" s="376">
        <f t="shared" si="1"/>
        <v>0</v>
      </c>
    </row>
    <row r="39" spans="1:8">
      <c r="A39" s="141">
        <v>18</v>
      </c>
      <c r="B39" s="53" t="s">
        <v>133</v>
      </c>
      <c r="C39" s="284">
        <v>0</v>
      </c>
      <c r="D39" s="284"/>
      <c r="E39" s="366">
        <f t="shared" si="0"/>
        <v>0</v>
      </c>
      <c r="F39" s="284">
        <v>0</v>
      </c>
      <c r="G39" s="284"/>
      <c r="H39" s="376">
        <f t="shared" si="1"/>
        <v>0</v>
      </c>
    </row>
    <row r="40" spans="1:8">
      <c r="A40" s="141">
        <v>19</v>
      </c>
      <c r="B40" s="53" t="s">
        <v>134</v>
      </c>
      <c r="C40" s="284">
        <v>328628.71999999997</v>
      </c>
      <c r="D40" s="284"/>
      <c r="E40" s="366">
        <f t="shared" si="0"/>
        <v>328628.71999999997</v>
      </c>
      <c r="F40" s="284">
        <v>516566.98999999987</v>
      </c>
      <c r="G40" s="284"/>
      <c r="H40" s="376">
        <f t="shared" si="1"/>
        <v>516566.98999999987</v>
      </c>
    </row>
    <row r="41" spans="1:8">
      <c r="A41" s="141">
        <v>20</v>
      </c>
      <c r="B41" s="53" t="s">
        <v>135</v>
      </c>
      <c r="C41" s="284">
        <v>-153643.41000000015</v>
      </c>
      <c r="D41" s="284"/>
      <c r="E41" s="366">
        <f t="shared" si="0"/>
        <v>-153643.41000000015</v>
      </c>
      <c r="F41" s="284">
        <v>-149027.92000000004</v>
      </c>
      <c r="G41" s="284"/>
      <c r="H41" s="376">
        <f t="shared" si="1"/>
        <v>-149027.92000000004</v>
      </c>
    </row>
    <row r="42" spans="1:8">
      <c r="A42" s="141">
        <v>21</v>
      </c>
      <c r="B42" s="53" t="s">
        <v>136</v>
      </c>
      <c r="C42" s="284">
        <v>0</v>
      </c>
      <c r="D42" s="284"/>
      <c r="E42" s="366">
        <f t="shared" si="0"/>
        <v>0</v>
      </c>
      <c r="F42" s="284">
        <v>0</v>
      </c>
      <c r="G42" s="284"/>
      <c r="H42" s="376">
        <f t="shared" si="1"/>
        <v>0</v>
      </c>
    </row>
    <row r="43" spans="1:8">
      <c r="A43" s="141">
        <v>22</v>
      </c>
      <c r="B43" s="53" t="s">
        <v>137</v>
      </c>
      <c r="C43" s="284">
        <v>144354.21</v>
      </c>
      <c r="D43" s="284"/>
      <c r="E43" s="366">
        <f t="shared" si="0"/>
        <v>144354.21</v>
      </c>
      <c r="F43" s="284">
        <v>148020.46</v>
      </c>
      <c r="G43" s="284"/>
      <c r="H43" s="376">
        <f t="shared" si="1"/>
        <v>148020.46</v>
      </c>
    </row>
    <row r="44" spans="1:8">
      <c r="A44" s="141">
        <v>23</v>
      </c>
      <c r="B44" s="53" t="s">
        <v>138</v>
      </c>
      <c r="C44" s="284">
        <v>4988.4399999999996</v>
      </c>
      <c r="D44" s="284">
        <v>0</v>
      </c>
      <c r="E44" s="366">
        <f t="shared" si="0"/>
        <v>4988.4399999999996</v>
      </c>
      <c r="F44" s="284">
        <v>600</v>
      </c>
      <c r="G44" s="284">
        <v>0</v>
      </c>
      <c r="H44" s="376">
        <f t="shared" si="1"/>
        <v>600</v>
      </c>
    </row>
    <row r="45" spans="1:8">
      <c r="A45" s="141">
        <v>24</v>
      </c>
      <c r="B45" s="56" t="s">
        <v>139</v>
      </c>
      <c r="C45" s="375">
        <f>C34+C37+C38+C39+C40+C41+C42+C43+C44</f>
        <v>621635.48</v>
      </c>
      <c r="D45" s="375">
        <f>D34+D37+D38+D39+D40+D41+D42+D43+D44</f>
        <v>0</v>
      </c>
      <c r="E45" s="366">
        <f t="shared" si="0"/>
        <v>621635.48</v>
      </c>
      <c r="F45" s="375">
        <f>F34+F37+F38+F39+F40+F41+F42+F43+F44</f>
        <v>560091.59999999963</v>
      </c>
      <c r="G45" s="375">
        <f>G34+G37+G38+G39+G40+G41+G42+G43+G44</f>
        <v>0</v>
      </c>
      <c r="H45" s="376">
        <f t="shared" si="1"/>
        <v>560091.59999999963</v>
      </c>
    </row>
    <row r="46" spans="1:8">
      <c r="A46" s="141"/>
      <c r="B46" s="51" t="s">
        <v>140</v>
      </c>
      <c r="C46" s="284"/>
      <c r="D46" s="284"/>
      <c r="E46" s="284"/>
      <c r="F46" s="284"/>
      <c r="G46" s="284"/>
      <c r="H46" s="288"/>
    </row>
    <row r="47" spans="1:8">
      <c r="A47" s="141">
        <v>25</v>
      </c>
      <c r="B47" s="53" t="s">
        <v>141</v>
      </c>
      <c r="C47" s="284">
        <v>0</v>
      </c>
      <c r="D47" s="284">
        <v>0</v>
      </c>
      <c r="E47" s="366">
        <f t="shared" si="0"/>
        <v>0</v>
      </c>
      <c r="F47" s="284">
        <v>0</v>
      </c>
      <c r="G47" s="284"/>
      <c r="H47" s="376">
        <f t="shared" si="1"/>
        <v>0</v>
      </c>
    </row>
    <row r="48" spans="1:8">
      <c r="A48" s="141">
        <v>26</v>
      </c>
      <c r="B48" s="53" t="s">
        <v>142</v>
      </c>
      <c r="C48" s="284">
        <v>152223.04999999999</v>
      </c>
      <c r="D48" s="284">
        <v>0</v>
      </c>
      <c r="E48" s="366">
        <f t="shared" si="0"/>
        <v>152223.04999999999</v>
      </c>
      <c r="F48" s="284">
        <v>175574.82</v>
      </c>
      <c r="G48" s="284"/>
      <c r="H48" s="376">
        <f t="shared" si="1"/>
        <v>175574.82</v>
      </c>
    </row>
    <row r="49" spans="1:9">
      <c r="A49" s="141">
        <v>27</v>
      </c>
      <c r="B49" s="53" t="s">
        <v>143</v>
      </c>
      <c r="C49" s="284">
        <v>2413731.46</v>
      </c>
      <c r="D49" s="284">
        <v>0</v>
      </c>
      <c r="E49" s="366">
        <f t="shared" si="0"/>
        <v>2413731.46</v>
      </c>
      <c r="F49" s="284">
        <v>1853755.1099999999</v>
      </c>
      <c r="G49" s="284"/>
      <c r="H49" s="376">
        <f t="shared" si="1"/>
        <v>1853755.1099999999</v>
      </c>
    </row>
    <row r="50" spans="1:9">
      <c r="A50" s="141">
        <v>28</v>
      </c>
      <c r="B50" s="53" t="s">
        <v>290</v>
      </c>
      <c r="C50" s="284">
        <v>11928.94</v>
      </c>
      <c r="D50" s="284">
        <v>0</v>
      </c>
      <c r="E50" s="366">
        <f t="shared" si="0"/>
        <v>11928.94</v>
      </c>
      <c r="F50" s="284">
        <v>15622.119999999999</v>
      </c>
      <c r="G50" s="284"/>
      <c r="H50" s="376">
        <f t="shared" si="1"/>
        <v>15622.119999999999</v>
      </c>
    </row>
    <row r="51" spans="1:9">
      <c r="A51" s="141">
        <v>29</v>
      </c>
      <c r="B51" s="53" t="s">
        <v>144</v>
      </c>
      <c r="C51" s="284">
        <v>325101.05000000005</v>
      </c>
      <c r="D51" s="284">
        <v>0</v>
      </c>
      <c r="E51" s="366">
        <f t="shared" si="0"/>
        <v>325101.05000000005</v>
      </c>
      <c r="F51" s="284">
        <v>328108.2</v>
      </c>
      <c r="G51" s="284"/>
      <c r="H51" s="376">
        <f t="shared" si="1"/>
        <v>328108.2</v>
      </c>
    </row>
    <row r="52" spans="1:9">
      <c r="A52" s="141">
        <v>30</v>
      </c>
      <c r="B52" s="53" t="s">
        <v>145</v>
      </c>
      <c r="C52" s="284">
        <v>1077619.18</v>
      </c>
      <c r="D52" s="284">
        <v>0</v>
      </c>
      <c r="E52" s="366">
        <f t="shared" si="0"/>
        <v>1077619.18</v>
      </c>
      <c r="F52" s="284">
        <v>693458.71000000008</v>
      </c>
      <c r="G52" s="284"/>
      <c r="H52" s="376">
        <f t="shared" si="1"/>
        <v>693458.71000000008</v>
      </c>
    </row>
    <row r="53" spans="1:9">
      <c r="A53" s="141">
        <v>31</v>
      </c>
      <c r="B53" s="56" t="s">
        <v>146</v>
      </c>
      <c r="C53" s="375">
        <f>C47+C48+C49+C50+C51+C52</f>
        <v>3980603.6799999997</v>
      </c>
      <c r="D53" s="375">
        <f>D47+D48+D49+D50+D51+D52</f>
        <v>0</v>
      </c>
      <c r="E53" s="366">
        <f t="shared" si="0"/>
        <v>3980603.6799999997</v>
      </c>
      <c r="F53" s="375">
        <f>F47+F48+F49+F50+F51+F52</f>
        <v>3066518.96</v>
      </c>
      <c r="G53" s="375">
        <f>G47+G48+G49+G50+G51+G52</f>
        <v>0</v>
      </c>
      <c r="H53" s="376">
        <f t="shared" si="1"/>
        <v>3066518.96</v>
      </c>
    </row>
    <row r="54" spans="1:9">
      <c r="A54" s="141">
        <v>32</v>
      </c>
      <c r="B54" s="56" t="s">
        <v>147</v>
      </c>
      <c r="C54" s="375">
        <f>C45-C53</f>
        <v>-3358968.1999999997</v>
      </c>
      <c r="D54" s="375">
        <f>D45-D53</f>
        <v>0</v>
      </c>
      <c r="E54" s="366">
        <f t="shared" si="0"/>
        <v>-3358968.1999999997</v>
      </c>
      <c r="F54" s="375">
        <f>F45-F53</f>
        <v>-2506427.3600000003</v>
      </c>
      <c r="G54" s="375">
        <f>G45-G53</f>
        <v>0</v>
      </c>
      <c r="H54" s="376">
        <f t="shared" si="1"/>
        <v>-2506427.3600000003</v>
      </c>
    </row>
    <row r="55" spans="1:9">
      <c r="A55" s="141"/>
      <c r="B55" s="51"/>
      <c r="C55" s="286"/>
      <c r="D55" s="286"/>
      <c r="E55" s="286"/>
      <c r="F55" s="286"/>
      <c r="G55" s="286"/>
      <c r="H55" s="287"/>
    </row>
    <row r="56" spans="1:9">
      <c r="A56" s="141">
        <v>33</v>
      </c>
      <c r="B56" s="56" t="s">
        <v>148</v>
      </c>
      <c r="C56" s="375">
        <f>C31+C54</f>
        <v>-1245180.5031461362</v>
      </c>
      <c r="D56" s="375">
        <f>D31+D54</f>
        <v>3274295.5845927391</v>
      </c>
      <c r="E56" s="366">
        <f t="shared" si="0"/>
        <v>2029115.0814466029</v>
      </c>
      <c r="F56" s="375">
        <f>F31+F54</f>
        <v>1378648.7599999998</v>
      </c>
      <c r="G56" s="375">
        <f>G31+G54</f>
        <v>0</v>
      </c>
      <c r="H56" s="376">
        <f t="shared" si="1"/>
        <v>1378648.7599999998</v>
      </c>
    </row>
    <row r="57" spans="1:9">
      <c r="A57" s="141"/>
      <c r="B57" s="51"/>
      <c r="C57" s="286"/>
      <c r="D57" s="286"/>
      <c r="E57" s="286"/>
      <c r="F57" s="286"/>
      <c r="G57" s="286"/>
      <c r="H57" s="287"/>
    </row>
    <row r="58" spans="1:9">
      <c r="A58" s="141">
        <v>34</v>
      </c>
      <c r="B58" s="53" t="s">
        <v>149</v>
      </c>
      <c r="C58" s="284">
        <v>2771265.15</v>
      </c>
      <c r="D58" s="284">
        <v>0</v>
      </c>
      <c r="E58" s="366">
        <f t="shared" si="0"/>
        <v>2771265.15</v>
      </c>
      <c r="F58" s="284">
        <v>-180776.38</v>
      </c>
      <c r="G58" s="284">
        <v>0</v>
      </c>
      <c r="H58" s="376">
        <f t="shared" si="1"/>
        <v>-180776.38</v>
      </c>
    </row>
    <row r="59" spans="1:9" s="235" customFormat="1">
      <c r="A59" s="141">
        <v>35</v>
      </c>
      <c r="B59" s="50" t="s">
        <v>150</v>
      </c>
      <c r="C59" s="284">
        <v>0</v>
      </c>
      <c r="D59" s="284">
        <v>0</v>
      </c>
      <c r="E59" s="378">
        <f t="shared" si="0"/>
        <v>0</v>
      </c>
      <c r="F59" s="284">
        <v>0</v>
      </c>
      <c r="G59" s="284">
        <v>0</v>
      </c>
      <c r="H59" s="379">
        <f t="shared" si="1"/>
        <v>0</v>
      </c>
      <c r="I59" s="234"/>
    </row>
    <row r="60" spans="1:9">
      <c r="A60" s="141">
        <v>36</v>
      </c>
      <c r="B60" s="53" t="s">
        <v>151</v>
      </c>
      <c r="C60" s="284">
        <v>-11271</v>
      </c>
      <c r="D60" s="284">
        <v>0</v>
      </c>
      <c r="E60" s="366">
        <f t="shared" si="0"/>
        <v>-11271</v>
      </c>
      <c r="F60" s="284">
        <v>68577.450000000012</v>
      </c>
      <c r="G60" s="284">
        <v>0</v>
      </c>
      <c r="H60" s="376">
        <f t="shared" si="1"/>
        <v>68577.450000000012</v>
      </c>
    </row>
    <row r="61" spans="1:9">
      <c r="A61" s="141">
        <v>37</v>
      </c>
      <c r="B61" s="56" t="s">
        <v>152</v>
      </c>
      <c r="C61" s="375">
        <f>C58+C59+C60</f>
        <v>2759994.15</v>
      </c>
      <c r="D61" s="375">
        <f>D58+D59+D60</f>
        <v>0</v>
      </c>
      <c r="E61" s="366">
        <f t="shared" si="0"/>
        <v>2759994.15</v>
      </c>
      <c r="F61" s="375">
        <f>F58+F59+F60</f>
        <v>-112198.93</v>
      </c>
      <c r="G61" s="375">
        <f>G58+G59+G60</f>
        <v>0</v>
      </c>
      <c r="H61" s="376">
        <f t="shared" si="1"/>
        <v>-112198.93</v>
      </c>
    </row>
    <row r="62" spans="1:9">
      <c r="A62" s="141"/>
      <c r="B62" s="57"/>
      <c r="C62" s="284"/>
      <c r="D62" s="284"/>
      <c r="E62" s="284"/>
      <c r="F62" s="284"/>
      <c r="G62" s="284"/>
      <c r="H62" s="288"/>
    </row>
    <row r="63" spans="1:9">
      <c r="A63" s="141">
        <v>38</v>
      </c>
      <c r="B63" s="58" t="s">
        <v>291</v>
      </c>
      <c r="C63" s="375">
        <f>C56-C61</f>
        <v>-4005174.6531461361</v>
      </c>
      <c r="D63" s="375">
        <f>D56-D61</f>
        <v>3274295.5845927391</v>
      </c>
      <c r="E63" s="366">
        <f t="shared" si="0"/>
        <v>-730879.06855339697</v>
      </c>
      <c r="F63" s="375">
        <f>F56-F61</f>
        <v>1490847.6899999997</v>
      </c>
      <c r="G63" s="375">
        <f>G56-G61</f>
        <v>0</v>
      </c>
      <c r="H63" s="376">
        <f t="shared" si="1"/>
        <v>1490847.6899999997</v>
      </c>
    </row>
    <row r="64" spans="1:9">
      <c r="A64" s="140">
        <v>39</v>
      </c>
      <c r="B64" s="53" t="s">
        <v>153</v>
      </c>
      <c r="C64" s="289">
        <v>102723</v>
      </c>
      <c r="D64" s="289"/>
      <c r="E64" s="366">
        <f t="shared" si="0"/>
        <v>102723</v>
      </c>
      <c r="F64" s="289">
        <v>29087.5</v>
      </c>
      <c r="G64" s="289"/>
      <c r="H64" s="376">
        <f t="shared" si="1"/>
        <v>29087.5</v>
      </c>
    </row>
    <row r="65" spans="1:8">
      <c r="A65" s="141">
        <v>40</v>
      </c>
      <c r="B65" s="56" t="s">
        <v>154</v>
      </c>
      <c r="C65" s="375">
        <f>C63-C64</f>
        <v>-4107897.6531461361</v>
      </c>
      <c r="D65" s="375">
        <f>D63-D64</f>
        <v>3274295.5845927391</v>
      </c>
      <c r="E65" s="366">
        <f t="shared" si="0"/>
        <v>-833602.06855339697</v>
      </c>
      <c r="F65" s="375">
        <f>F63-F64</f>
        <v>1461760.1899999997</v>
      </c>
      <c r="G65" s="375">
        <f>G63-G64</f>
        <v>0</v>
      </c>
      <c r="H65" s="376">
        <f t="shared" si="1"/>
        <v>1461760.1899999997</v>
      </c>
    </row>
    <row r="66" spans="1:8">
      <c r="A66" s="140">
        <v>41</v>
      </c>
      <c r="B66" s="53" t="s">
        <v>155</v>
      </c>
      <c r="C66" s="289"/>
      <c r="D66" s="289"/>
      <c r="E66" s="366">
        <f t="shared" si="0"/>
        <v>0</v>
      </c>
      <c r="F66" s="289"/>
      <c r="G66" s="289"/>
      <c r="H66" s="376">
        <f t="shared" si="1"/>
        <v>0</v>
      </c>
    </row>
    <row r="67" spans="1:8" ht="15" thickBot="1">
      <c r="A67" s="143">
        <v>42</v>
      </c>
      <c r="B67" s="144" t="s">
        <v>156</v>
      </c>
      <c r="C67" s="380">
        <f>C65+C66</f>
        <v>-4107897.6531461361</v>
      </c>
      <c r="D67" s="380">
        <f>D65+D66</f>
        <v>3274295.5845927391</v>
      </c>
      <c r="E67" s="368">
        <f t="shared" si="0"/>
        <v>-833602.06855339697</v>
      </c>
      <c r="F67" s="380">
        <f>F65+F66</f>
        <v>1461760.1899999997</v>
      </c>
      <c r="G67" s="380">
        <f>G65+G66</f>
        <v>0</v>
      </c>
      <c r="H67" s="381">
        <f t="shared" si="1"/>
        <v>1461760.1899999997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3"/>
  <sheetViews>
    <sheetView showGridLines="0" zoomScaleNormal="100" workbookViewId="0">
      <pane ySplit="6" topLeftCell="A7" activePane="bottomLeft" state="frozen"/>
      <selection pane="bottomLeft" activeCell="B1" sqref="B1:B2"/>
    </sheetView>
  </sheetViews>
  <sheetFormatPr defaultRowHeight="14.4"/>
  <cols>
    <col min="1" max="1" width="9.5546875" bestFit="1" customWidth="1"/>
    <col min="2" max="2" width="72.33203125" customWidth="1"/>
    <col min="3" max="3" width="12.6640625" customWidth="1"/>
    <col min="4" max="4" width="14.109375" customWidth="1"/>
    <col min="5" max="6" width="12.6640625" customWidth="1"/>
    <col min="7" max="7" width="13.77734375" customWidth="1"/>
    <col min="8" max="8" width="12.6640625" customWidth="1"/>
  </cols>
  <sheetData>
    <row r="1" spans="1:8">
      <c r="A1" s="365" t="s">
        <v>199</v>
      </c>
      <c r="B1" s="365" t="str">
        <f>'1. key ratios'!B1</f>
        <v>სს იშბანკი საქართველო</v>
      </c>
    </row>
    <row r="2" spans="1:8">
      <c r="A2" s="365" t="s">
        <v>200</v>
      </c>
      <c r="B2" s="345">
        <f>'1. key ratios'!B2</f>
        <v>42916</v>
      </c>
    </row>
    <row r="3" spans="1:8">
      <c r="A3" s="2"/>
    </row>
    <row r="4" spans="1:8" ht="15" thickBot="1">
      <c r="A4" s="2" t="s">
        <v>350</v>
      </c>
      <c r="B4" s="2"/>
      <c r="C4" s="244"/>
      <c r="D4" s="244"/>
      <c r="E4" s="244"/>
      <c r="F4" s="245"/>
      <c r="G4" s="245"/>
      <c r="H4" s="382" t="s">
        <v>101</v>
      </c>
    </row>
    <row r="5" spans="1:8">
      <c r="A5" s="427" t="s">
        <v>29</v>
      </c>
      <c r="B5" s="429" t="s">
        <v>259</v>
      </c>
      <c r="C5" s="431" t="s">
        <v>206</v>
      </c>
      <c r="D5" s="431"/>
      <c r="E5" s="431"/>
      <c r="F5" s="431" t="s">
        <v>207</v>
      </c>
      <c r="G5" s="431"/>
      <c r="H5" s="432"/>
    </row>
    <row r="6" spans="1:8">
      <c r="A6" s="428"/>
      <c r="B6" s="430"/>
      <c r="C6" s="370" t="s">
        <v>30</v>
      </c>
      <c r="D6" s="370" t="s">
        <v>102</v>
      </c>
      <c r="E6" s="370" t="s">
        <v>71</v>
      </c>
      <c r="F6" s="370" t="s">
        <v>30</v>
      </c>
      <c r="G6" s="370" t="s">
        <v>102</v>
      </c>
      <c r="H6" s="371" t="s">
        <v>71</v>
      </c>
    </row>
    <row r="7" spans="1:8" s="3" customFormat="1">
      <c r="A7" s="246">
        <v>1</v>
      </c>
      <c r="B7" s="247" t="s">
        <v>389</v>
      </c>
      <c r="C7" s="383">
        <f>SUM(C8:C11)</f>
        <v>1023924.33</v>
      </c>
      <c r="D7" s="383">
        <f>SUM(D8:D11)</f>
        <v>8246513.0999999996</v>
      </c>
      <c r="E7" s="383">
        <f>C7+D7</f>
        <v>9270437.4299999997</v>
      </c>
      <c r="F7" s="383">
        <f>SUM(F8:F11)</f>
        <v>2289687.13</v>
      </c>
      <c r="G7" s="383">
        <f>SUM(G8:G11)</f>
        <v>5540786.5099999998</v>
      </c>
      <c r="H7" s="367">
        <f t="shared" ref="H7" si="0">F7+G7</f>
        <v>7830473.6399999997</v>
      </c>
    </row>
    <row r="8" spans="1:8" s="3" customFormat="1">
      <c r="A8" s="246">
        <v>1.1000000000000001</v>
      </c>
      <c r="B8" s="248" t="s">
        <v>295</v>
      </c>
      <c r="C8" s="279">
        <v>928470</v>
      </c>
      <c r="D8" s="279">
        <v>8231869.1399999997</v>
      </c>
      <c r="E8" s="383">
        <f t="shared" ref="E8:E53" si="1">C8+D8</f>
        <v>9160339.1400000006</v>
      </c>
      <c r="F8" s="279">
        <v>2101036</v>
      </c>
      <c r="G8" s="279">
        <v>5540786.5099999998</v>
      </c>
      <c r="H8" s="367">
        <f t="shared" ref="H8:H53" si="2">F8+G8</f>
        <v>7641822.5099999998</v>
      </c>
    </row>
    <row r="9" spans="1:8" s="3" customFormat="1">
      <c r="A9" s="246">
        <v>1.2</v>
      </c>
      <c r="B9" s="248" t="s">
        <v>296</v>
      </c>
      <c r="C9" s="279"/>
      <c r="D9" s="279"/>
      <c r="E9" s="383">
        <f t="shared" si="1"/>
        <v>0</v>
      </c>
      <c r="F9" s="279"/>
      <c r="G9" s="279"/>
      <c r="H9" s="367">
        <f t="shared" si="2"/>
        <v>0</v>
      </c>
    </row>
    <row r="10" spans="1:8" s="3" customFormat="1">
      <c r="A10" s="246">
        <v>1.3</v>
      </c>
      <c r="B10" s="248" t="s">
        <v>297</v>
      </c>
      <c r="C10" s="279">
        <v>95454.329999999944</v>
      </c>
      <c r="D10" s="279">
        <v>14643.96</v>
      </c>
      <c r="E10" s="383">
        <f t="shared" si="1"/>
        <v>110098.28999999995</v>
      </c>
      <c r="F10" s="279">
        <v>188651.12999999989</v>
      </c>
      <c r="G10" s="279">
        <v>0</v>
      </c>
      <c r="H10" s="367">
        <f t="shared" si="2"/>
        <v>188651.12999999989</v>
      </c>
    </row>
    <row r="11" spans="1:8" s="3" customFormat="1">
      <c r="A11" s="246">
        <v>1.4</v>
      </c>
      <c r="B11" s="248" t="s">
        <v>298</v>
      </c>
      <c r="C11" s="279"/>
      <c r="D11" s="279"/>
      <c r="E11" s="383">
        <f t="shared" si="1"/>
        <v>0</v>
      </c>
      <c r="F11" s="279"/>
      <c r="G11" s="279"/>
      <c r="H11" s="367">
        <f t="shared" si="2"/>
        <v>0</v>
      </c>
    </row>
    <row r="12" spans="1:8" s="3" customFormat="1" ht="29.25" customHeight="1">
      <c r="A12" s="246">
        <v>2</v>
      </c>
      <c r="B12" s="247" t="s">
        <v>299</v>
      </c>
      <c r="C12" s="383"/>
      <c r="D12" s="383"/>
      <c r="E12" s="383">
        <f t="shared" si="1"/>
        <v>0</v>
      </c>
      <c r="F12" s="383"/>
      <c r="G12" s="383"/>
      <c r="H12" s="367">
        <f t="shared" si="2"/>
        <v>0</v>
      </c>
    </row>
    <row r="13" spans="1:8" s="3" customFormat="1" ht="27.6">
      <c r="A13" s="246">
        <v>3</v>
      </c>
      <c r="B13" s="247" t="s">
        <v>300</v>
      </c>
      <c r="C13" s="383">
        <f>SUM(C14:C15)</f>
        <v>0</v>
      </c>
      <c r="D13" s="383">
        <f>SUM(D14:D15)</f>
        <v>0</v>
      </c>
      <c r="E13" s="383">
        <f t="shared" si="1"/>
        <v>0</v>
      </c>
      <c r="F13" s="383">
        <f t="shared" ref="F13:G13" si="3">SUM(F14:F15)</f>
        <v>0</v>
      </c>
      <c r="G13" s="383">
        <f t="shared" si="3"/>
        <v>0</v>
      </c>
      <c r="H13" s="367">
        <f t="shared" si="2"/>
        <v>0</v>
      </c>
    </row>
    <row r="14" spans="1:8" s="3" customFormat="1">
      <c r="A14" s="246">
        <v>3.1</v>
      </c>
      <c r="B14" s="248" t="s">
        <v>301</v>
      </c>
      <c r="C14" s="279"/>
      <c r="D14" s="279"/>
      <c r="E14" s="383">
        <f t="shared" si="1"/>
        <v>0</v>
      </c>
      <c r="F14" s="279"/>
      <c r="G14" s="279"/>
      <c r="H14" s="367">
        <f t="shared" si="2"/>
        <v>0</v>
      </c>
    </row>
    <row r="15" spans="1:8" s="3" customFormat="1">
      <c r="A15" s="246">
        <v>3.2</v>
      </c>
      <c r="B15" s="248" t="s">
        <v>302</v>
      </c>
      <c r="C15" s="279"/>
      <c r="D15" s="279"/>
      <c r="E15" s="383">
        <f t="shared" si="1"/>
        <v>0</v>
      </c>
      <c r="F15" s="279"/>
      <c r="G15" s="279"/>
      <c r="H15" s="367">
        <f t="shared" si="2"/>
        <v>0</v>
      </c>
    </row>
    <row r="16" spans="1:8" s="3" customFormat="1">
      <c r="A16" s="246">
        <v>4</v>
      </c>
      <c r="B16" s="247" t="s">
        <v>303</v>
      </c>
      <c r="C16" s="383">
        <f>SUM(C17:C18)</f>
        <v>0</v>
      </c>
      <c r="D16" s="383">
        <f>SUM(D17:D18)</f>
        <v>94554906.093199998</v>
      </c>
      <c r="E16" s="383">
        <f t="shared" si="1"/>
        <v>94554906.093199998</v>
      </c>
      <c r="F16" s="383">
        <v>0</v>
      </c>
      <c r="G16" s="383">
        <v>246875725.99564302</v>
      </c>
      <c r="H16" s="367">
        <f t="shared" si="2"/>
        <v>246875725.99564302</v>
      </c>
    </row>
    <row r="17" spans="1:8" s="3" customFormat="1">
      <c r="A17" s="246">
        <v>4.0999999999999996</v>
      </c>
      <c r="B17" s="248" t="s">
        <v>304</v>
      </c>
      <c r="C17" s="279"/>
      <c r="D17" s="279">
        <v>93008717</v>
      </c>
      <c r="E17" s="383">
        <f t="shared" si="1"/>
        <v>93008717</v>
      </c>
      <c r="F17" s="279"/>
      <c r="G17" s="279"/>
      <c r="H17" s="367">
        <f t="shared" si="2"/>
        <v>0</v>
      </c>
    </row>
    <row r="18" spans="1:8" s="3" customFormat="1">
      <c r="A18" s="246">
        <v>4.2</v>
      </c>
      <c r="B18" s="248" t="s">
        <v>305</v>
      </c>
      <c r="C18" s="279">
        <v>0</v>
      </c>
      <c r="D18" s="279">
        <v>1546189.0932</v>
      </c>
      <c r="E18" s="383">
        <f t="shared" si="1"/>
        <v>1546189.0932</v>
      </c>
      <c r="F18" s="279"/>
      <c r="G18" s="279"/>
      <c r="H18" s="367">
        <f t="shared" si="2"/>
        <v>0</v>
      </c>
    </row>
    <row r="19" spans="1:8" s="3" customFormat="1" ht="27.6">
      <c r="A19" s="246">
        <v>5</v>
      </c>
      <c r="B19" s="247" t="s">
        <v>306</v>
      </c>
      <c r="C19" s="383">
        <f>SUM(C20:C22,C28:C31)</f>
        <v>21251410</v>
      </c>
      <c r="D19" s="383">
        <f>SUM(D20:D22,D28:D31)</f>
        <v>633108897.23085487</v>
      </c>
      <c r="E19" s="383">
        <f t="shared" si="1"/>
        <v>654360307.23085487</v>
      </c>
      <c r="F19" s="383">
        <f>SUM(F20:F22,F28:F31)</f>
        <v>0</v>
      </c>
      <c r="G19" s="383">
        <f>SUM(G20:G22,G28:G31)</f>
        <v>0</v>
      </c>
      <c r="H19" s="367">
        <f t="shared" si="2"/>
        <v>0</v>
      </c>
    </row>
    <row r="20" spans="1:8" s="3" customFormat="1">
      <c r="A20" s="246">
        <v>5.0999999999999996</v>
      </c>
      <c r="B20" s="248" t="s">
        <v>307</v>
      </c>
      <c r="C20" s="279">
        <v>32000</v>
      </c>
      <c r="D20" s="279">
        <v>99276793.842840001</v>
      </c>
      <c r="E20" s="383">
        <f t="shared" si="1"/>
        <v>99308793.842840001</v>
      </c>
      <c r="F20" s="279"/>
      <c r="G20" s="279"/>
      <c r="H20" s="367">
        <f t="shared" si="2"/>
        <v>0</v>
      </c>
    </row>
    <row r="21" spans="1:8" s="3" customFormat="1">
      <c r="A21" s="246">
        <v>5.2</v>
      </c>
      <c r="B21" s="248" t="s">
        <v>308</v>
      </c>
      <c r="C21" s="279"/>
      <c r="D21" s="279"/>
      <c r="E21" s="383">
        <f t="shared" si="1"/>
        <v>0</v>
      </c>
      <c r="F21" s="279"/>
      <c r="G21" s="279"/>
      <c r="H21" s="367">
        <f t="shared" si="2"/>
        <v>0</v>
      </c>
    </row>
    <row r="22" spans="1:8" s="3" customFormat="1">
      <c r="A22" s="246">
        <v>5.3</v>
      </c>
      <c r="B22" s="248" t="s">
        <v>309</v>
      </c>
      <c r="C22" s="385">
        <f>SUM(C23:C27)</f>
        <v>0</v>
      </c>
      <c r="D22" s="385">
        <f>SUM(D23:D27)</f>
        <v>427264306.64573324</v>
      </c>
      <c r="E22" s="383">
        <f t="shared" si="1"/>
        <v>427264306.64573324</v>
      </c>
      <c r="F22" s="385">
        <f>SUM(F23:F27)</f>
        <v>0</v>
      </c>
      <c r="G22" s="385">
        <f>SUM(G23:G27)</f>
        <v>0</v>
      </c>
      <c r="H22" s="367">
        <f t="shared" si="2"/>
        <v>0</v>
      </c>
    </row>
    <row r="23" spans="1:8" s="3" customFormat="1">
      <c r="A23" s="246" t="s">
        <v>310</v>
      </c>
      <c r="B23" s="249" t="s">
        <v>311</v>
      </c>
      <c r="C23" s="279"/>
      <c r="D23" s="279">
        <v>19590853.807826709</v>
      </c>
      <c r="E23" s="383">
        <f t="shared" si="1"/>
        <v>19590853.807826709</v>
      </c>
      <c r="F23" s="279"/>
      <c r="G23" s="279"/>
      <c r="H23" s="367">
        <f t="shared" si="2"/>
        <v>0</v>
      </c>
    </row>
    <row r="24" spans="1:8" s="3" customFormat="1">
      <c r="A24" s="246" t="s">
        <v>312</v>
      </c>
      <c r="B24" s="249" t="s">
        <v>313</v>
      </c>
      <c r="C24" s="279"/>
      <c r="D24" s="279">
        <v>377022825.65640694</v>
      </c>
      <c r="E24" s="383">
        <f t="shared" si="1"/>
        <v>377022825.65640694</v>
      </c>
      <c r="F24" s="279"/>
      <c r="G24" s="279"/>
      <c r="H24" s="367">
        <f t="shared" si="2"/>
        <v>0</v>
      </c>
    </row>
    <row r="25" spans="1:8" s="3" customFormat="1">
      <c r="A25" s="246" t="s">
        <v>314</v>
      </c>
      <c r="B25" s="250" t="s">
        <v>315</v>
      </c>
      <c r="C25" s="279"/>
      <c r="D25" s="279">
        <v>1599584.763790237</v>
      </c>
      <c r="E25" s="383">
        <f t="shared" si="1"/>
        <v>1599584.763790237</v>
      </c>
      <c r="F25" s="279"/>
      <c r="G25" s="279"/>
      <c r="H25" s="367">
        <f t="shared" si="2"/>
        <v>0</v>
      </c>
    </row>
    <row r="26" spans="1:8" s="3" customFormat="1">
      <c r="A26" s="246" t="s">
        <v>316</v>
      </c>
      <c r="B26" s="249" t="s">
        <v>317</v>
      </c>
      <c r="C26" s="279"/>
      <c r="D26" s="279">
        <v>28965715.839924451</v>
      </c>
      <c r="E26" s="383">
        <f t="shared" si="1"/>
        <v>28965715.839924451</v>
      </c>
      <c r="F26" s="279"/>
      <c r="G26" s="279"/>
      <c r="H26" s="367">
        <f t="shared" si="2"/>
        <v>0</v>
      </c>
    </row>
    <row r="27" spans="1:8" s="3" customFormat="1">
      <c r="A27" s="246" t="s">
        <v>318</v>
      </c>
      <c r="B27" s="249" t="s">
        <v>319</v>
      </c>
      <c r="C27" s="279"/>
      <c r="D27" s="279">
        <v>85326.577784911395</v>
      </c>
      <c r="E27" s="383">
        <f t="shared" si="1"/>
        <v>85326.577784911395</v>
      </c>
      <c r="F27" s="279"/>
      <c r="G27" s="279"/>
      <c r="H27" s="367">
        <f t="shared" si="2"/>
        <v>0</v>
      </c>
    </row>
    <row r="28" spans="1:8" s="3" customFormat="1">
      <c r="A28" s="246">
        <v>5.4</v>
      </c>
      <c r="B28" s="248" t="s">
        <v>320</v>
      </c>
      <c r="C28" s="279"/>
      <c r="D28" s="279">
        <v>587373.90806961292</v>
      </c>
      <c r="E28" s="383">
        <f t="shared" si="1"/>
        <v>587373.90806961292</v>
      </c>
      <c r="F28" s="279"/>
      <c r="G28" s="279"/>
      <c r="H28" s="367">
        <f t="shared" si="2"/>
        <v>0</v>
      </c>
    </row>
    <row r="29" spans="1:8" s="3" customFormat="1">
      <c r="A29" s="246">
        <v>5.5</v>
      </c>
      <c r="B29" s="248" t="s">
        <v>321</v>
      </c>
      <c r="C29" s="279">
        <v>10124400</v>
      </c>
      <c r="D29" s="279">
        <v>93204288.053241909</v>
      </c>
      <c r="E29" s="383">
        <f t="shared" si="1"/>
        <v>103328688.05324191</v>
      </c>
      <c r="F29" s="279"/>
      <c r="G29" s="279"/>
      <c r="H29" s="367">
        <f t="shared" si="2"/>
        <v>0</v>
      </c>
    </row>
    <row r="30" spans="1:8" s="3" customFormat="1">
      <c r="A30" s="246">
        <v>5.6</v>
      </c>
      <c r="B30" s="248" t="s">
        <v>322</v>
      </c>
      <c r="C30" s="279"/>
      <c r="D30" s="279">
        <v>0</v>
      </c>
      <c r="E30" s="383">
        <f t="shared" si="1"/>
        <v>0</v>
      </c>
      <c r="F30" s="279"/>
      <c r="G30" s="279"/>
      <c r="H30" s="367">
        <f t="shared" si="2"/>
        <v>0</v>
      </c>
    </row>
    <row r="31" spans="1:8" s="3" customFormat="1">
      <c r="A31" s="246">
        <v>5.7</v>
      </c>
      <c r="B31" s="248" t="s">
        <v>323</v>
      </c>
      <c r="C31" s="279">
        <v>11095010</v>
      </c>
      <c r="D31" s="279">
        <v>12776134.78097005</v>
      </c>
      <c r="E31" s="383">
        <f t="shared" si="1"/>
        <v>23871144.780970052</v>
      </c>
      <c r="F31" s="279"/>
      <c r="G31" s="279"/>
      <c r="H31" s="367">
        <f t="shared" si="2"/>
        <v>0</v>
      </c>
    </row>
    <row r="32" spans="1:8" s="3" customFormat="1">
      <c r="A32" s="246">
        <v>6</v>
      </c>
      <c r="B32" s="247" t="s">
        <v>324</v>
      </c>
      <c r="C32" s="383">
        <f>SUM(C33:C39)</f>
        <v>0</v>
      </c>
      <c r="D32" s="383">
        <f>SUM(D33:D39)</f>
        <v>0</v>
      </c>
      <c r="E32" s="383">
        <f t="shared" si="1"/>
        <v>0</v>
      </c>
      <c r="F32" s="383">
        <f>SUM(F33:F39)</f>
        <v>0</v>
      </c>
      <c r="G32" s="383">
        <f>SUM(G33:G39)</f>
        <v>0</v>
      </c>
      <c r="H32" s="367">
        <f t="shared" si="2"/>
        <v>0</v>
      </c>
    </row>
    <row r="33" spans="1:8" s="3" customFormat="1" ht="27.6">
      <c r="A33" s="246">
        <v>6.1</v>
      </c>
      <c r="B33" s="248" t="s">
        <v>390</v>
      </c>
      <c r="C33" s="279"/>
      <c r="D33" s="279"/>
      <c r="E33" s="383">
        <f t="shared" si="1"/>
        <v>0</v>
      </c>
      <c r="F33" s="279"/>
      <c r="G33" s="279"/>
      <c r="H33" s="367">
        <f t="shared" si="2"/>
        <v>0</v>
      </c>
    </row>
    <row r="34" spans="1:8" s="3" customFormat="1" ht="27.6">
      <c r="A34" s="246">
        <v>6.2</v>
      </c>
      <c r="B34" s="248" t="s">
        <v>325</v>
      </c>
      <c r="C34" s="279"/>
      <c r="D34" s="279"/>
      <c r="E34" s="383">
        <f t="shared" si="1"/>
        <v>0</v>
      </c>
      <c r="F34" s="279"/>
      <c r="G34" s="279"/>
      <c r="H34" s="367">
        <f t="shared" si="2"/>
        <v>0</v>
      </c>
    </row>
    <row r="35" spans="1:8" s="3" customFormat="1" ht="27.6">
      <c r="A35" s="246">
        <v>6.3</v>
      </c>
      <c r="B35" s="248" t="s">
        <v>326</v>
      </c>
      <c r="C35" s="279"/>
      <c r="D35" s="279"/>
      <c r="E35" s="383">
        <f t="shared" si="1"/>
        <v>0</v>
      </c>
      <c r="F35" s="279"/>
      <c r="G35" s="279"/>
      <c r="H35" s="367">
        <f t="shared" si="2"/>
        <v>0</v>
      </c>
    </row>
    <row r="36" spans="1:8" s="3" customFormat="1">
      <c r="A36" s="246">
        <v>6.4</v>
      </c>
      <c r="B36" s="248" t="s">
        <v>327</v>
      </c>
      <c r="C36" s="279"/>
      <c r="D36" s="279"/>
      <c r="E36" s="383">
        <f t="shared" si="1"/>
        <v>0</v>
      </c>
      <c r="F36" s="279"/>
      <c r="G36" s="279"/>
      <c r="H36" s="367">
        <f t="shared" si="2"/>
        <v>0</v>
      </c>
    </row>
    <row r="37" spans="1:8" s="3" customFormat="1">
      <c r="A37" s="246">
        <v>6.5</v>
      </c>
      <c r="B37" s="248" t="s">
        <v>328</v>
      </c>
      <c r="C37" s="279"/>
      <c r="D37" s="279"/>
      <c r="E37" s="383">
        <f t="shared" si="1"/>
        <v>0</v>
      </c>
      <c r="F37" s="279"/>
      <c r="G37" s="279"/>
      <c r="H37" s="367">
        <f t="shared" si="2"/>
        <v>0</v>
      </c>
    </row>
    <row r="38" spans="1:8" s="3" customFormat="1" ht="27.6">
      <c r="A38" s="246">
        <v>6.6</v>
      </c>
      <c r="B38" s="248" t="s">
        <v>329</v>
      </c>
      <c r="C38" s="279"/>
      <c r="D38" s="279"/>
      <c r="E38" s="383">
        <f t="shared" si="1"/>
        <v>0</v>
      </c>
      <c r="F38" s="279"/>
      <c r="G38" s="279"/>
      <c r="H38" s="367">
        <f t="shared" si="2"/>
        <v>0</v>
      </c>
    </row>
    <row r="39" spans="1:8" s="3" customFormat="1" ht="27.6">
      <c r="A39" s="246">
        <v>6.7</v>
      </c>
      <c r="B39" s="248" t="s">
        <v>330</v>
      </c>
      <c r="C39" s="279"/>
      <c r="D39" s="279"/>
      <c r="E39" s="383">
        <f t="shared" si="1"/>
        <v>0</v>
      </c>
      <c r="F39" s="279"/>
      <c r="G39" s="279"/>
      <c r="H39" s="367">
        <f t="shared" si="2"/>
        <v>0</v>
      </c>
    </row>
    <row r="40" spans="1:8" s="3" customFormat="1">
      <c r="A40" s="246">
        <v>7</v>
      </c>
      <c r="B40" s="247" t="s">
        <v>331</v>
      </c>
      <c r="C40" s="383">
        <f>SUM(C41:C44)</f>
        <v>24073.24</v>
      </c>
      <c r="D40" s="383">
        <f>SUM(D41:D44)</f>
        <v>733315.70999999973</v>
      </c>
      <c r="E40" s="383">
        <f t="shared" si="1"/>
        <v>757388.94999999972</v>
      </c>
      <c r="F40" s="383">
        <f>SUM(F41:F44)</f>
        <v>0</v>
      </c>
      <c r="G40" s="383">
        <f>SUM(G41:G44)</f>
        <v>0</v>
      </c>
      <c r="H40" s="367">
        <f t="shared" si="2"/>
        <v>0</v>
      </c>
    </row>
    <row r="41" spans="1:8" s="3" customFormat="1" ht="27.6">
      <c r="A41" s="246">
        <v>7.1</v>
      </c>
      <c r="B41" s="248" t="s">
        <v>332</v>
      </c>
      <c r="C41" s="279"/>
      <c r="D41" s="279"/>
      <c r="E41" s="383">
        <f t="shared" si="1"/>
        <v>0</v>
      </c>
      <c r="F41" s="279"/>
      <c r="G41" s="279"/>
      <c r="H41" s="367">
        <f t="shared" si="2"/>
        <v>0</v>
      </c>
    </row>
    <row r="42" spans="1:8" s="3" customFormat="1" ht="27.6">
      <c r="A42" s="246">
        <v>7.2</v>
      </c>
      <c r="B42" s="248" t="s">
        <v>333</v>
      </c>
      <c r="C42" s="279"/>
      <c r="D42" s="279"/>
      <c r="E42" s="383">
        <f t="shared" si="1"/>
        <v>0</v>
      </c>
      <c r="F42" s="279"/>
      <c r="G42" s="279"/>
      <c r="H42" s="367">
        <f t="shared" si="2"/>
        <v>0</v>
      </c>
    </row>
    <row r="43" spans="1:8" s="3" customFormat="1" ht="27.6">
      <c r="A43" s="246">
        <v>7.3</v>
      </c>
      <c r="B43" s="248" t="s">
        <v>334</v>
      </c>
      <c r="C43" s="279"/>
      <c r="D43" s="279"/>
      <c r="E43" s="383">
        <f t="shared" si="1"/>
        <v>0</v>
      </c>
      <c r="F43" s="279"/>
      <c r="G43" s="279"/>
      <c r="H43" s="367">
        <f t="shared" si="2"/>
        <v>0</v>
      </c>
    </row>
    <row r="44" spans="1:8" s="3" customFormat="1" ht="27.6">
      <c r="A44" s="246">
        <v>7.4</v>
      </c>
      <c r="B44" s="248" t="s">
        <v>335</v>
      </c>
      <c r="C44" s="279">
        <v>24073.24</v>
      </c>
      <c r="D44" s="279">
        <v>733315.70999999973</v>
      </c>
      <c r="E44" s="383">
        <f t="shared" si="1"/>
        <v>757388.94999999972</v>
      </c>
      <c r="F44" s="279"/>
      <c r="G44" s="279"/>
      <c r="H44" s="367">
        <f t="shared" si="2"/>
        <v>0</v>
      </c>
    </row>
    <row r="45" spans="1:8" s="3" customFormat="1">
      <c r="A45" s="246">
        <v>8</v>
      </c>
      <c r="B45" s="247" t="s">
        <v>336</v>
      </c>
      <c r="C45" s="383">
        <f>SUM(C46:C52)</f>
        <v>24820</v>
      </c>
      <c r="D45" s="383">
        <f>SUM(D46:D52)</f>
        <v>2032232.7891930547</v>
      </c>
      <c r="E45" s="383">
        <f t="shared" si="1"/>
        <v>2057052.7891930547</v>
      </c>
      <c r="F45" s="383">
        <f>SUM(F46:F52)</f>
        <v>0</v>
      </c>
      <c r="G45" s="383">
        <f>SUM(G46:G52)</f>
        <v>0</v>
      </c>
      <c r="H45" s="367">
        <f t="shared" si="2"/>
        <v>0</v>
      </c>
    </row>
    <row r="46" spans="1:8" s="3" customFormat="1">
      <c r="A46" s="246">
        <v>8.1</v>
      </c>
      <c r="B46" s="248" t="s">
        <v>337</v>
      </c>
      <c r="C46" s="279"/>
      <c r="D46" s="279"/>
      <c r="E46" s="383">
        <f t="shared" si="1"/>
        <v>0</v>
      </c>
      <c r="F46" s="279"/>
      <c r="G46" s="279"/>
      <c r="H46" s="367">
        <f t="shared" si="2"/>
        <v>0</v>
      </c>
    </row>
    <row r="47" spans="1:8" s="3" customFormat="1">
      <c r="A47" s="246">
        <v>8.1999999999999993</v>
      </c>
      <c r="B47" s="248" t="s">
        <v>338</v>
      </c>
      <c r="C47" s="279">
        <v>15420</v>
      </c>
      <c r="D47" s="279">
        <v>869081.4402032498</v>
      </c>
      <c r="E47" s="383">
        <f t="shared" si="1"/>
        <v>884501.4402032498</v>
      </c>
      <c r="F47" s="279"/>
      <c r="G47" s="279"/>
      <c r="H47" s="367">
        <f t="shared" si="2"/>
        <v>0</v>
      </c>
    </row>
    <row r="48" spans="1:8" s="3" customFormat="1">
      <c r="A48" s="246">
        <v>8.3000000000000007</v>
      </c>
      <c r="B48" s="248" t="s">
        <v>339</v>
      </c>
      <c r="C48" s="279">
        <v>4800</v>
      </c>
      <c r="D48" s="279">
        <v>897089.67358841235</v>
      </c>
      <c r="E48" s="383">
        <f t="shared" si="1"/>
        <v>901889.67358841235</v>
      </c>
      <c r="F48" s="279"/>
      <c r="G48" s="279"/>
      <c r="H48" s="367">
        <f t="shared" si="2"/>
        <v>0</v>
      </c>
    </row>
    <row r="49" spans="1:8" s="3" customFormat="1">
      <c r="A49" s="246">
        <v>8.4</v>
      </c>
      <c r="B49" s="248" t="s">
        <v>340</v>
      </c>
      <c r="C49" s="279">
        <v>3400</v>
      </c>
      <c r="D49" s="279">
        <v>266061.67540139245</v>
      </c>
      <c r="E49" s="383">
        <f t="shared" si="1"/>
        <v>269461.67540139245</v>
      </c>
      <c r="F49" s="279"/>
      <c r="G49" s="279"/>
      <c r="H49" s="367">
        <f t="shared" si="2"/>
        <v>0</v>
      </c>
    </row>
    <row r="50" spans="1:8" s="3" customFormat="1">
      <c r="A50" s="246">
        <v>8.5</v>
      </c>
      <c r="B50" s="248" t="s">
        <v>341</v>
      </c>
      <c r="C50" s="279">
        <v>1200</v>
      </c>
      <c r="D50" s="279">
        <v>0</v>
      </c>
      <c r="E50" s="383">
        <f t="shared" si="1"/>
        <v>1200</v>
      </c>
      <c r="F50" s="279"/>
      <c r="G50" s="279"/>
      <c r="H50" s="367">
        <f t="shared" si="2"/>
        <v>0</v>
      </c>
    </row>
    <row r="51" spans="1:8" s="3" customFormat="1">
      <c r="A51" s="246">
        <v>8.6</v>
      </c>
      <c r="B51" s="248" t="s">
        <v>342</v>
      </c>
      <c r="C51" s="279"/>
      <c r="D51" s="279"/>
      <c r="E51" s="383">
        <f t="shared" si="1"/>
        <v>0</v>
      </c>
      <c r="F51" s="279"/>
      <c r="G51" s="279"/>
      <c r="H51" s="367">
        <f t="shared" si="2"/>
        <v>0</v>
      </c>
    </row>
    <row r="52" spans="1:8" s="3" customFormat="1">
      <c r="A52" s="246">
        <v>8.6999999999999993</v>
      </c>
      <c r="B52" s="248" t="s">
        <v>343</v>
      </c>
      <c r="C52" s="279"/>
      <c r="D52" s="279"/>
      <c r="E52" s="383">
        <f t="shared" si="1"/>
        <v>0</v>
      </c>
      <c r="F52" s="279"/>
      <c r="G52" s="279"/>
      <c r="H52" s="367">
        <f t="shared" si="2"/>
        <v>0</v>
      </c>
    </row>
    <row r="53" spans="1:8" s="3" customFormat="1" ht="28.2" thickBot="1">
      <c r="A53" s="251">
        <v>9</v>
      </c>
      <c r="B53" s="252" t="s">
        <v>344</v>
      </c>
      <c r="C53" s="384">
        <v>7960</v>
      </c>
      <c r="D53" s="384">
        <v>0</v>
      </c>
      <c r="E53" s="384">
        <f t="shared" si="1"/>
        <v>7960</v>
      </c>
      <c r="F53" s="384"/>
      <c r="G53" s="384"/>
      <c r="H53" s="369">
        <f t="shared" si="2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showGridLines="0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09375" defaultRowHeight="13.8"/>
  <cols>
    <col min="1" max="1" width="9.5546875" style="2" bestFit="1" customWidth="1"/>
    <col min="2" max="2" width="93.5546875" style="2" customWidth="1"/>
    <col min="3" max="4" width="12.6640625" style="2" customWidth="1"/>
    <col min="5" max="11" width="9.6640625" style="13" customWidth="1"/>
    <col min="12" max="16384" width="9.109375" style="13"/>
  </cols>
  <sheetData>
    <row r="1" spans="1:8">
      <c r="A1" s="346" t="s">
        <v>199</v>
      </c>
      <c r="B1" s="365" t="str">
        <f>'1. key ratios'!B1</f>
        <v>სს იშბანკი საქართველო</v>
      </c>
      <c r="C1" s="16"/>
    </row>
    <row r="2" spans="1:8">
      <c r="A2" s="346" t="s">
        <v>200</v>
      </c>
      <c r="B2" s="345">
        <f>'1. key ratios'!B2</f>
        <v>42916</v>
      </c>
      <c r="C2" s="29"/>
      <c r="D2" s="18"/>
      <c r="E2" s="12"/>
      <c r="F2" s="12"/>
      <c r="G2" s="12"/>
      <c r="H2" s="12"/>
    </row>
    <row r="3" spans="1:8">
      <c r="A3" s="17"/>
      <c r="B3" s="16"/>
      <c r="C3" s="29"/>
      <c r="D3" s="18"/>
      <c r="E3" s="12"/>
      <c r="F3" s="12"/>
      <c r="G3" s="12"/>
      <c r="H3" s="12"/>
    </row>
    <row r="4" spans="1:8" ht="15" customHeight="1" thickBot="1">
      <c r="A4" s="241" t="s">
        <v>351</v>
      </c>
      <c r="B4" s="242" t="s">
        <v>196</v>
      </c>
      <c r="C4" s="241"/>
      <c r="D4" s="243" t="s">
        <v>101</v>
      </c>
    </row>
    <row r="5" spans="1:8" ht="15" customHeight="1">
      <c r="A5" s="239" t="s">
        <v>29</v>
      </c>
      <c r="B5" s="240"/>
      <c r="C5" s="395" t="str">
        <f>'1. key ratios'!C5</f>
        <v xml:space="preserve"> 2Q 2017</v>
      </c>
      <c r="D5" s="396" t="str">
        <f>'1. key ratios'!D5</f>
        <v xml:space="preserve"> 1Q 2017</v>
      </c>
    </row>
    <row r="6" spans="1:8" ht="15" customHeight="1">
      <c r="A6" s="146">
        <v>1</v>
      </c>
      <c r="B6" s="60" t="s">
        <v>204</v>
      </c>
      <c r="C6" s="397">
        <f>C7+C9+C10+C11</f>
        <v>221572156.11796886</v>
      </c>
      <c r="D6" s="398">
        <f>D7+D9+D10+D11</f>
        <v>243857170.84141931</v>
      </c>
    </row>
    <row r="7" spans="1:8" ht="15" customHeight="1">
      <c r="A7" s="146">
        <v>1.1000000000000001</v>
      </c>
      <c r="B7" s="61" t="s">
        <v>23</v>
      </c>
      <c r="C7" s="290">
        <v>182546179.48911884</v>
      </c>
      <c r="D7" s="291">
        <v>197769121.15001154</v>
      </c>
    </row>
    <row r="8" spans="1:8" ht="27.6">
      <c r="A8" s="146" t="s">
        <v>268</v>
      </c>
      <c r="B8" s="203" t="s">
        <v>345</v>
      </c>
      <c r="C8" s="290"/>
      <c r="D8" s="291"/>
    </row>
    <row r="9" spans="1:8" ht="15" customHeight="1">
      <c r="A9" s="146">
        <v>1.2</v>
      </c>
      <c r="B9" s="61" t="s">
        <v>24</v>
      </c>
      <c r="C9" s="290">
        <v>8152584.3225999996</v>
      </c>
      <c r="D9" s="291">
        <v>10544498.881243998</v>
      </c>
    </row>
    <row r="10" spans="1:8" ht="15" customHeight="1">
      <c r="A10" s="146">
        <v>1.3</v>
      </c>
      <c r="B10" s="61" t="s">
        <v>25</v>
      </c>
      <c r="C10" s="292">
        <v>30873392.306249999</v>
      </c>
      <c r="D10" s="291">
        <v>35543550.810163774</v>
      </c>
    </row>
    <row r="11" spans="1:8" ht="15" customHeight="1">
      <c r="A11" s="146">
        <v>1.4</v>
      </c>
      <c r="B11" s="204" t="s">
        <v>84</v>
      </c>
      <c r="C11" s="292"/>
      <c r="D11" s="291"/>
    </row>
    <row r="12" spans="1:8" ht="15" customHeight="1">
      <c r="A12" s="146">
        <v>2</v>
      </c>
      <c r="B12" s="60" t="s">
        <v>205</v>
      </c>
      <c r="C12" s="290">
        <v>1175539.3509519601</v>
      </c>
      <c r="D12" s="291">
        <v>838147.2757860003</v>
      </c>
    </row>
    <row r="13" spans="1:8" ht="15" customHeight="1">
      <c r="A13" s="146">
        <v>3</v>
      </c>
      <c r="B13" s="60" t="s">
        <v>203</v>
      </c>
      <c r="C13" s="292">
        <v>7885874.0637703836</v>
      </c>
      <c r="D13" s="291">
        <v>7885874.0637703836</v>
      </c>
    </row>
    <row r="14" spans="1:8" ht="15" customHeight="1" thickBot="1">
      <c r="A14" s="147">
        <v>4</v>
      </c>
      <c r="B14" s="148" t="s">
        <v>269</v>
      </c>
      <c r="C14" s="399">
        <f>C6+C12+C13</f>
        <v>230633569.53269121</v>
      </c>
      <c r="D14" s="400">
        <f>D6+D12+D13</f>
        <v>252581192.18097571</v>
      </c>
    </row>
    <row r="15" spans="1:8" ht="15" customHeight="1">
      <c r="A15" s="62"/>
      <c r="B15" s="63"/>
      <c r="C15" s="64"/>
      <c r="D15" s="64"/>
    </row>
    <row r="16" spans="1:8">
      <c r="B16" s="23"/>
    </row>
    <row r="17" spans="2:2">
      <c r="B17" s="109"/>
    </row>
    <row r="18" spans="2:2">
      <c r="B18" s="109"/>
    </row>
    <row r="19" spans="2:2">
      <c r="B19" s="109"/>
    </row>
    <row r="20" spans="2:2">
      <c r="B20" s="109"/>
    </row>
    <row r="21" spans="2:2">
      <c r="B21" s="10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" sqref="B1:B2"/>
    </sheetView>
  </sheetViews>
  <sheetFormatPr defaultRowHeight="14.4"/>
  <cols>
    <col min="1" max="1" width="9.5546875" style="2" bestFit="1" customWidth="1"/>
    <col min="2" max="2" width="90.44140625" style="2" bestFit="1" customWidth="1"/>
    <col min="3" max="3" width="9.109375" style="2"/>
  </cols>
  <sheetData>
    <row r="1" spans="1:8">
      <c r="A1" s="365" t="s">
        <v>199</v>
      </c>
      <c r="B1" s="365" t="str">
        <f>'1. key ratios'!B1</f>
        <v>სს იშბანკი საქართველო</v>
      </c>
    </row>
    <row r="2" spans="1:8">
      <c r="A2" s="365" t="s">
        <v>200</v>
      </c>
      <c r="B2" s="345">
        <f>'1. key ratios'!B2</f>
        <v>42916</v>
      </c>
    </row>
    <row r="4" spans="1:8" ht="16.5" customHeight="1" thickBot="1">
      <c r="A4" s="253" t="s">
        <v>352</v>
      </c>
      <c r="B4" s="65" t="s">
        <v>157</v>
      </c>
      <c r="C4" s="14"/>
    </row>
    <row r="5" spans="1:8">
      <c r="A5" s="11"/>
      <c r="B5" s="433" t="s">
        <v>158</v>
      </c>
      <c r="C5" s="434"/>
    </row>
    <row r="6" spans="1:8">
      <c r="A6" s="15">
        <v>1</v>
      </c>
      <c r="B6" s="386" t="s">
        <v>401</v>
      </c>
      <c r="C6" s="68"/>
    </row>
    <row r="7" spans="1:8">
      <c r="A7" s="15">
        <v>2</v>
      </c>
      <c r="B7" s="386" t="s">
        <v>409</v>
      </c>
      <c r="C7" s="68"/>
    </row>
    <row r="8" spans="1:8">
      <c r="A8" s="15">
        <v>3</v>
      </c>
      <c r="B8" s="386" t="s">
        <v>410</v>
      </c>
      <c r="C8" s="68"/>
    </row>
    <row r="9" spans="1:8">
      <c r="A9" s="15">
        <v>4</v>
      </c>
      <c r="B9" s="386" t="s">
        <v>411</v>
      </c>
      <c r="C9" s="68"/>
    </row>
    <row r="10" spans="1:8">
      <c r="A10" s="15">
        <v>5</v>
      </c>
      <c r="B10" s="386" t="s">
        <v>412</v>
      </c>
      <c r="C10" s="68"/>
    </row>
    <row r="11" spans="1:8">
      <c r="A11" s="15">
        <v>6</v>
      </c>
      <c r="B11" s="386" t="s">
        <v>413</v>
      </c>
      <c r="C11" s="68"/>
    </row>
    <row r="12" spans="1:8">
      <c r="A12" s="15">
        <v>7</v>
      </c>
      <c r="B12" s="386" t="s">
        <v>414</v>
      </c>
      <c r="C12" s="68"/>
      <c r="H12" s="4"/>
    </row>
    <row r="13" spans="1:8">
      <c r="A13" s="15"/>
      <c r="B13" s="67"/>
      <c r="C13" s="68"/>
    </row>
    <row r="14" spans="1:8">
      <c r="A14" s="15"/>
      <c r="B14" s="67"/>
      <c r="C14" s="68"/>
    </row>
    <row r="15" spans="1:8">
      <c r="A15" s="15"/>
      <c r="B15" s="67"/>
      <c r="C15" s="68"/>
    </row>
    <row r="16" spans="1:8">
      <c r="A16" s="15"/>
      <c r="B16" s="435"/>
      <c r="C16" s="436"/>
    </row>
    <row r="17" spans="1:3">
      <c r="A17" s="15"/>
      <c r="B17" s="437" t="s">
        <v>159</v>
      </c>
      <c r="C17" s="438"/>
    </row>
    <row r="18" spans="1:3">
      <c r="A18" s="15">
        <v>1</v>
      </c>
      <c r="B18" s="387" t="s">
        <v>415</v>
      </c>
      <c r="C18" s="66"/>
    </row>
    <row r="19" spans="1:3">
      <c r="A19" s="15">
        <v>2</v>
      </c>
      <c r="B19" s="387" t="s">
        <v>416</v>
      </c>
      <c r="C19" s="66"/>
    </row>
    <row r="20" spans="1:3">
      <c r="A20" s="15">
        <v>3</v>
      </c>
      <c r="B20" s="388" t="s">
        <v>417</v>
      </c>
      <c r="C20" s="66"/>
    </row>
    <row r="21" spans="1:3">
      <c r="A21" s="15"/>
      <c r="B21" s="27"/>
      <c r="C21" s="66"/>
    </row>
    <row r="22" spans="1:3">
      <c r="A22" s="15"/>
      <c r="B22" s="27"/>
      <c r="C22" s="66"/>
    </row>
    <row r="23" spans="1:3">
      <c r="A23" s="15"/>
      <c r="B23" s="27"/>
      <c r="C23" s="66"/>
    </row>
    <row r="24" spans="1:3">
      <c r="A24" s="15"/>
      <c r="B24" s="27"/>
      <c r="C24" s="66"/>
    </row>
    <row r="25" spans="1:3">
      <c r="A25" s="15"/>
      <c r="B25" s="27"/>
      <c r="C25" s="66"/>
    </row>
    <row r="26" spans="1:3">
      <c r="A26" s="15"/>
      <c r="B26" s="27"/>
      <c r="C26" s="66"/>
    </row>
    <row r="27" spans="1:3" ht="15.75" customHeight="1">
      <c r="A27" s="15"/>
      <c r="B27" s="27"/>
      <c r="C27" s="28"/>
    </row>
    <row r="28" spans="1:3" ht="15.75" customHeight="1">
      <c r="A28" s="15"/>
      <c r="B28" s="27"/>
      <c r="C28" s="28"/>
    </row>
    <row r="29" spans="1:3" ht="30" customHeight="1">
      <c r="A29" s="15"/>
      <c r="B29" s="439" t="s">
        <v>160</v>
      </c>
      <c r="C29" s="440"/>
    </row>
    <row r="30" spans="1:3">
      <c r="A30" s="15">
        <v>1</v>
      </c>
      <c r="B30" s="67" t="s">
        <v>418</v>
      </c>
      <c r="C30" s="389">
        <v>1</v>
      </c>
    </row>
    <row r="31" spans="1:3" ht="15.75" customHeight="1">
      <c r="A31" s="15"/>
      <c r="B31" s="67"/>
      <c r="C31" s="68"/>
    </row>
    <row r="32" spans="1:3" ht="29.25" customHeight="1">
      <c r="A32" s="15"/>
      <c r="B32" s="439" t="s">
        <v>292</v>
      </c>
      <c r="C32" s="440"/>
    </row>
    <row r="33" spans="1:3">
      <c r="A33" s="390">
        <v>1</v>
      </c>
      <c r="B33" s="386" t="s">
        <v>419</v>
      </c>
      <c r="C33" s="391">
        <v>0.39950000000000002</v>
      </c>
    </row>
    <row r="34" spans="1:3" ht="15" thickBot="1">
      <c r="A34" s="392">
        <v>2</v>
      </c>
      <c r="B34" s="393" t="s">
        <v>420</v>
      </c>
      <c r="C34" s="394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7"/>
  <sheetViews>
    <sheetView showGridLines="0" zoomScaleNormal="100" workbookViewId="0">
      <pane xSplit="1" ySplit="5" topLeftCell="B6" activePane="bottomRight" state="frozen"/>
      <selection activeCell="H6" sqref="H6"/>
      <selection pane="topRight" activeCell="H6" sqref="H6"/>
      <selection pane="bottomLeft" activeCell="H6" sqref="H6"/>
      <selection pane="bottomRight" activeCell="C8" sqref="C8:G20"/>
    </sheetView>
  </sheetViews>
  <sheetFormatPr defaultRowHeight="14.4"/>
  <cols>
    <col min="1" max="1" width="9.5546875" style="2" bestFit="1" customWidth="1"/>
    <col min="2" max="2" width="47.5546875" style="2" customWidth="1"/>
    <col min="3" max="3" width="28" style="2" customWidth="1"/>
    <col min="4" max="4" width="22.44140625" style="2" customWidth="1"/>
    <col min="5" max="5" width="18.88671875" style="2" customWidth="1"/>
    <col min="6" max="6" width="25.44140625" style="2" customWidth="1"/>
    <col min="7" max="7" width="23.33203125" customWidth="1"/>
    <col min="8" max="8" width="12" bestFit="1" customWidth="1"/>
    <col min="9" max="9" width="12.5546875" bestFit="1" customWidth="1"/>
  </cols>
  <sheetData>
    <row r="1" spans="1:9">
      <c r="A1" s="346" t="s">
        <v>199</v>
      </c>
      <c r="B1" s="365" t="str">
        <f>'1. key ratios'!B1</f>
        <v>სს იშბანკი საქართველო</v>
      </c>
    </row>
    <row r="2" spans="1:9" s="21" customFormat="1" ht="15.75" customHeight="1">
      <c r="A2" s="26" t="s">
        <v>200</v>
      </c>
      <c r="B2" s="345">
        <f>'1. key ratios'!B2</f>
        <v>42916</v>
      </c>
    </row>
    <row r="3" spans="1:9" s="21" customFormat="1" ht="15.75" customHeight="1"/>
    <row r="4" spans="1:9" s="21" customFormat="1" ht="15.75" customHeight="1" thickBot="1">
      <c r="A4" s="258" t="s">
        <v>353</v>
      </c>
      <c r="B4" s="259" t="s">
        <v>280</v>
      </c>
      <c r="C4" s="218"/>
      <c r="D4" s="218"/>
      <c r="E4" s="218"/>
      <c r="F4" s="218"/>
      <c r="G4" s="219" t="s">
        <v>101</v>
      </c>
    </row>
    <row r="5" spans="1:9" s="129" customFormat="1" ht="17.399999999999999" customHeight="1">
      <c r="A5" s="257"/>
      <c r="B5" s="257"/>
      <c r="C5" s="216" t="s">
        <v>0</v>
      </c>
      <c r="D5" s="216" t="s">
        <v>1</v>
      </c>
      <c r="E5" s="216" t="s">
        <v>2</v>
      </c>
      <c r="F5" s="216" t="s">
        <v>3</v>
      </c>
      <c r="G5" s="265" t="s">
        <v>279</v>
      </c>
    </row>
    <row r="6" spans="1:9" s="171" customFormat="1" ht="14.4" customHeight="1">
      <c r="A6" s="256"/>
      <c r="B6" s="441" t="s">
        <v>244</v>
      </c>
      <c r="C6" s="441" t="s">
        <v>243</v>
      </c>
      <c r="D6" s="442" t="s">
        <v>242</v>
      </c>
      <c r="E6" s="443"/>
      <c r="F6" s="443"/>
      <c r="G6" s="444" t="s">
        <v>395</v>
      </c>
      <c r="I6"/>
    </row>
    <row r="7" spans="1:9" s="171" customFormat="1" ht="99.6" customHeight="1">
      <c r="A7" s="256"/>
      <c r="B7" s="441"/>
      <c r="C7" s="441"/>
      <c r="D7" s="205" t="s">
        <v>241</v>
      </c>
      <c r="E7" s="205" t="s">
        <v>285</v>
      </c>
      <c r="F7" s="217" t="s">
        <v>240</v>
      </c>
      <c r="G7" s="445"/>
      <c r="I7"/>
    </row>
    <row r="8" spans="1:9">
      <c r="A8" s="331">
        <v>1</v>
      </c>
      <c r="B8" s="254" t="s">
        <v>162</v>
      </c>
      <c r="C8" s="333">
        <v>3689310.9299999997</v>
      </c>
      <c r="D8" s="333"/>
      <c r="E8" s="333">
        <v>3689310.9299999997</v>
      </c>
      <c r="F8" s="334"/>
      <c r="G8" s="335">
        <v>3689310.9299999997</v>
      </c>
    </row>
    <row r="9" spans="1:9">
      <c r="A9" s="331">
        <v>2</v>
      </c>
      <c r="B9" s="254" t="s">
        <v>163</v>
      </c>
      <c r="C9" s="333">
        <v>42615930.489999995</v>
      </c>
      <c r="D9" s="333"/>
      <c r="E9" s="333">
        <v>42615930.489999995</v>
      </c>
      <c r="F9" s="334"/>
      <c r="G9" s="335">
        <v>42615930.489999995</v>
      </c>
    </row>
    <row r="10" spans="1:9">
      <c r="A10" s="331">
        <v>3</v>
      </c>
      <c r="B10" s="254" t="s">
        <v>239</v>
      </c>
      <c r="C10" s="333">
        <v>62134018.712883003</v>
      </c>
      <c r="D10" s="333"/>
      <c r="E10" s="333">
        <v>62134018.712883003</v>
      </c>
      <c r="F10" s="334"/>
      <c r="G10" s="335">
        <v>62134018.712883003</v>
      </c>
    </row>
    <row r="11" spans="1:9" ht="27.6">
      <c r="A11" s="331">
        <v>4</v>
      </c>
      <c r="B11" s="254" t="s">
        <v>193</v>
      </c>
      <c r="C11" s="333">
        <v>0</v>
      </c>
      <c r="D11" s="333"/>
      <c r="E11" s="333">
        <v>0</v>
      </c>
      <c r="F11" s="334"/>
      <c r="G11" s="335">
        <v>0</v>
      </c>
    </row>
    <row r="12" spans="1:9">
      <c r="A12" s="331">
        <v>5</v>
      </c>
      <c r="B12" s="254" t="s">
        <v>165</v>
      </c>
      <c r="C12" s="333">
        <v>11332089.165364409</v>
      </c>
      <c r="D12" s="333"/>
      <c r="E12" s="333">
        <v>11332089.165364409</v>
      </c>
      <c r="F12" s="334"/>
      <c r="G12" s="335">
        <v>11332089.165364409</v>
      </c>
    </row>
    <row r="13" spans="1:9">
      <c r="A13" s="331">
        <v>6.1</v>
      </c>
      <c r="B13" s="254" t="s">
        <v>166</v>
      </c>
      <c r="C13" s="336">
        <v>164241902.66</v>
      </c>
      <c r="D13" s="333"/>
      <c r="E13" s="333">
        <v>164241902.66</v>
      </c>
      <c r="F13" s="334">
        <v>123670983.99000001</v>
      </c>
      <c r="G13" s="335">
        <v>287912886.64999998</v>
      </c>
    </row>
    <row r="14" spans="1:9">
      <c r="A14" s="331">
        <v>6.2</v>
      </c>
      <c r="B14" s="255" t="s">
        <v>167</v>
      </c>
      <c r="C14" s="336">
        <v>-8686304.4940000009</v>
      </c>
      <c r="D14" s="333"/>
      <c r="E14" s="333">
        <v>-8686304.4940000009</v>
      </c>
      <c r="F14" s="334">
        <v>-1841759</v>
      </c>
      <c r="G14" s="335">
        <v>-10528063.494000001</v>
      </c>
    </row>
    <row r="15" spans="1:9">
      <c r="A15" s="331">
        <v>6</v>
      </c>
      <c r="B15" s="254" t="s">
        <v>238</v>
      </c>
      <c r="C15" s="333">
        <v>155555598.16600001</v>
      </c>
      <c r="D15" s="333"/>
      <c r="E15" s="333">
        <v>155555598.16600001</v>
      </c>
      <c r="F15" s="334">
        <v>121829224.99000001</v>
      </c>
      <c r="G15" s="335">
        <v>277384823.15600002</v>
      </c>
    </row>
    <row r="16" spans="1:9" ht="27.6">
      <c r="A16" s="331">
        <v>7</v>
      </c>
      <c r="B16" s="254" t="s">
        <v>169</v>
      </c>
      <c r="C16" s="333">
        <v>3952148.5732039995</v>
      </c>
      <c r="D16" s="333"/>
      <c r="E16" s="333">
        <v>3952148.5732039995</v>
      </c>
      <c r="F16" s="334">
        <v>3627863.0732039995</v>
      </c>
      <c r="G16" s="335">
        <v>7580011.6464079991</v>
      </c>
    </row>
    <row r="17" spans="1:9">
      <c r="A17" s="331">
        <v>8</v>
      </c>
      <c r="B17" s="254" t="s">
        <v>170</v>
      </c>
      <c r="C17" s="333">
        <v>0</v>
      </c>
      <c r="D17" s="333"/>
      <c r="E17" s="333">
        <v>0</v>
      </c>
      <c r="F17" s="334"/>
      <c r="G17" s="335">
        <v>0</v>
      </c>
      <c r="H17" s="6"/>
      <c r="I17" s="6"/>
    </row>
    <row r="18" spans="1:9">
      <c r="A18" s="331">
        <v>9</v>
      </c>
      <c r="B18" s="254" t="s">
        <v>171</v>
      </c>
      <c r="C18" s="333">
        <v>0</v>
      </c>
      <c r="D18" s="333"/>
      <c r="E18" s="333">
        <v>0</v>
      </c>
      <c r="F18" s="334"/>
      <c r="G18" s="335">
        <v>0</v>
      </c>
      <c r="I18" s="6"/>
    </row>
    <row r="19" spans="1:9" ht="27.6">
      <c r="A19" s="331">
        <v>10</v>
      </c>
      <c r="B19" s="254" t="s">
        <v>172</v>
      </c>
      <c r="C19" s="333">
        <v>2162441.5099999998</v>
      </c>
      <c r="D19" s="333">
        <v>384501</v>
      </c>
      <c r="E19" s="333">
        <v>1777940.5099999998</v>
      </c>
      <c r="F19" s="334"/>
      <c r="G19" s="335">
        <v>1777940.5099999998</v>
      </c>
      <c r="I19" s="6"/>
    </row>
    <row r="20" spans="1:9">
      <c r="A20" s="331">
        <v>11</v>
      </c>
      <c r="B20" s="254" t="s">
        <v>173</v>
      </c>
      <c r="C20" s="333">
        <v>3002476.1399999997</v>
      </c>
      <c r="D20" s="333"/>
      <c r="E20" s="333">
        <v>3002476.1399999997</v>
      </c>
      <c r="F20" s="334"/>
      <c r="G20" s="335">
        <v>3002476.1399999997</v>
      </c>
    </row>
    <row r="21" spans="1:9" ht="42" thickBot="1">
      <c r="A21" s="261"/>
      <c r="B21" s="260" t="s">
        <v>391</v>
      </c>
      <c r="C21" s="337">
        <f>SUM(C8:C12, C15:C20)</f>
        <v>284444013.68745136</v>
      </c>
      <c r="D21" s="337">
        <f t="shared" ref="D21:E21" si="0">SUM(D8:D12, D15:D20)</f>
        <v>384501</v>
      </c>
      <c r="E21" s="337">
        <f t="shared" si="0"/>
        <v>284059512.68745136</v>
      </c>
      <c r="F21" s="337">
        <f>SUM(F8:F12, F15:F20)</f>
        <v>125457088.06320401</v>
      </c>
      <c r="G21" s="337">
        <f>SUM(G8:G12, G15:G20)</f>
        <v>409516600.75065541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/>
    </row>
    <row r="25" spans="1:9" s="2" customFormat="1">
      <c r="B25" s="70"/>
      <c r="G25"/>
      <c r="H25"/>
      <c r="I25"/>
    </row>
    <row r="26" spans="1:9" s="2" customFormat="1">
      <c r="B26" s="71"/>
      <c r="G26"/>
      <c r="H26"/>
      <c r="I26"/>
    </row>
    <row r="27" spans="1:9" s="2" customFormat="1">
      <c r="B27" s="70"/>
      <c r="G27"/>
      <c r="H27"/>
      <c r="I27"/>
    </row>
    <row r="28" spans="1:9" s="2" customFormat="1">
      <c r="B28" s="70"/>
      <c r="G28"/>
      <c r="H28"/>
      <c r="I28"/>
    </row>
    <row r="29" spans="1:9" s="2" customFormat="1">
      <c r="B29" s="70"/>
      <c r="G29"/>
      <c r="H29"/>
      <c r="I29"/>
    </row>
    <row r="30" spans="1:9" s="2" customFormat="1">
      <c r="B30" s="70"/>
      <c r="G30"/>
      <c r="H30"/>
      <c r="I30"/>
    </row>
    <row r="31" spans="1:9" s="2" customFormat="1">
      <c r="B31" s="70"/>
      <c r="G31"/>
      <c r="H31"/>
      <c r="I31"/>
    </row>
    <row r="32" spans="1:9" s="2" customFormat="1">
      <c r="B32" s="71"/>
      <c r="G32"/>
      <c r="H32"/>
      <c r="I32"/>
    </row>
    <row r="33" spans="2:9" s="2" customFormat="1">
      <c r="B33" s="71"/>
      <c r="G33"/>
      <c r="H33"/>
      <c r="I33"/>
    </row>
    <row r="34" spans="2:9" s="2" customFormat="1">
      <c r="B34" s="71"/>
      <c r="G34"/>
      <c r="H34"/>
      <c r="I34"/>
    </row>
    <row r="35" spans="2:9" s="2" customFormat="1">
      <c r="B35" s="71"/>
      <c r="G35"/>
      <c r="H35"/>
      <c r="I35"/>
    </row>
    <row r="36" spans="2:9" s="2" customFormat="1">
      <c r="B36" s="71"/>
      <c r="G36"/>
      <c r="H36"/>
      <c r="I36"/>
    </row>
    <row r="37" spans="2:9" s="2" customFormat="1">
      <c r="B37" s="71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3"/>
  <sheetViews>
    <sheetView showGridLines="0"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/>
    </sheetView>
  </sheetViews>
  <sheetFormatPr defaultRowHeight="14.4" outlineLevelRow="1"/>
  <cols>
    <col min="1" max="1" width="9.5546875" style="2" bestFit="1" customWidth="1"/>
    <col min="2" max="2" width="114.33203125" style="2" customWidth="1"/>
    <col min="3" max="3" width="18.88671875" customWidth="1"/>
    <col min="4" max="4" width="25.44140625" customWidth="1"/>
    <col min="5" max="5" width="24.33203125" customWidth="1"/>
    <col min="6" max="6" width="24" customWidth="1"/>
    <col min="7" max="7" width="10" bestFit="1" customWidth="1"/>
    <col min="8" max="8" width="12" bestFit="1" customWidth="1"/>
    <col min="9" max="9" width="12.5546875" bestFit="1" customWidth="1"/>
  </cols>
  <sheetData>
    <row r="1" spans="1:6">
      <c r="A1" s="346" t="s">
        <v>199</v>
      </c>
      <c r="B1" s="365" t="str">
        <f>'1. key ratios'!B1</f>
        <v>სს იშბანკი საქართველო</v>
      </c>
    </row>
    <row r="2" spans="1:6" s="21" customFormat="1" ht="15.75" customHeight="1">
      <c r="A2" s="26" t="s">
        <v>200</v>
      </c>
      <c r="B2" s="345">
        <f>'1. key ratios'!B2</f>
        <v>42916</v>
      </c>
      <c r="C2"/>
      <c r="D2"/>
      <c r="E2"/>
      <c r="F2"/>
    </row>
    <row r="3" spans="1:6" s="21" customFormat="1" ht="15.75" customHeight="1">
      <c r="C3"/>
      <c r="D3"/>
      <c r="E3"/>
      <c r="F3"/>
    </row>
    <row r="4" spans="1:6" s="21" customFormat="1" ht="28.2" thickBot="1">
      <c r="A4" s="21" t="s">
        <v>354</v>
      </c>
      <c r="B4" s="225" t="s">
        <v>284</v>
      </c>
      <c r="C4" s="219" t="s">
        <v>101</v>
      </c>
      <c r="D4"/>
      <c r="E4"/>
      <c r="F4"/>
    </row>
    <row r="5" spans="1:6" ht="27.6">
      <c r="A5" s="220">
        <v>1</v>
      </c>
      <c r="B5" s="221" t="s">
        <v>364</v>
      </c>
      <c r="C5" s="401">
        <f>'7. LI1'!G21</f>
        <v>409516600.75065541</v>
      </c>
    </row>
    <row r="6" spans="1:6" s="206" customFormat="1">
      <c r="A6" s="128">
        <v>2.1</v>
      </c>
      <c r="B6" s="227" t="s">
        <v>286</v>
      </c>
      <c r="C6" s="402">
        <v>9270437.4299999997</v>
      </c>
    </row>
    <row r="7" spans="1:6" s="4" customFormat="1" ht="27.6" outlineLevel="1">
      <c r="A7" s="226">
        <v>2.2000000000000002</v>
      </c>
      <c r="B7" s="222" t="s">
        <v>287</v>
      </c>
      <c r="C7" s="403">
        <v>0</v>
      </c>
    </row>
    <row r="8" spans="1:6" s="4" customFormat="1" ht="27.6">
      <c r="A8" s="226">
        <v>3</v>
      </c>
      <c r="B8" s="223" t="s">
        <v>365</v>
      </c>
      <c r="C8" s="404">
        <f>SUM(C5:C7)</f>
        <v>418787038.18065542</v>
      </c>
    </row>
    <row r="9" spans="1:6" s="206" customFormat="1">
      <c r="A9" s="128">
        <v>4</v>
      </c>
      <c r="B9" s="230" t="s">
        <v>281</v>
      </c>
      <c r="C9" s="402">
        <v>4202224.0319999997</v>
      </c>
    </row>
    <row r="10" spans="1:6" s="4" customFormat="1" ht="27.6" outlineLevel="1">
      <c r="A10" s="226">
        <v>5.0999999999999996</v>
      </c>
      <c r="B10" s="222" t="s">
        <v>293</v>
      </c>
      <c r="C10" s="403">
        <v>-55049.144999999997</v>
      </c>
    </row>
    <row r="11" spans="1:6" s="4" customFormat="1" ht="27.6" outlineLevel="1">
      <c r="A11" s="226">
        <v>5.2</v>
      </c>
      <c r="B11" s="222" t="s">
        <v>294</v>
      </c>
      <c r="C11" s="403"/>
    </row>
    <row r="12" spans="1:6" s="4" customFormat="1">
      <c r="A12" s="226">
        <v>6</v>
      </c>
      <c r="B12" s="228" t="s">
        <v>282</v>
      </c>
      <c r="C12" s="403">
        <v>-86134323.988204107</v>
      </c>
    </row>
    <row r="13" spans="1:6" s="4" customFormat="1" ht="15" thickBot="1">
      <c r="A13" s="229">
        <v>7</v>
      </c>
      <c r="B13" s="224" t="s">
        <v>283</v>
      </c>
      <c r="C13" s="405">
        <f>SUM(C8:C12)</f>
        <v>336799889.07945132</v>
      </c>
    </row>
    <row r="17" spans="2:9" s="2" customFormat="1">
      <c r="B17" s="72"/>
      <c r="C17"/>
      <c r="D17"/>
      <c r="E17"/>
      <c r="F17"/>
      <c r="G17"/>
      <c r="H17"/>
      <c r="I17"/>
    </row>
    <row r="18" spans="2:9" s="2" customFormat="1">
      <c r="B18" s="69"/>
      <c r="C18"/>
      <c r="D18"/>
      <c r="E18"/>
      <c r="F18"/>
      <c r="G18"/>
      <c r="H18"/>
      <c r="I18"/>
    </row>
    <row r="19" spans="2:9" s="2" customFormat="1">
      <c r="B19" s="69"/>
      <c r="C19"/>
      <c r="D19"/>
      <c r="E19"/>
      <c r="F19"/>
      <c r="G19"/>
      <c r="H19"/>
      <c r="I19"/>
    </row>
    <row r="20" spans="2:9" s="2" customFormat="1">
      <c r="B20" s="71"/>
      <c r="C20"/>
      <c r="D20"/>
      <c r="E20"/>
      <c r="F20"/>
      <c r="G20"/>
      <c r="H20"/>
      <c r="I20"/>
    </row>
    <row r="21" spans="2:9" s="2" customFormat="1">
      <c r="B21" s="70"/>
      <c r="C21"/>
      <c r="D21"/>
      <c r="E21"/>
      <c r="F21"/>
      <c r="G21"/>
      <c r="H21"/>
      <c r="I21"/>
    </row>
    <row r="22" spans="2:9" s="2" customFormat="1">
      <c r="B22" s="71"/>
      <c r="C22"/>
      <c r="D22"/>
      <c r="E22"/>
      <c r="F22"/>
      <c r="G22"/>
      <c r="H22"/>
      <c r="I22"/>
    </row>
    <row r="23" spans="2:9" s="2" customFormat="1">
      <c r="B23" s="70"/>
      <c r="C23"/>
      <c r="D23"/>
      <c r="E23"/>
      <c r="F23"/>
      <c r="G23"/>
      <c r="H23"/>
      <c r="I23"/>
    </row>
    <row r="24" spans="2:9" s="2" customFormat="1">
      <c r="B24" s="70"/>
      <c r="C24"/>
      <c r="D24"/>
      <c r="E24"/>
      <c r="F24"/>
      <c r="G24"/>
      <c r="H24"/>
      <c r="I24"/>
    </row>
    <row r="25" spans="2:9" s="2" customFormat="1">
      <c r="B25" s="70"/>
      <c r="C25"/>
      <c r="D25"/>
      <c r="E25"/>
      <c r="F25"/>
      <c r="G25"/>
      <c r="H25"/>
      <c r="I25"/>
    </row>
    <row r="26" spans="2:9" s="2" customFormat="1">
      <c r="B26" s="70"/>
      <c r="C26"/>
      <c r="D26"/>
      <c r="E26"/>
      <c r="F26"/>
      <c r="G26"/>
      <c r="H26"/>
      <c r="I26"/>
    </row>
    <row r="27" spans="2:9" s="2" customFormat="1">
      <c r="B27" s="70"/>
      <c r="C27"/>
      <c r="D27"/>
      <c r="E27"/>
      <c r="F27"/>
      <c r="G27"/>
      <c r="H27"/>
      <c r="I27"/>
    </row>
    <row r="28" spans="2:9" s="2" customFormat="1">
      <c r="B28" s="71"/>
      <c r="C28"/>
      <c r="D28"/>
      <c r="E28"/>
      <c r="F28"/>
      <c r="G28"/>
      <c r="H28"/>
      <c r="I28"/>
    </row>
    <row r="29" spans="2:9" s="2" customFormat="1">
      <c r="B29" s="71"/>
      <c r="C29"/>
      <c r="D29"/>
      <c r="E29"/>
      <c r="F29"/>
      <c r="G29"/>
      <c r="H29"/>
      <c r="I29"/>
    </row>
    <row r="30" spans="2:9" s="2" customFormat="1">
      <c r="B30" s="71"/>
      <c r="C30"/>
      <c r="D30"/>
      <c r="E30"/>
      <c r="F30"/>
      <c r="G30"/>
      <c r="H30"/>
      <c r="I30"/>
    </row>
    <row r="31" spans="2:9" s="2" customFormat="1">
      <c r="B31" s="71"/>
      <c r="C31"/>
      <c r="D31"/>
      <c r="E31"/>
      <c r="F31"/>
      <c r="G31"/>
      <c r="H31"/>
      <c r="I31"/>
    </row>
    <row r="32" spans="2:9" s="2" customFormat="1">
      <c r="B32" s="71"/>
      <c r="C32"/>
      <c r="D32"/>
      <c r="E32"/>
      <c r="F32"/>
      <c r="G32"/>
      <c r="H32"/>
      <c r="I32"/>
    </row>
    <row r="33" spans="2:9" s="2" customFormat="1">
      <c r="B33" s="71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tKKDqGsm119mXWyJkRQmnU3AXhw=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VvmOQJ+dwmT9Sxy6hJKTnpOD+sc=</DigestValue>
    </Reference>
  </SignedInfo>
  <SignatureValue>zMI9xOmPVPMnbD5o2TcY7xByIq9bg1cPc6OUYB/HL4RrN2aK8kEI3hBnNfncIEA/AHojc5g3Nm/C
3ChDxoUAD97vmqUwtxcZERAFyhoxMhSumwNSyezWQZoIu+jxCneuKxrnq22h77ITl5pTlfxBLlP8
pJTacIo4VpVTitGka7OhhiRFF7+Mhh0v6FU8ofAqpXvVJBZNmjxmCnXiOH3OHqPsyPw0uJ7E+xjD
De7qkWlHld93xZynBp3o0QGQ/3pReAawRRKlGA++U0CbB12070N3RFQPtGwLIdIXUy3UhITwkwRA
KYcWi1skrM8BsHBeeSOlkp8js8R5f9FYLXhE0Q==</SignatureValue>
  <KeyInfo>
    <X509Data>
      <X509Certificate>MIIGODCCBSCgAwIBAgIKZheImAACAAAeGjANBgkqhkiG9w0BAQsFADBKMRIwEAYKCZImiZPyLGQB
GRYCZ2UxEzARBgoJkiaJk/IsZAEZFgNuYmcxHzAdBgNVBAMTFk5CRyBDbGFzcyAyIElOVCBTdWIg
Q0EwHhcNMTcwMzE1MDkyNTE5WhcNMTkwMzE1MDkyNTE5WjA2MRswGQYDVQQKExJKU0MgSXNiYW5r
IEdlb3JnaWExFzAVBgNVBAMTDkJJUyAtIE96YW4gR3VyMIIBIjANBgkqhkiG9w0BAQEFAAOCAQ8A
MIIBCgKCAQEA0yWO1VpujVwBzStttKj9um9Xu0MrlWe+F34rXK+mxDWmD9o/Ui2kmqYKBp/6Zso/
IJKVqHID/Ce+FMfayOfuM8xUekAD3KTRB5bvqgaw6ZP6vXSdWFUOJ0tGWe3uKING2Gm93WctC9Ab
pb0eYZDHwOhjzNG3pCbCdLrYg5wZBZHGahGnxwaqfkdIHwVPrtl+YgUXm+y6MVlcKCMkwX3Ricrh
0vK2vTxIBAt9VTj/kqlZfILXE6QJhG07rPq8uJx49fCGPoF21hlE4mMXVQACyK4BqOVbLsdhLY3j
KEC84FlDxMKoZkIavDZAl2pwRYsVqne5QmMdhteg+FRQ/4HpZwIDAQABo4IDMjCCAy4wPAYJKwYB
BAGCNxUHBC8wLQYlKwYBBAGCNxUI5rJgg431RIaBmQmDuKFKg76EcQSDxJEzhIOIXQIBZAIBHTAd
BgNVHSUEFjAUBggrBgEFBQcDAgYIKwYBBQUHAwQwCwYDVR0PBAQDAgeAMCcGCSsGAQQBgjcVCgQa
MBgwCgYIKwYBBQUHAwIwCgYIKwYBBQUHAwQwHQYDVR0OBBYEFCCGVDZui2isHYYouSFDxVeN9OxV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Q0EoMikuY3J0MA0GCSqGSIb3DQEBCwUAA4IBAQAT8BGeaBacUj5lpV5TyUqqO8xRpjdFNvL3BDJX
oRuEFAPmLNDaNEfzznR66M0cB66WPhTJR1PA31AHaEsKm3ijYzaHH2YetUAs48yDHTvaLv3+ifja
7W4F+0EGUCErOhoX/cuWFbteXPsDrFuDew9T/6j9iUTzWxHOmtz+QVFq+XS40TosAXfhWx5z9F/B
nF0l02aUf1tMLAfbsHpos4GUMA1q4uMUioFTC+zP8vEfZLZjTrqFvTVXmTsFmV4yQi3y3UZD4/Q/
d3u2ZXmjUto1rTvtBtG+qvAmUvsselhriU1U8iIHRmAiWAs8ytqZBKsUahFAXZZTM9LyAPDRR6nW
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calcChain.xml?ContentType=application/vnd.openxmlformats-officedocument.spreadsheetml.calcChain+xml">
        <DigestMethod Algorithm="http://www.w3.org/2000/09/xmldsig#sha1"/>
        <DigestValue>SbntbukhGVoniI4eKuzN3b8awHM=</DigestValue>
      </Reference>
      <Reference URI="/xl/styles.xml?ContentType=application/vnd.openxmlformats-officedocument.spreadsheetml.styles+xml">
        <DigestMethod Algorithm="http://www.w3.org/2000/09/xmldsig#sha1"/>
        <DigestValue>FmH21IfhBQfIdVHbneMLbb2O01k=</DigestValue>
      </Reference>
      <Reference URI="/xl/worksheets/sheet16.xml?ContentType=application/vnd.openxmlformats-officedocument.spreadsheetml.worksheet+xml">
        <DigestMethod Algorithm="http://www.w3.org/2000/09/xmldsig#sha1"/>
        <DigestValue>dNU/UJaPKjsYOJvksmdsmhQLbbw=</DigestValue>
      </Reference>
      <Reference URI="/xl/worksheets/sheet8.xml?ContentType=application/vnd.openxmlformats-officedocument.spreadsheetml.worksheet+xml">
        <DigestMethod Algorithm="http://www.w3.org/2000/09/xmldsig#sha1"/>
        <DigestValue>8079Eb/l40LrGjFJThLFu4mxn6c=</DigestValue>
      </Reference>
      <Reference URI="/xl/worksheets/sheet7.xml?ContentType=application/vnd.openxmlformats-officedocument.spreadsheetml.worksheet+xml">
        <DigestMethod Algorithm="http://www.w3.org/2000/09/xmldsig#sha1"/>
        <DigestValue>sv0IIvB8wLMro0mSQo+z8/H439E=</DigestValue>
      </Reference>
      <Reference URI="/xl/worksheets/sheet6.xml?ContentType=application/vnd.openxmlformats-officedocument.spreadsheetml.worksheet+xml">
        <DigestMethod Algorithm="http://www.w3.org/2000/09/xmldsig#sha1"/>
        <DigestValue>SbCl49elSRNbqvCiSk6V+ZIn29Q=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1+a60h6ps1i1X27V3upZxorzHiQ=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10.xml?ContentType=application/vnd.openxmlformats-officedocument.spreadsheetml.worksheet+xml">
        <DigestMethod Algorithm="http://www.w3.org/2000/09/xmldsig#sha1"/>
        <DigestValue>b0JiekkbWopO76bPqJKt0HsjphU=</DigestValue>
      </Reference>
      <Reference URI="/xl/worksheets/sheet5.xml?ContentType=application/vnd.openxmlformats-officedocument.spreadsheetml.worksheet+xml">
        <DigestMethod Algorithm="http://www.w3.org/2000/09/xmldsig#sha1"/>
        <DigestValue>gQRNM3IhOSW4+/l/3nNs1pcTn0A=</DigestValue>
      </Reference>
      <Reference URI="/xl/worksheets/sheet11.xml?ContentType=application/vnd.openxmlformats-officedocument.spreadsheetml.worksheet+xml">
        <DigestMethod Algorithm="http://www.w3.org/2000/09/xmldsig#sha1"/>
        <DigestValue>pDQqBtYA2Vcj1oz0F6ZnmDWMfrE=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7qRUz6oxMsw/zefLrNRC5IU74u8=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3.xml?ContentType=application/vnd.openxmlformats-officedocument.spreadsheetml.worksheet+xml">
        <DigestMethod Algorithm="http://www.w3.org/2000/09/xmldsig#sha1"/>
        <DigestValue>i7XOXLuMyix+txEIK7HHrR8+e3c=</DigestValue>
      </Reference>
      <Reference URI="/xl/worksheets/sheet2.xml?ContentType=application/vnd.openxmlformats-officedocument.spreadsheetml.worksheet+xml">
        <DigestMethod Algorithm="http://www.w3.org/2000/09/xmldsig#sha1"/>
        <DigestValue>hWluiX1jycDlkJ3L4swrUdlwoJ4=</DigestValue>
      </Reference>
      <Reference URI="/xl/worksheets/sheet4.xml?ContentType=application/vnd.openxmlformats-officedocument.spreadsheetml.worksheet+xml">
        <DigestMethod Algorithm="http://www.w3.org/2000/09/xmldsig#sha1"/>
        <DigestValue>T6xdWz1lJPvqHmABIhkVkB7fcpg=</DigestValue>
      </Reference>
      <Reference URI="/xl/workbook.xml?ContentType=application/vnd.openxmlformats-officedocument.spreadsheetml.sheet.main+xml">
        <DigestMethod Algorithm="http://www.w3.org/2000/09/xmldsig#sha1"/>
        <DigestValue>kEQVwB9sMIiXYMv/dHTt4oyDYOs=</DigestValue>
      </Reference>
      <Reference URI="/xl/worksheets/sheet12.xml?ContentType=application/vnd.openxmlformats-officedocument.spreadsheetml.worksheet+xml">
        <DigestMethod Algorithm="http://www.w3.org/2000/09/xmldsig#sha1"/>
        <DigestValue>3a0Cbx3mrhNcVCj/Rpk0DAXImpA=</DigestValue>
      </Reference>
      <Reference URI="/xl/worksheets/sheet1.xml?ContentType=application/vnd.openxmlformats-officedocument.spreadsheetml.worksheet+xml">
        <DigestMethod Algorithm="http://www.w3.org/2000/09/xmldsig#sha1"/>
        <DigestValue>hUa/BGZ0tUxTqZ9GLKxkUAOahl4=</DigestValue>
      </Reference>
      <Reference URI="/xl/worksheets/sheet15.xml?ContentType=application/vnd.openxmlformats-officedocument.spreadsheetml.worksheet+xml">
        <DigestMethod Algorithm="http://www.w3.org/2000/09/xmldsig#sha1"/>
        <DigestValue>5u4pwd2xc8kP9lRBs4gkgrWs1hM=</DigestValue>
      </Reference>
      <Reference URI="/xl/worksheets/sheet14.xml?ContentType=application/vnd.openxmlformats-officedocument.spreadsheetml.worksheet+xml">
        <DigestMethod Algorithm="http://www.w3.org/2000/09/xmldsig#sha1"/>
        <DigestValue>3ozYvd6F6ep/bpMB+LPb8U/lVaM=</DigestValue>
      </Reference>
      <Reference URI="/xl/worksheets/sheet13.xml?ContentType=application/vnd.openxmlformats-officedocument.spreadsheetml.worksheet+xml">
        <DigestMethod Algorithm="http://www.w3.org/2000/09/xmldsig#sha1"/>
        <DigestValue>oMZWdJKpUEP5k7oymapYwjxkI0U=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2017-07-28T14:28:10Z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2017-07-28T14:28:10Z</xd:SigningTime>
          <xd:SigningCertificate>
            <xd:Cert>
              <xd:CertDigest>
                <DigestMethod Algorithm="http://www.w3.org/2000/09/xmldsig#sha1"/>
                <DigestValue>HBqITbk2Z7lxE61ReaqUCiz9V4w=</DigestValue>
              </xd:CertDigest>
              <xd:IssuerSerial>
                <X509IssuerName>CN=NBG Class 2 INT Sub CA, DC=nbg, DC=ge</X509IssuerName>
                <X509SerialNumber>482115498983393339645466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v0J6ESVDpKmQTgNNSwJ8iLb2Obw=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OEu8Ks//03Y/RI0yOsbWPgx4qyg=</DigestValue>
    </Reference>
  </SignedInfo>
  <SignatureValue>dMOaTqNYD4pN0WSKKopvVpCLl1A1q8U3lnQufhs8SOgw4khH9noA5X2nk0MZrKFXG7r8xvB0CIOW
Mln9GBmtIX5brnMI0FY7U0dRG4L6gdN1GdswMghFdzOsJVKDg7OTROqAWrfCziZrREEEIMeG4i1h
1f3ViCiVIJETx8TTtyddqO0fGzyfhOl1gEz9A1sZppRm5a2NRFW7oOWG8UFa+jg3gYnAJ/bJfcKi
AIA81uvCfUK/+fEoKUutEggOQ3YFo49sv/2+YWVWFNMyGcgIXFx1mu5LdrZjrDxIvy123OhFZm/2
euMZxEwKqa8Jd+my04Wn5FD4VFGQ4SsVG4o73Q==</SignatureValue>
  <KeyInfo>
    <X509Data>
      <X509Certificate>MIIGPjCCBSagAwIBAgIKYUdLOQACAAAc/TANBgkqhkiG9w0BAQsFADBKMRIwEAYKCZImiZPyLGQB
GRYCZ2UxEzARBgoJkiaJk/IsZAEZFgNuYmcxHzAdBgNVBAMTFk5CRyBDbGFzcyAyIElOVCBTdWIg
Q0EwHhcNMTcwMjE2MDg1ODA2WhcNMTkwMjE2MDg1ODA2WjA8MRswGQYDVQQKExJKU0MgSXNiYW5r
IEdlb3JnaWExHTAbBgNVBAMTFEJJUyAtIFVjaGEgU2FyYWxpZHplMIIBIjANBgkqhkiG9w0BAQEF
AAOCAQ8AMIIBCgKCAQEA4qXmr0vzY9SlWAMYUsuOIAekVVLwfRBulGgJlGhUF0zSFYvbEq9LNaDW
6+nCmzCYwKz9x3+41cKh38QEuFmc9CvjP3s7YvnQbelUgPaam1Mni2PPTlmTyYFWWgSAjnVeTrcr
7/2yNDyxW5YlzqeGjuZGkuC3gFnBBoFBICXT4u2sRaTRlXF/E0ABdJF7fenzKHKqGvi6LuuF3t0x
OaG+0DInDG7sU7oEC5+CaZde7BHbjrc4IYqzjAFfE9oXyyAlE9OArYeWjUe+L2elMqry6FXms9NG
cGaw+OBXDq8KkoWqQcKc857ExAw12pZP4mJoJJ/6NS/hUyP38wy31nkmFQIDAQABo4IDMjCCAy4w
PAYJKwYBBAGCNxUHBC8wLQYlKwYBBAGCNxUI5rJgg431RIaBmQmDuKFKg76EcQSDxJEzhIOIXQIB
ZAIBHTAdBgNVHSUEFjAUBggrBgEFBQcDAgYIKwYBBQUHAwQwCwYDVR0PBAQDAgeAMCcGCSsGAQQB
gjcVCgQaMBgwCgYIKwYBBQUHAwIwCgYIKwYBBQUHAwQwHQYDVR0OBBYEFIqpim4Emt0pXFIuD3ME
zfIhnZTaMB8GA1UdIwQYMBaAFMMu0i/wTC8ZwieC/PYurGqwSc/BMIIBJQYDVR0fBIIBHDCCARgw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U3ViJTIwQ0EoMikuY3J0MA0GCSqGSIb3DQEBCwUAA4IBAQAsBk0Lnxh+wW5yeWkeGxn00XjTYYal
LVjXlQ/QtJ7I9/RIp/oRcUf3Da6kQrQUNgzRNUds2jlofn+bxwqmasmHfPzncfyoUMNDZjDV10qa
dBuM/9MOh9wcEe0zifhW0a48K5v0GrpFbFUptqOxJrs9vMPxzCZ/vyBlLNhZQp4Jpma8ynN9bcxF
N0LW+qsFNXDrfgFSFJsy82DXWfTImpjytqSP2gZf4AVmzBZYyCgtV670tlI71yAa+vsBa6dzbEaM
h1qVA6FeyBQ5+AmJntz23/chjvsCUgltcek9l67wrJuYCUGQnt4+HY2OLLinGgA9xCPx+h26CaFc
XMcwoUCL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calcChain.xml?ContentType=application/vnd.openxmlformats-officedocument.spreadsheetml.calcChain+xml">
        <DigestMethod Algorithm="http://www.w3.org/2000/09/xmldsig#sha1"/>
        <DigestValue>SbntbukhGVoniI4eKuzN3b8awHM=</DigestValue>
      </Reference>
      <Reference URI="/xl/styles.xml?ContentType=application/vnd.openxmlformats-officedocument.spreadsheetml.styles+xml">
        <DigestMethod Algorithm="http://www.w3.org/2000/09/xmldsig#sha1"/>
        <DigestValue>FmH21IfhBQfIdVHbneMLbb2O01k=</DigestValue>
      </Reference>
      <Reference URI="/xl/worksheets/sheet16.xml?ContentType=application/vnd.openxmlformats-officedocument.spreadsheetml.worksheet+xml">
        <DigestMethod Algorithm="http://www.w3.org/2000/09/xmldsig#sha1"/>
        <DigestValue>dNU/UJaPKjsYOJvksmdsmhQLbbw=</DigestValue>
      </Reference>
      <Reference URI="/xl/worksheets/sheet8.xml?ContentType=application/vnd.openxmlformats-officedocument.spreadsheetml.worksheet+xml">
        <DigestMethod Algorithm="http://www.w3.org/2000/09/xmldsig#sha1"/>
        <DigestValue>8079Eb/l40LrGjFJThLFu4mxn6c=</DigestValue>
      </Reference>
      <Reference URI="/xl/worksheets/sheet7.xml?ContentType=application/vnd.openxmlformats-officedocument.spreadsheetml.worksheet+xml">
        <DigestMethod Algorithm="http://www.w3.org/2000/09/xmldsig#sha1"/>
        <DigestValue>sv0IIvB8wLMro0mSQo+z8/H439E=</DigestValue>
      </Reference>
      <Reference URI="/xl/worksheets/sheet6.xml?ContentType=application/vnd.openxmlformats-officedocument.spreadsheetml.worksheet+xml">
        <DigestMethod Algorithm="http://www.w3.org/2000/09/xmldsig#sha1"/>
        <DigestValue>SbCl49elSRNbqvCiSk6V+ZIn29Q=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1+a60h6ps1i1X27V3upZxorzHiQ=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10.xml?ContentType=application/vnd.openxmlformats-officedocument.spreadsheetml.worksheet+xml">
        <DigestMethod Algorithm="http://www.w3.org/2000/09/xmldsig#sha1"/>
        <DigestValue>b0JiekkbWopO76bPqJKt0HsjphU=</DigestValue>
      </Reference>
      <Reference URI="/xl/worksheets/sheet5.xml?ContentType=application/vnd.openxmlformats-officedocument.spreadsheetml.worksheet+xml">
        <DigestMethod Algorithm="http://www.w3.org/2000/09/xmldsig#sha1"/>
        <DigestValue>gQRNM3IhOSW4+/l/3nNs1pcTn0A=</DigestValue>
      </Reference>
      <Reference URI="/xl/worksheets/sheet11.xml?ContentType=application/vnd.openxmlformats-officedocument.spreadsheetml.worksheet+xml">
        <DigestMethod Algorithm="http://www.w3.org/2000/09/xmldsig#sha1"/>
        <DigestValue>pDQqBtYA2Vcj1oz0F6ZnmDWMfrE=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7qRUz6oxMsw/zefLrNRC5IU74u8=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3.xml?ContentType=application/vnd.openxmlformats-officedocument.spreadsheetml.worksheet+xml">
        <DigestMethod Algorithm="http://www.w3.org/2000/09/xmldsig#sha1"/>
        <DigestValue>i7XOXLuMyix+txEIK7HHrR8+e3c=</DigestValue>
      </Reference>
      <Reference URI="/xl/worksheets/sheet2.xml?ContentType=application/vnd.openxmlformats-officedocument.spreadsheetml.worksheet+xml">
        <DigestMethod Algorithm="http://www.w3.org/2000/09/xmldsig#sha1"/>
        <DigestValue>hWluiX1jycDlkJ3L4swrUdlwoJ4=</DigestValue>
      </Reference>
      <Reference URI="/xl/worksheets/sheet4.xml?ContentType=application/vnd.openxmlformats-officedocument.spreadsheetml.worksheet+xml">
        <DigestMethod Algorithm="http://www.w3.org/2000/09/xmldsig#sha1"/>
        <DigestValue>T6xdWz1lJPvqHmABIhkVkB7fcpg=</DigestValue>
      </Reference>
      <Reference URI="/xl/workbook.xml?ContentType=application/vnd.openxmlformats-officedocument.spreadsheetml.sheet.main+xml">
        <DigestMethod Algorithm="http://www.w3.org/2000/09/xmldsig#sha1"/>
        <DigestValue>kEQVwB9sMIiXYMv/dHTt4oyDYOs=</DigestValue>
      </Reference>
      <Reference URI="/xl/worksheets/sheet12.xml?ContentType=application/vnd.openxmlformats-officedocument.spreadsheetml.worksheet+xml">
        <DigestMethod Algorithm="http://www.w3.org/2000/09/xmldsig#sha1"/>
        <DigestValue>3a0Cbx3mrhNcVCj/Rpk0DAXImpA=</DigestValue>
      </Reference>
      <Reference URI="/xl/worksheets/sheet1.xml?ContentType=application/vnd.openxmlformats-officedocument.spreadsheetml.worksheet+xml">
        <DigestMethod Algorithm="http://www.w3.org/2000/09/xmldsig#sha1"/>
        <DigestValue>hUa/BGZ0tUxTqZ9GLKxkUAOahl4=</DigestValue>
      </Reference>
      <Reference URI="/xl/worksheets/sheet15.xml?ContentType=application/vnd.openxmlformats-officedocument.spreadsheetml.worksheet+xml">
        <DigestMethod Algorithm="http://www.w3.org/2000/09/xmldsig#sha1"/>
        <DigestValue>5u4pwd2xc8kP9lRBs4gkgrWs1hM=</DigestValue>
      </Reference>
      <Reference URI="/xl/worksheets/sheet14.xml?ContentType=application/vnd.openxmlformats-officedocument.spreadsheetml.worksheet+xml">
        <DigestMethod Algorithm="http://www.w3.org/2000/09/xmldsig#sha1"/>
        <DigestValue>3ozYvd6F6ep/bpMB+LPb8U/lVaM=</DigestValue>
      </Reference>
      <Reference URI="/xl/worksheets/sheet13.xml?ContentType=application/vnd.openxmlformats-officedocument.spreadsheetml.worksheet+xml">
        <DigestMethod Algorithm="http://www.w3.org/2000/09/xmldsig#sha1"/>
        <DigestValue>oMZWdJKpUEP5k7oymapYwjxkI0U=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2017-07-28T14:28:28Z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2017-07-28T14:28:28Z</xd:SigningTime>
          <xd:SigningCertificate>
            <xd:Cert>
              <xd:CertDigest>
                <DigestMethod Algorithm="http://www.w3.org/2000/09/xmldsig#sha1"/>
                <DigestValue>As+OQ8RpwZbrgIkrx4aQnzKdR3Y=</DigestValue>
              </xd:CertDigest>
              <xd:IssuerSerial>
                <X509IssuerName>CN=NBG Class 2 INT Sub CA, DC=nbg, DC=ge</X509IssuerName>
                <X509SerialNumber>459384688031224070937853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2017-07-28T13:56:56Z</dcterms:modified>
</cp:coreProperties>
</file>