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7B52F1A4-A16D-444A-919D-9E1567CDAE2E}" xr6:coauthVersionLast="47" xr6:coauthVersionMax="47" xr10:uidLastSave="{00000000-0000-0000-0000-000000000000}"/>
  <bookViews>
    <workbookView xWindow="-120" yWindow="-120" windowWidth="29040" windowHeight="15840" tabRatio="919" activeTab="15"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64" l="1"/>
  <c r="V19" i="64"/>
  <c r="V18" i="64"/>
  <c r="V17" i="64"/>
  <c r="V16" i="64"/>
  <c r="V15" i="64"/>
  <c r="V14" i="64"/>
  <c r="V13" i="64"/>
  <c r="V12" i="64"/>
  <c r="V11" i="64"/>
  <c r="V10" i="64"/>
  <c r="V9" i="64"/>
  <c r="T21" i="64"/>
  <c r="V8" i="64"/>
  <c r="V7" i="64"/>
  <c r="V21" i="64" s="1"/>
  <c r="S21" i="64"/>
  <c r="R21" i="64"/>
  <c r="Q21" i="64"/>
  <c r="P21" i="64"/>
  <c r="O21" i="64"/>
  <c r="N21" i="64"/>
  <c r="M21" i="64"/>
  <c r="L21" i="64"/>
  <c r="K21" i="64"/>
  <c r="J21" i="64"/>
  <c r="I21" i="64"/>
  <c r="H21" i="64"/>
  <c r="G21" i="64"/>
  <c r="F21" i="64"/>
  <c r="E21" i="64"/>
  <c r="D21" i="64"/>
  <c r="C21" i="64"/>
  <c r="U21" i="64" l="1"/>
  <c r="G37" i="80" l="1"/>
  <c r="C21" i="80"/>
  <c r="G21" i="80"/>
  <c r="D21" i="80"/>
  <c r="D37" i="80"/>
  <c r="F21" i="80" l="1"/>
  <c r="E21" i="80"/>
  <c r="F37" i="80"/>
  <c r="E37" i="80"/>
  <c r="C37" i="80"/>
  <c r="G39" i="80"/>
  <c r="C5" i="6" l="1"/>
  <c r="D5" i="6"/>
  <c r="E5" i="6"/>
  <c r="F5" i="6"/>
  <c r="G5" i="6"/>
  <c r="C22" i="95" l="1"/>
  <c r="H21" i="95"/>
  <c r="B1" i="94" l="1"/>
  <c r="B1" i="93"/>
  <c r="B1" i="92"/>
  <c r="B1" i="104" l="1"/>
  <c r="B1" i="103"/>
  <c r="B1" i="102"/>
  <c r="B1" i="101"/>
  <c r="B1" i="100"/>
  <c r="B1" i="99"/>
  <c r="B1" i="98"/>
  <c r="B1" i="97"/>
  <c r="B1" i="96"/>
  <c r="B1" i="95"/>
  <c r="C10" i="99" l="1"/>
  <c r="C18" i="99" s="1"/>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H7" i="96"/>
  <c r="H8" i="96"/>
  <c r="H9" i="96"/>
  <c r="H10" i="96"/>
  <c r="H11" i="96"/>
  <c r="H12" i="96"/>
  <c r="H13" i="96"/>
  <c r="H14" i="96"/>
  <c r="H15" i="96"/>
  <c r="H16" i="96"/>
  <c r="H17" i="96"/>
  <c r="H18" i="96"/>
  <c r="H19" i="96"/>
  <c r="H20" i="96"/>
  <c r="C21" i="96"/>
  <c r="D21" i="96"/>
  <c r="E21" i="96"/>
  <c r="F21" i="96"/>
  <c r="H22" i="96"/>
  <c r="H23" i="96"/>
  <c r="H8" i="95"/>
  <c r="H9" i="95"/>
  <c r="H10" i="95"/>
  <c r="H11" i="95"/>
  <c r="H12" i="95"/>
  <c r="H13" i="95"/>
  <c r="H14" i="95"/>
  <c r="H15" i="95"/>
  <c r="H16" i="95"/>
  <c r="H17" i="95"/>
  <c r="H18" i="95"/>
  <c r="H19" i="95"/>
  <c r="H20" i="95"/>
  <c r="D22" i="95"/>
  <c r="E22" i="95"/>
  <c r="F22" i="95"/>
  <c r="G22" i="95"/>
  <c r="H34" i="97" l="1"/>
  <c r="H21" i="96"/>
  <c r="H22" i="95"/>
  <c r="D8" i="72"/>
  <c r="D16" i="72"/>
  <c r="D20" i="72"/>
  <c r="D25" i="72"/>
  <c r="D31" i="72"/>
  <c r="H43" i="94" l="1"/>
  <c r="E43" i="94"/>
  <c r="H42" i="94"/>
  <c r="E42" i="94"/>
  <c r="H41" i="94"/>
  <c r="E41" i="94"/>
  <c r="H40" i="94"/>
  <c r="E40" i="94"/>
  <c r="H39" i="94"/>
  <c r="E39"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G14" i="94"/>
  <c r="F14" i="94"/>
  <c r="H13" i="94"/>
  <c r="E13" i="94"/>
  <c r="H12" i="94"/>
  <c r="G11" i="94"/>
  <c r="F11" i="94"/>
  <c r="D11" i="94"/>
  <c r="H10" i="94"/>
  <c r="E10" i="94"/>
  <c r="H9" i="94"/>
  <c r="E9" i="94"/>
  <c r="G8" i="94"/>
  <c r="F8" i="94"/>
  <c r="D8" i="94"/>
  <c r="C8" i="94"/>
  <c r="H7" i="94"/>
  <c r="E7" i="94"/>
  <c r="H6" i="94"/>
  <c r="E6" i="94"/>
  <c r="H44" i="93"/>
  <c r="H42" i="93"/>
  <c r="E42" i="93"/>
  <c r="H41" i="93"/>
  <c r="E41" i="93"/>
  <c r="H40" i="93"/>
  <c r="E40" i="93"/>
  <c r="H39" i="93"/>
  <c r="E39" i="93"/>
  <c r="H38" i="93"/>
  <c r="E38" i="93"/>
  <c r="G37" i="93"/>
  <c r="F37" i="93"/>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H67" i="92"/>
  <c r="D63" i="92"/>
  <c r="H62" i="92"/>
  <c r="H61" i="92"/>
  <c r="H60" i="92"/>
  <c r="H59" i="92"/>
  <c r="H58" i="92"/>
  <c r="H57" i="92"/>
  <c r="H56" i="92"/>
  <c r="H55" i="92"/>
  <c r="H52" i="92"/>
  <c r="H51" i="92"/>
  <c r="H50" i="92"/>
  <c r="H49" i="92"/>
  <c r="H48" i="92"/>
  <c r="G47" i="92"/>
  <c r="F47" i="92"/>
  <c r="H46" i="92"/>
  <c r="H45" i="92"/>
  <c r="H44" i="92"/>
  <c r="H43" i="92"/>
  <c r="H42" i="92"/>
  <c r="G41" i="92"/>
  <c r="F41" i="92"/>
  <c r="H40" i="92"/>
  <c r="H39" i="92"/>
  <c r="H38" i="92"/>
  <c r="H33" i="92"/>
  <c r="H32" i="92"/>
  <c r="H31" i="92"/>
  <c r="G30" i="92"/>
  <c r="F30" i="92"/>
  <c r="H26" i="92"/>
  <c r="H25" i="92"/>
  <c r="G24" i="92"/>
  <c r="F24" i="92"/>
  <c r="H23" i="92"/>
  <c r="H22" i="92"/>
  <c r="H21" i="92"/>
  <c r="H20" i="92"/>
  <c r="G19" i="92"/>
  <c r="F19" i="92"/>
  <c r="H18" i="92"/>
  <c r="E18" i="92"/>
  <c r="H17" i="92"/>
  <c r="H16" i="92"/>
  <c r="G15" i="92"/>
  <c r="F15" i="92"/>
  <c r="H14" i="92"/>
  <c r="E14" i="92"/>
  <c r="H13" i="92"/>
  <c r="E13" i="92"/>
  <c r="H12" i="92"/>
  <c r="H11" i="92"/>
  <c r="H10" i="92"/>
  <c r="H9" i="92"/>
  <c r="H8" i="92"/>
  <c r="G7" i="92"/>
  <c r="F7" i="92"/>
  <c r="E37" i="93" l="1"/>
  <c r="H29" i="93"/>
  <c r="E38" i="94"/>
  <c r="H7" i="92"/>
  <c r="H19" i="92"/>
  <c r="G53" i="92"/>
  <c r="E13" i="93"/>
  <c r="H34" i="93"/>
  <c r="H30" i="94"/>
  <c r="H37" i="93"/>
  <c r="F43" i="93"/>
  <c r="F45" i="93" s="1"/>
  <c r="G43" i="93"/>
  <c r="G45" i="93" s="1"/>
  <c r="H13" i="93"/>
  <c r="E34" i="93"/>
  <c r="E29" i="93"/>
  <c r="C43" i="93"/>
  <c r="C45" i="93" s="1"/>
  <c r="E6" i="93"/>
  <c r="H47" i="92"/>
  <c r="H41" i="92"/>
  <c r="H30" i="92"/>
  <c r="H15" i="92"/>
  <c r="H8" i="94"/>
  <c r="E8" i="94"/>
  <c r="E14" i="94"/>
  <c r="H38" i="94"/>
  <c r="E30" i="94"/>
  <c r="E17" i="94"/>
  <c r="H11" i="94"/>
  <c r="H14" i="94"/>
  <c r="H6" i="93"/>
  <c r="D43" i="93"/>
  <c r="F53" i="92"/>
  <c r="H24" i="92"/>
  <c r="H53" i="92" l="1"/>
  <c r="H45" i="93"/>
  <c r="H43" i="93"/>
  <c r="E43" i="93"/>
  <c r="B1" i="80" l="1"/>
  <c r="G6" i="71" l="1"/>
  <c r="G13" i="71" s="1"/>
  <c r="F6" i="71"/>
  <c r="F13" i="71" s="1"/>
  <c r="E6" i="71"/>
  <c r="E13" i="71" s="1"/>
  <c r="D6" i="71"/>
  <c r="D13" i="71" s="1"/>
  <c r="B1" i="79" l="1"/>
  <c r="B1" i="37"/>
  <c r="B1" i="36"/>
  <c r="B1" i="74"/>
  <c r="B1" i="64"/>
  <c r="B1" i="35"/>
  <c r="B1" i="69"/>
  <c r="B1" i="77"/>
  <c r="B1" i="28"/>
  <c r="B1" i="73"/>
  <c r="B1" i="72"/>
  <c r="B1" i="52"/>
  <c r="B1" i="71"/>
  <c r="B1" i="6"/>
  <c r="D22" i="35" l="1"/>
  <c r="B2" i="93" l="1"/>
  <c r="B2" i="97"/>
  <c r="B2" i="37"/>
  <c r="B2" i="69"/>
  <c r="B2" i="92"/>
  <c r="B2" i="36"/>
  <c r="B2" i="74"/>
  <c r="B2" i="95"/>
  <c r="B2" i="94"/>
  <c r="B2" i="103"/>
  <c r="B2" i="73"/>
  <c r="B2" i="77"/>
  <c r="B2" i="102"/>
  <c r="B2" i="80"/>
  <c r="B2" i="101"/>
  <c r="B2" i="64"/>
  <c r="B2" i="99"/>
  <c r="B2" i="35"/>
  <c r="B2" i="104"/>
  <c r="B2" i="100"/>
  <c r="B2" i="72"/>
  <c r="B2" i="96"/>
  <c r="B2" i="98"/>
  <c r="B2" i="52"/>
  <c r="B2" i="79"/>
  <c r="B2" i="28"/>
  <c r="B2" i="71"/>
  <c r="G5" i="71" s="1"/>
  <c r="C5" i="71" l="1"/>
  <c r="E5" i="71"/>
  <c r="F5" i="71"/>
  <c r="D5" i="71"/>
  <c r="E40" i="92" l="1"/>
  <c r="E62" i="92" l="1"/>
  <c r="E57" i="92"/>
  <c r="E56" i="92"/>
  <c r="C59" i="92" l="1"/>
  <c r="E60" i="92"/>
  <c r="E42" i="92"/>
  <c r="E55" i="92"/>
  <c r="E51" i="92"/>
  <c r="D41" i="92"/>
  <c r="D30" i="92"/>
  <c r="E26" i="92"/>
  <c r="D24" i="92"/>
  <c r="E22" i="92"/>
  <c r="E21" i="92"/>
  <c r="D19" i="92"/>
  <c r="E34" i="92"/>
  <c r="E39" i="92" l="1"/>
  <c r="E46" i="92"/>
  <c r="E52" i="92"/>
  <c r="C24" i="92"/>
  <c r="E24" i="92" s="1"/>
  <c r="E25" i="92"/>
  <c r="E33" i="92"/>
  <c r="E44" i="92"/>
  <c r="E49" i="92"/>
  <c r="E38" i="92"/>
  <c r="E45" i="92"/>
  <c r="C41" i="92"/>
  <c r="E41" i="92" s="1"/>
  <c r="E16" i="92"/>
  <c r="E31" i="92"/>
  <c r="C30" i="92"/>
  <c r="E30" i="92" s="1"/>
  <c r="E23" i="92"/>
  <c r="E32" i="92"/>
  <c r="E43" i="92"/>
  <c r="C47" i="92"/>
  <c r="E48" i="92"/>
  <c r="E50" i="92"/>
  <c r="C19" i="92"/>
  <c r="E19" i="92" s="1"/>
  <c r="E20" i="92"/>
  <c r="D47" i="92"/>
  <c r="D53" i="92" s="1"/>
  <c r="C53" i="92" l="1"/>
  <c r="E53" i="92" s="1"/>
  <c r="E47" i="92"/>
  <c r="C30" i="79" l="1"/>
  <c r="C8" i="79"/>
  <c r="E11" i="92"/>
  <c r="E10" i="92"/>
  <c r="D7" i="92"/>
  <c r="N20" i="37"/>
  <c r="E18" i="37"/>
  <c r="L14" i="37"/>
  <c r="J14" i="37"/>
  <c r="G14" i="37"/>
  <c r="E11" i="37"/>
  <c r="N10" i="37"/>
  <c r="L7" i="37"/>
  <c r="J7" i="37"/>
  <c r="G7" i="37"/>
  <c r="Q22" i="35"/>
  <c r="O22" i="35"/>
  <c r="M22" i="35"/>
  <c r="K22" i="35"/>
  <c r="I22" i="35"/>
  <c r="G22" i="35"/>
  <c r="E22" i="35"/>
  <c r="C48" i="28"/>
  <c r="C36" i="28"/>
  <c r="C6" i="28"/>
  <c r="C35" i="79"/>
  <c r="G21" i="37" l="1"/>
  <c r="J21" i="37"/>
  <c r="L21" i="37"/>
  <c r="N13" i="37"/>
  <c r="E15" i="37"/>
  <c r="C14" i="37"/>
  <c r="N18" i="37"/>
  <c r="E19" i="37"/>
  <c r="D15" i="92"/>
  <c r="H7" i="37"/>
  <c r="N9" i="37"/>
  <c r="E10" i="37"/>
  <c r="M14" i="37"/>
  <c r="E58" i="92"/>
  <c r="C12" i="28"/>
  <c r="C29" i="28" s="1"/>
  <c r="C32" i="28"/>
  <c r="C31" i="28" s="1"/>
  <c r="C42" i="28" s="1"/>
  <c r="C44" i="28"/>
  <c r="C53" i="28" s="1"/>
  <c r="I7" i="37"/>
  <c r="F14" i="37"/>
  <c r="N15" i="37"/>
  <c r="E16" i="37"/>
  <c r="N19" i="37"/>
  <c r="C6" i="71"/>
  <c r="C13" i="71" s="1"/>
  <c r="E61" i="92"/>
  <c r="D59" i="92"/>
  <c r="K7" i="37"/>
  <c r="H14" i="37"/>
  <c r="N16" i="37"/>
  <c r="E17" i="37"/>
  <c r="E44" i="93"/>
  <c r="D45" i="93"/>
  <c r="E45" i="93" s="1"/>
  <c r="E67" i="92"/>
  <c r="C26" i="79"/>
  <c r="C22" i="35"/>
  <c r="C22" i="74"/>
  <c r="E8" i="37"/>
  <c r="C7" i="37"/>
  <c r="N11" i="37"/>
  <c r="E12" i="37"/>
  <c r="I14" i="37"/>
  <c r="C7" i="92"/>
  <c r="E8" i="92"/>
  <c r="E12" i="92"/>
  <c r="M7" i="37"/>
  <c r="M21" i="37" s="1"/>
  <c r="N17" i="37"/>
  <c r="E12" i="94"/>
  <c r="C11" i="94"/>
  <c r="E11" i="94" s="1"/>
  <c r="F7" i="37"/>
  <c r="N8" i="37"/>
  <c r="E9" i="37"/>
  <c r="N12" i="37"/>
  <c r="K14" i="37"/>
  <c r="E9" i="92"/>
  <c r="F21" i="37" l="1"/>
  <c r="H21" i="37"/>
  <c r="I21" i="37"/>
  <c r="E7" i="92"/>
  <c r="K21" i="37"/>
  <c r="D68" i="92"/>
  <c r="D69" i="92" s="1"/>
  <c r="E59" i="92"/>
  <c r="N7" i="37"/>
  <c r="E7" i="37"/>
  <c r="N14" i="37"/>
  <c r="C21" i="37"/>
  <c r="E17" i="92"/>
  <c r="C15" i="92"/>
  <c r="E15" i="92" s="1"/>
  <c r="E14" i="37"/>
  <c r="E21" i="37" l="1"/>
  <c r="C12" i="79" s="1"/>
  <c r="C18" i="79" s="1"/>
  <c r="C36" i="79" s="1"/>
  <c r="C38" i="79" s="1"/>
  <c r="N21" i="37"/>
  <c r="S9" i="35" l="1"/>
  <c r="S12" i="35"/>
  <c r="S19" i="35"/>
  <c r="S8" i="35"/>
  <c r="S20" i="35" l="1"/>
  <c r="S11" i="35"/>
  <c r="S10" i="35"/>
  <c r="E35" i="92" l="1"/>
  <c r="H35" i="92" l="1"/>
  <c r="D27" i="92" l="1"/>
  <c r="D36" i="92" s="1"/>
  <c r="C14" i="69" l="1"/>
  <c r="C23" i="69"/>
  <c r="C25" i="72"/>
  <c r="C18" i="69"/>
  <c r="C20" i="72"/>
  <c r="C46" i="69"/>
  <c r="C29" i="69"/>
  <c r="C31" i="72"/>
  <c r="C58" i="69"/>
  <c r="C40" i="69" l="1"/>
  <c r="C52" i="69" s="1"/>
  <c r="C16" i="72"/>
  <c r="C8" i="72"/>
  <c r="C6" i="69"/>
  <c r="E16" i="72"/>
  <c r="E8" i="72"/>
  <c r="E31" i="72"/>
  <c r="E20" i="72" l="1"/>
  <c r="E25" i="72"/>
  <c r="E28" i="92" l="1"/>
  <c r="C26" i="69" l="1"/>
  <c r="C35" i="69" s="1"/>
  <c r="C28" i="72"/>
  <c r="C37" i="72" s="1"/>
  <c r="E29" i="92"/>
  <c r="C27" i="92"/>
  <c r="E27" i="92" l="1"/>
  <c r="C36" i="92"/>
  <c r="E36" i="92" s="1"/>
  <c r="D28" i="72"/>
  <c r="D37" i="72" s="1"/>
  <c r="E28" i="72"/>
  <c r="E37" i="72" s="1"/>
  <c r="C5" i="73" s="1"/>
  <c r="C8" i="73" s="1"/>
  <c r="C13" i="73" s="1"/>
  <c r="E64" i="92" l="1"/>
  <c r="E66" i="92"/>
  <c r="E65" i="92"/>
  <c r="C62" i="69" l="1"/>
  <c r="C67" i="69" s="1"/>
  <c r="C68" i="69" s="1"/>
  <c r="C63" i="92"/>
  <c r="E63" i="92" l="1"/>
  <c r="C68" i="92"/>
  <c r="E68" i="92" l="1"/>
  <c r="C69" i="92"/>
  <c r="E69" i="92" s="1"/>
  <c r="G27" i="92" l="1"/>
  <c r="G36" i="92" s="1"/>
  <c r="H28" i="92" l="1"/>
  <c r="H66" i="92" l="1"/>
  <c r="H64" i="92"/>
  <c r="H29" i="92" l="1"/>
  <c r="F27" i="92"/>
  <c r="H34" i="92"/>
  <c r="H65" i="92"/>
  <c r="H63" i="92"/>
  <c r="H27" i="92" l="1"/>
  <c r="F36" i="92"/>
  <c r="H36" i="92" s="1"/>
  <c r="H68" i="92"/>
  <c r="H69" i="92" l="1"/>
  <c r="S17" i="35" l="1"/>
  <c r="S16" i="35"/>
  <c r="S15" i="35"/>
  <c r="N22" i="35" l="1"/>
  <c r="H15" i="74"/>
  <c r="H13" i="74"/>
  <c r="S21" i="35"/>
  <c r="S14" i="35"/>
  <c r="E22" i="74"/>
  <c r="L22" i="35"/>
  <c r="S18" i="35"/>
  <c r="J22" i="35"/>
  <c r="D22" i="74"/>
  <c r="H17" i="74"/>
  <c r="H10" i="74"/>
  <c r="H21" i="74"/>
  <c r="H18" i="74"/>
  <c r="H8" i="74"/>
  <c r="G22" i="74"/>
  <c r="H22" i="74" s="1"/>
  <c r="H14" i="74"/>
  <c r="R22" i="35"/>
  <c r="H22" i="35"/>
  <c r="H16" i="74"/>
  <c r="P22" i="35"/>
  <c r="H11" i="74"/>
  <c r="F22" i="74"/>
  <c r="F22" i="35" l="1"/>
  <c r="S13" i="35"/>
  <c r="S22" i="35" s="1"/>
  <c r="G34" i="97" l="1"/>
  <c r="G21" i="96"/>
</calcChain>
</file>

<file path=xl/sharedStrings.xml><?xml version="1.0" encoding="utf-8"?>
<sst xmlns="http://schemas.openxmlformats.org/spreadsheetml/2006/main" count="1595" uniqueCount="991">
  <si>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</si>
  <si>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</si>
  <si>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</si>
  <si>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</si>
  <si>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</si>
  <si>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</si>
  <si>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</si>
  <si>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</si>
  <si>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</si>
  <si>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</si>
  <si>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</si>
  <si>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</si>
  <si>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</si>
  <si>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</si>
  <si>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</si>
  <si>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</si>
  <si>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</si>
  <si>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</si>
  <si>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</si>
  <si>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</si>
  <si>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</si>
  <si>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</si>
  <si>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</si>
  <si>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</si>
  <si>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</si>
  <si>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</si>
  <si>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</si>
  <si>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</si>
  <si>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</si>
  <si>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</si>
  <si>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</si>
  <si>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</si>
  <si>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</si>
  <si>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</si>
  <si>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</si>
  <si>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</si>
  <si>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</si>
  <si>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</si>
  <si>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</si>
  <si>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</si>
  <si>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</si>
  <si>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</si>
  <si>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</si>
  <si>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</si>
  <si>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</si>
  <si>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</si>
  <si>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</si>
  <si>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</si>
  <si>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</si>
  <si>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</si>
  <si>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</si>
  <si>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</si>
  <si>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</si>
  <si>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</si>
  <si>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</si>
  <si>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</si>
  <si>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</si>
  <si>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</si>
  <si>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</si>
  <si>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</si>
  <si>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</si>
  <si>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</si>
  <si>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</si>
  <si>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</si>
  <si>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</si>
  <si>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</si>
  <si>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</si>
  <si>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</si>
  <si>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</si>
  <si>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</si>
  <si>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</si>
  <si>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</si>
  <si>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</si>
  <si>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</si>
  <si>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</si>
  <si>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</si>
  <si>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</si>
  <si>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</si>
  <si>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</si>
  <si>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</si>
  <si>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</si>
  <si>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</si>
  <si>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</si>
  <si>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</si>
  <si>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</si>
  <si>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</si>
  <si>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</si>
  <si>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</si>
  <si>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</si>
  <si>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</si>
  <si>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</si>
  <si>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</si>
  <si>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</si>
  <si>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</si>
  <si>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</si>
  <si>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</si>
  <si>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</si>
  <si>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</si>
  <si>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</si>
  <si>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</si>
  <si>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</si>
  <si>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</si>
  <si>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</si>
  <si>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</si>
  <si>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</si>
  <si>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</si>
  <si>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</si>
  <si>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</si>
  <si>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</si>
  <si>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</si>
  <si>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</si>
  <si>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</si>
  <si>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</si>
  <si>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</si>
  <si>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</si>
  <si>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</si>
  <si>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</si>
  <si>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</si>
  <si>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</si>
  <si>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</si>
  <si>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</si>
  <si>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</si>
  <si>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</si>
  <si>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</si>
  <si>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</si>
  <si>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</si>
  <si>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</si>
  <si>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</si>
  <si>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</si>
  <si>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</si>
  <si>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</si>
  <si>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</si>
  <si>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</si>
  <si>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</si>
  <si>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</si>
  <si>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</si>
  <si>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</si>
  <si>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</si>
  <si>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</si>
  <si>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</si>
  <si>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</si>
  <si>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</si>
  <si>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</si>
  <si>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</si>
  <si>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</si>
  <si>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</si>
  <si>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</si>
  <si>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</si>
  <si>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</si>
  <si>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</si>
  <si>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</si>
  <si>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</si>
  <si>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</si>
  <si>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</si>
  <si>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</si>
  <si>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</si>
  <si>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</si>
  <si>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</si>
  <si>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</si>
  <si>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</si>
  <si>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</si>
  <si>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</si>
  <si>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</si>
  <si>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</si>
  <si>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</si>
  <si>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</si>
  <si>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</si>
  <si>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</si>
  <si>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</si>
  <si>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</si>
  <si>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</si>
  <si>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</si>
  <si>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</si>
  <si>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</si>
  <si>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</si>
  <si>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</si>
  <si>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</si>
  <si>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</si>
  <si>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</si>
  <si>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</si>
  <si>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</si>
  <si>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</si>
  <si>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</si>
  <si>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</si>
  <si>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</si>
  <si>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</si>
  <si>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</si>
  <si>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</si>
  <si>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</si>
  <si>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</si>
  <si>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</si>
  <si>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</si>
  <si>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</si>
  <si>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</si>
  <si>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</si>
  <si>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</si>
  <si>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</si>
  <si>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</si>
  <si>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</si>
  <si>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</si>
  <si>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</si>
  <si>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</si>
  <si>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</si>
  <si>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</si>
  <si>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</si>
  <si>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</si>
  <si>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</si>
  <si>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</si>
  <si>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</si>
  <si>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</si>
  <si>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</si>
  <si>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</si>
  <si>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</si>
  <si>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</si>
  <si>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</si>
  <si>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</si>
  <si>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</si>
  <si>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</si>
  <si>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</si>
  <si>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</si>
  <si>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</si>
  <si>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</si>
  <si>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</si>
  <si>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</si>
  <si>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</si>
  <si>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</si>
  <si>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</si>
  <si>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</si>
  <si>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</si>
  <si>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</si>
  <si>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</si>
  <si>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</si>
  <si>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</si>
  <si>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</si>
  <si>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</si>
  <si>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</si>
  <si>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</si>
  <si>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</si>
  <si>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</si>
  <si>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</si>
  <si>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</si>
  <si>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</si>
  <si>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</si>
  <si>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</si>
  <si>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</si>
  <si>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</si>
  <si>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</si>
  <si>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</si>
  <si>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</si>
  <si>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</si>
  <si>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</si>
  <si>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</si>
  <si>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</si>
  <si>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</si>
  <si>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</si>
  <si>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</si>
  <si>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</si>
  <si>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</si>
  <si>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</si>
  <si>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</si>
  <si>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</si>
  <si>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</si>
  <si>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</si>
  <si>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</si>
  <si>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</si>
  <si>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</si>
  <si>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</si>
  <si>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</si>
  <si>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</si>
  <si>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</si>
  <si>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</si>
  <si>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</si>
  <si>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</si>
  <si>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</si>
  <si>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</si>
  <si>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</si>
  <si>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</si>
  <si>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</si>
  <si>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</si>
  <si>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</si>
  <si>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</si>
  <si>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</si>
  <si>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</si>
  <si>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</si>
  <si>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</si>
  <si>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</si>
  <si>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</si>
  <si>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</si>
  <si>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</si>
  <si>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</si>
  <si>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</si>
  <si>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</si>
  <si>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</si>
  <si>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</si>
  <si>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</si>
  <si>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</si>
  <si>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</si>
  <si>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</si>
  <si>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</si>
  <si>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</si>
  <si>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</si>
  <si>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</si>
  <si>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</si>
  <si>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</si>
  <si>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</si>
  <si>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</si>
  <si>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</si>
  <si>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</si>
  <si>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</si>
  <si>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</si>
  <si>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</si>
  <si>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</si>
  <si>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</si>
  <si>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</si>
  <si>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</si>
  <si>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</si>
  <si>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</si>
  <si>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</si>
  <si>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</si>
  <si>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</si>
  <si>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</si>
  <si>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</si>
  <si>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</si>
  <si>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</si>
  <si>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</si>
  <si>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</si>
  <si>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</si>
  <si>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</si>
  <si>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</si>
  <si>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</si>
  <si>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</si>
  <si>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</si>
  <si>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</si>
  <si>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</si>
  <si>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</si>
  <si>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</si>
  <si>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</si>
  <si>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</si>
  <si>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</si>
  <si>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</si>
  <si>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</si>
  <si>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</si>
  <si>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</si>
  <si>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</si>
  <si>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</si>
  <si>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</si>
  <si>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</si>
  <si>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</si>
  <si>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</si>
  <si>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</si>
  <si>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</si>
  <si>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</si>
  <si>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</si>
  <si>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</si>
  <si>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</si>
  <si>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</si>
  <si>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</si>
  <si>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</si>
  <si>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</si>
  <si>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</si>
  <si>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</si>
  <si>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</si>
  <si>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</si>
  <si>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</si>
  <si>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</si>
  <si>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</si>
  <si>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</si>
  <si>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</si>
  <si>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</si>
  <si>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</si>
  <si>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</si>
  <si>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</si>
  <si>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</si>
  <si>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</si>
  <si>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</si>
  <si>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</si>
  <si>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</si>
  <si>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</si>
  <si>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</si>
  <si>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</si>
  <si>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</si>
  <si>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</si>
  <si>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</si>
  <si>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</si>
  <si>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</si>
  <si>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</si>
  <si>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</si>
  <si>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</si>
  <si>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</si>
  <si>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</si>
  <si>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</si>
  <si>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</si>
  <si>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</si>
  <si>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</si>
  <si>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</si>
  <si>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</si>
  <si>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</si>
  <si>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</si>
  <si>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</si>
  <si>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</si>
  <si>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</si>
  <si>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</si>
  <si>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</si>
  <si>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</si>
  <si>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</si>
  <si>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</si>
  <si>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</si>
  <si>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</si>
  <si>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</si>
  <si>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</si>
  <si>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</si>
  <si>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</si>
  <si>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</si>
  <si>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</si>
  <si>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</si>
  <si>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</si>
  <si>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</si>
  <si>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</si>
  <si>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</si>
  <si>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</si>
  <si>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</si>
  <si>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</si>
  <si>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</si>
  <si>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</si>
  <si>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</si>
  <si>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</si>
  <si>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</si>
  <si>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</si>
  <si>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</si>
  <si>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</si>
  <si>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</si>
  <si>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</si>
  <si>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</si>
  <si>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</si>
  <si>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</si>
  <si>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</si>
  <si>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</si>
  <si>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</si>
  <si>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</si>
  <si>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</si>
  <si>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</si>
  <si>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</si>
  <si>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</si>
  <si>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</si>
  <si>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</si>
  <si>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</si>
  <si>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</si>
  <si>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</si>
  <si>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</si>
  <si>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</si>
  <si>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</si>
  <si>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</si>
  <si>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</si>
  <si>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</si>
  <si>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</si>
  <si>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</si>
  <si>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</si>
  <si>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</si>
  <si>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</si>
  <si>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</si>
  <si>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</si>
  <si>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</si>
  <si>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</si>
  <si>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</si>
  <si>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</si>
  <si>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</si>
  <si>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</si>
  <si>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</si>
  <si>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</si>
  <si>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</si>
  <si>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</si>
  <si>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</si>
  <si>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</si>
  <si>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</si>
  <si>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</si>
  <si>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</si>
  <si>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</si>
  <si>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</si>
  <si>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</si>
  <si>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</si>
  <si>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</si>
  <si>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</si>
  <si>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</si>
  <si>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</si>
  <si>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</si>
  <si>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</si>
  <si>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</si>
  <si>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</si>
  <si>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</si>
  <si>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</si>
  <si>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</si>
  <si>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</si>
  <si>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</si>
  <si>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</si>
  <si>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</si>
  <si>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</si>
  <si>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</si>
  <si>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</si>
  <si>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</si>
  <si>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</si>
  <si>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</si>
  <si>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</si>
  <si>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</si>
  <si>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</si>
  <si>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</si>
  <si>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</si>
  <si>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</si>
  <si>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</si>
  <si>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</si>
  <si>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</si>
  <si>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</si>
  <si>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</si>
  <si>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</si>
  <si>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</si>
  <si>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</si>
  <si>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</si>
  <si>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</si>
  <si>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</si>
  <si>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</si>
  <si>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</si>
  <si>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</si>
  <si>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</si>
  <si>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</si>
  <si>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</si>
  <si>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</si>
  <si>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</si>
  <si>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</si>
  <si>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</si>
  <si>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</si>
  <si>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</si>
  <si>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</si>
  <si>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</si>
  <si>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</si>
  <si>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</si>
  <si>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</si>
  <si>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</si>
  <si>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</si>
  <si>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</si>
  <si>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</si>
  <si>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</si>
  <si>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</si>
  <si>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</si>
  <si>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</si>
  <si>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</si>
  <si>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</si>
  <si>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</si>
  <si>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</si>
  <si>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</si>
  <si>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</si>
  <si>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</si>
  <si>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</si>
  <si>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</si>
  <si>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</si>
  <si>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</si>
  <si>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</si>
  <si>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</si>
  <si>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</si>
  <si>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</si>
  <si>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</si>
  <si>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</si>
  <si>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</si>
  <si>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</si>
  <si>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</si>
  <si>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</si>
  <si>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</si>
  <si>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</si>
  <si>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</si>
  <si>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</si>
  <si>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</si>
  <si>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</si>
  <si>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</si>
  <si>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</si>
  <si>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</si>
  <si>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</si>
  <si>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</si>
  <si>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</si>
  <si>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</si>
  <si>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</si>
  <si>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</si>
  <si>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</si>
  <si>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</si>
  <si>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</si>
  <si>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</si>
  <si>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</si>
  <si>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</si>
  <si>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</si>
  <si>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</si>
  <si>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</si>
  <si>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</si>
  <si>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</si>
  <si>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</si>
  <si>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</si>
  <si>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</si>
  <si>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</si>
  <si>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</si>
  <si>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</si>
  <si>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</si>
  <si>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</si>
  <si>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</si>
  <si>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</si>
  <si>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</si>
  <si>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</si>
  <si>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</si>
  <si>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</si>
  <si>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</si>
  <si>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</si>
  <si>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</si>
  <si>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</si>
  <si>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</si>
  <si>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</si>
  <si>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</si>
  <si>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</si>
  <si>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</si>
  <si>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</si>
  <si>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</si>
  <si>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</si>
  <si>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</si>
  <si>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</si>
  <si>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</si>
  <si>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</si>
  <si>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</si>
  <si>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</si>
  <si>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</si>
  <si>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</si>
  <si>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</si>
  <si>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</si>
  <si>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</si>
  <si>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</si>
  <si>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</si>
  <si>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</si>
  <si>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</si>
  <si>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</si>
  <si>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</si>
  <si>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</si>
  <si>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</si>
  <si>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</si>
  <si>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</si>
  <si>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</si>
  <si>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</si>
  <si>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</si>
  <si>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</si>
  <si>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</si>
  <si>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</si>
  <si>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</si>
  <si>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</si>
  <si>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</si>
  <si>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</si>
  <si>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</si>
  <si>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</si>
  <si>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</si>
  <si>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</si>
  <si>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</si>
  <si>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</si>
  <si>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</si>
  <si>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</si>
  <si>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</si>
  <si>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</si>
  <si>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</si>
  <si>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</si>
  <si>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</si>
  <si>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</si>
  <si>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</si>
  <si>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</si>
  <si>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</si>
  <si>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</si>
  <si>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</si>
  <si>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</si>
  <si>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</si>
  <si>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</si>
  <si>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</si>
  <si>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</si>
  <si>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</si>
  <si>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</si>
  <si>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</si>
  <si>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</si>
  <si>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</si>
  <si>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</si>
  <si>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</si>
  <si>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</si>
  <si>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</si>
  <si>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</si>
  <si>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</si>
  <si>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</si>
  <si>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</si>
  <si>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</si>
  <si>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</si>
  <si>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</si>
  <si>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</si>
  <si>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</si>
  <si>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</si>
  <si>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</si>
  <si>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</si>
  <si>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</si>
  <si>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</si>
  <si>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</si>
  <si>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</si>
  <si>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</si>
  <si>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</si>
  <si>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</si>
  <si>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</si>
  <si>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</si>
  <si>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</si>
  <si>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</si>
  <si>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</si>
  <si>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</si>
  <si>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</si>
  <si>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</si>
  <si>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</si>
  <si>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</si>
  <si>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</si>
  <si>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</si>
  <si>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</si>
  <si>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</si>
  <si>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</si>
  <si>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</si>
  <si>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</si>
  <si>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</si>
  <si>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</si>
  <si>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</si>
  <si>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</si>
  <si>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</si>
  <si>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</si>
  <si>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</si>
  <si>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</si>
  <si>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</si>
  <si>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</si>
  <si>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</si>
  <si>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</si>
  <si>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</si>
  <si>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</si>
  <si>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</si>
  <si>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</si>
  <si>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</si>
  <si>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</si>
  <si>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</si>
  <si>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</si>
  <si>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</si>
  <si>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</si>
  <si>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</si>
  <si>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</si>
  <si>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</si>
  <si>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</si>
  <si>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</si>
  <si>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</si>
  <si>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</si>
  <si>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</si>
  <si>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</si>
  <si>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</si>
  <si>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</si>
  <si>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</si>
  <si>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</si>
  <si>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</si>
  <si>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</si>
  <si>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</si>
  <si>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</si>
  <si>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</si>
  <si>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</si>
  <si>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</si>
  <si>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</si>
  <si>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</si>
  <si>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</si>
  <si>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</si>
  <si>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</si>
  <si>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</si>
  <si>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</si>
  <si>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</si>
  <si>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</si>
  <si>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</si>
  <si>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</si>
  <si>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</si>
  <si>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</si>
  <si>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</si>
  <si>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</si>
  <si>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</si>
  <si>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</si>
  <si>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</si>
  <si>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</si>
  <si>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</si>
  <si>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</si>
  <si>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</si>
  <si>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</si>
  <si>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</si>
  <si>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</si>
  <si>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</si>
  <si>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</si>
  <si>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</si>
  <si>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</si>
  <si>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</si>
  <si>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</si>
  <si>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</si>
  <si>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</si>
  <si>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</si>
  <si>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</si>
  <si>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</si>
  <si>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</si>
  <si>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</si>
  <si>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</si>
  <si>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</si>
  <si>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</si>
  <si>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</si>
  <si>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</si>
  <si>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</si>
  <si>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</si>
  <si>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</si>
  <si>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</si>
  <si>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</si>
  <si>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</si>
  <si>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</si>
  <si>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</si>
  <si>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</si>
  <si>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</si>
  <si>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</si>
  <si>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</si>
  <si>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</si>
  <si>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</si>
  <si>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</si>
  <si>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</si>
  <si>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</si>
  <si>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</si>
  <si>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</si>
  <si>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</si>
  <si>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</si>
  <si>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</si>
  <si>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</si>
  <si>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</si>
  <si>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</si>
  <si>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</si>
  <si>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</si>
  <si>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</si>
  <si>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</si>
  <si>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</si>
  <si>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</si>
  <si>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</si>
  <si>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</si>
  <si>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</si>
  <si>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</si>
  <si>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</si>
  <si>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</si>
  <si>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</si>
  <si>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</si>
  <si>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</si>
  <si>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</si>
  <si>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</si>
  <si>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</si>
  <si>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</si>
  <si>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</si>
  <si>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</si>
  <si>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</si>
  <si>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</si>
  <si>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</si>
  <si>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</si>
  <si>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</si>
  <si>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</si>
  <si>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</si>
  <si>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</si>
  <si>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</si>
  <si>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</si>
  <si>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</si>
  <si>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</si>
  <si>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</si>
  <si>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</si>
  <si>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</si>
  <si>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</si>
  <si>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</si>
  <si>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</si>
  <si>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</si>
  <si>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</si>
  <si>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</si>
  <si>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</si>
  <si>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</si>
  <si>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</si>
  <si>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</si>
  <si>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</si>
  <si>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</si>
  <si>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</si>
  <si>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</si>
  <si>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</si>
  <si>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</si>
  <si>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</si>
  <si>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</si>
  <si>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</si>
  <si>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</si>
  <si>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</si>
  <si>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</si>
  <si>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</si>
  <si>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</si>
  <si>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</si>
  <si>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</si>
  <si>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</si>
  <si>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</si>
  <si>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</si>
  <si>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</si>
  <si>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</si>
  <si>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</si>
  <si>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</si>
  <si>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</si>
  <si>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</si>
  <si>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</si>
  <si>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</si>
  <si>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</si>
  <si>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</si>
  <si>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</si>
  <si>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</si>
  <si>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</si>
  <si>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</si>
  <si>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</si>
  <si>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</si>
  <si>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</si>
  <si>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</si>
  <si>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</si>
  <si>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</si>
  <si>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</si>
  <si>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</si>
  <si>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</si>
  <si>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</si>
  <si>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</si>
  <si>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</si>
  <si>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</si>
  <si>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</si>
  <si>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</si>
  <si>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</si>
  <si>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</si>
  <si>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</si>
  <si>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</si>
  <si>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</si>
  <si>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</si>
  <si>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</si>
  <si>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</si>
  <si>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</si>
  <si>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</si>
  <si>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</si>
  <si>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</si>
  <si>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</si>
  <si>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</si>
  <si>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</si>
  <si>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</si>
  <si>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</si>
  <si>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</si>
  <si>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</si>
  <si>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</si>
  <si>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</si>
  <si>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</si>
  <si>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</si>
  <si>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</si>
  <si>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</si>
  <si>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</si>
  <si>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</si>
  <si>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</si>
  <si>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</si>
  <si>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</si>
  <si>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</si>
  <si>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</si>
  <si>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</si>
  <si>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</si>
  <si>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</si>
  <si>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</si>
  <si>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</si>
  <si>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</si>
  <si>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თიბისი ბანკი</t>
  </si>
  <si>
    <t>www.tbcbank.com.ge</t>
  </si>
  <si>
    <t>სტენ არნე ბერგრენი</t>
  </si>
  <si>
    <t>ვახტანგ ბუცხრიკიძე</t>
  </si>
  <si>
    <t>დამოუკიდებელი თავმჯდომარე</t>
  </si>
  <si>
    <t>ცირა კემულარია</t>
  </si>
  <si>
    <t>დამოუკიდებელი წევრი</t>
  </si>
  <si>
    <t>ეფტიმიოს კირიაკოპულოსი</t>
  </si>
  <si>
    <t>ერან კლაინი</t>
  </si>
  <si>
    <t>პერ ანდერს იორგენ ფასტი</t>
  </si>
  <si>
    <t>ვენერა სუქნიძე</t>
  </si>
  <si>
    <t>რაჯივ ლოჩან სოუნი</t>
  </si>
  <si>
    <t>ჟანეტ ჰეკმანი</t>
  </si>
  <si>
    <t>გენერალური დირექტორი</t>
  </si>
  <si>
    <t>თორნიკე გოგიჩაიშვილი</t>
  </si>
  <si>
    <t>გენერალური დირექტორის მოადგილე, საცალო, მცირე და საშუალო ბიზნესის მართვა</t>
  </si>
  <si>
    <t>ნინო მასურაშვილი</t>
  </si>
  <si>
    <t>გენერალური დირექტორის მოადგილე, რისკების მართვა</t>
  </si>
  <si>
    <t>გიორგი მეგრელიშვილი</t>
  </si>
  <si>
    <t>გენერალური დირექტორის მოადგილე, ფინანსების მართვა</t>
  </si>
  <si>
    <t>გიორგი თხელიძე</t>
  </si>
  <si>
    <t>გენერალური დირექტორის მოადგილე, კორპორატიული და საინვესტიციო საბანკო ბიზნესის მართვა</t>
  </si>
  <si>
    <t>TBC Bank Group PLC</t>
  </si>
  <si>
    <t>მამუკა ხაზარაძე</t>
  </si>
  <si>
    <t>Dunross &amp; Co.</t>
  </si>
  <si>
    <t>ბადრი ჯაფარიძე</t>
  </si>
  <si>
    <t xml:space="preserve"> ცხრილი 9 (Capital), N10 </t>
  </si>
  <si>
    <t xml:space="preserve"> ცხრილი 9 (Capital), N2</t>
  </si>
  <si>
    <t xml:space="preserve"> ცხრილი 9 (Capital), N3</t>
  </si>
  <si>
    <t xml:space="preserve"> ცხრილი 9 (Capital), N12</t>
  </si>
  <si>
    <t xml:space="preserve"> ცხრილი 9 (Capital), N5</t>
  </si>
  <si>
    <t xml:space="preserve"> ცხრილი 9 (Capital), N4</t>
  </si>
  <si>
    <t xml:space="preserve"> ცხრილი 9 (Capital), N11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</si>
</sst>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sz val="12"/>
      <name val="Arial"/>
      <family val="2"/>
      <charset val="204"/>
    </font>
    <font>
      <sz val="10"/>
      <color rgb="FFFF0000"/>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6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medium">
        <color indexed="64"/>
      </left>
      <right style="medium">
        <color indexed="64"/>
      </right>
      <top style="thin">
        <color indexed="64"/>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8" fontId="40"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8" fontId="40"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9" fontId="40"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9" fillId="9" borderId="30"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0" fontId="38"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168" fontId="40" fillId="64" borderId="37" applyNumberFormat="0" applyAlignment="0" applyProtection="0"/>
    <xf numFmtId="169" fontId="40" fillId="64" borderId="37" applyNumberFormat="0" applyAlignment="0" applyProtection="0"/>
    <xf numFmtId="168" fontId="40" fillId="64" borderId="37" applyNumberFormat="0" applyAlignment="0" applyProtection="0"/>
    <xf numFmtId="0" fontId="38" fillId="64" borderId="37" applyNumberFormat="0" applyAlignment="0" applyProtection="0"/>
    <xf numFmtId="0" fontId="41" fillId="65" borderId="38" applyNumberFormat="0" applyAlignment="0" applyProtection="0"/>
    <xf numFmtId="0" fontId="42" fillId="10" borderId="33"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0" fontId="41"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0" fontId="42" fillId="10" borderId="33"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169" fontId="43" fillId="65" borderId="38" applyNumberFormat="0" applyAlignment="0" applyProtection="0"/>
    <xf numFmtId="168" fontId="43" fillId="65" borderId="38" applyNumberFormat="0" applyAlignment="0" applyProtection="0"/>
    <xf numFmtId="0" fontId="41"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39">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0" applyNumberFormat="0" applyFill="0" applyAlignment="0" applyProtection="0"/>
    <xf numFmtId="169" fontId="55" fillId="0" borderId="40" applyNumberFormat="0" applyFill="0" applyAlignment="0" applyProtection="0"/>
    <xf numFmtId="0"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168" fontId="55" fillId="0" borderId="40" applyNumberFormat="0" applyFill="0" applyAlignment="0" applyProtection="0"/>
    <xf numFmtId="169" fontId="55" fillId="0" borderId="40" applyNumberFormat="0" applyFill="0" applyAlignment="0" applyProtection="0"/>
    <xf numFmtId="168" fontId="55" fillId="0" borderId="40"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169" fontId="56" fillId="0" borderId="41" applyNumberFormat="0" applyFill="0" applyAlignment="0" applyProtection="0"/>
    <xf numFmtId="0"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168" fontId="56" fillId="0" borderId="41" applyNumberFormat="0" applyFill="0" applyAlignment="0" applyProtection="0"/>
    <xf numFmtId="169" fontId="56" fillId="0" borderId="41" applyNumberFormat="0" applyFill="0" applyAlignment="0" applyProtection="0"/>
    <xf numFmtId="168" fontId="56" fillId="0" borderId="41" applyNumberFormat="0" applyFill="0" applyAlignment="0" applyProtection="0"/>
    <xf numFmtId="0" fontId="56" fillId="0" borderId="41" applyNumberFormat="0" applyFill="0" applyAlignment="0" applyProtection="0"/>
    <xf numFmtId="0" fontId="57" fillId="0" borderId="42" applyNumberFormat="0" applyFill="0" applyAlignment="0" applyProtection="0"/>
    <xf numFmtId="169"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168" fontId="57" fillId="0" borderId="42" applyNumberFormat="0" applyFill="0" applyAlignment="0" applyProtection="0"/>
    <xf numFmtId="169" fontId="57" fillId="0" borderId="42" applyNumberFormat="0" applyFill="0" applyAlignment="0" applyProtection="0"/>
    <xf numFmtId="168" fontId="57" fillId="0" borderId="42" applyNumberFormat="0" applyFill="0" applyAlignment="0" applyProtection="0"/>
    <xf numFmtId="0" fontId="57" fillId="0" borderId="42"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8" fontId="68"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8" fontId="68"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9" fontId="68"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7" fillId="8" borderId="30"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0" fontId="66"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168" fontId="68" fillId="43" borderId="37" applyNumberFormat="0" applyAlignment="0" applyProtection="0"/>
    <xf numFmtId="169" fontId="68" fillId="43" borderId="37" applyNumberFormat="0" applyAlignment="0" applyProtection="0"/>
    <xf numFmtId="168" fontId="68" fillId="43" borderId="37" applyNumberFormat="0" applyAlignment="0" applyProtection="0"/>
    <xf numFmtId="0" fontId="66" fillId="43" borderId="37"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3"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0" fontId="69" fillId="0" borderId="43"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168" fontId="71" fillId="0" borderId="43" applyNumberFormat="0" applyFill="0" applyAlignment="0" applyProtection="0"/>
    <xf numFmtId="169" fontId="71" fillId="0" borderId="43" applyNumberFormat="0" applyFill="0" applyAlignment="0" applyProtection="0"/>
    <xf numFmtId="168" fontId="71" fillId="0" borderId="43" applyNumberFormat="0" applyFill="0" applyAlignment="0" applyProtection="0"/>
    <xf numFmtId="0" fontId="69"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4"/>
    <xf numFmtId="169" fontId="26" fillId="0" borderId="44"/>
    <xf numFmtId="168" fontId="26"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168" fontId="2" fillId="0" borderId="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7" fillId="74" borderId="45" applyNumberFormat="0" applyFont="0" applyAlignment="0" applyProtection="0"/>
    <xf numFmtId="168" fontId="2" fillId="0" borderId="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169" fontId="2" fillId="0" borderId="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 fillId="0" borderId="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8" fillId="11" borderId="34"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7"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8" fontId="85"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8" fontId="85"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9" fontId="85"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4" fillId="9" borderId="31"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0" fontId="83"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168" fontId="85" fillId="64" borderId="46" applyNumberFormat="0" applyAlignment="0" applyProtection="0"/>
    <xf numFmtId="169" fontId="85" fillId="64" borderId="46" applyNumberFormat="0" applyAlignment="0" applyProtection="0"/>
    <xf numFmtId="168" fontId="85" fillId="64" borderId="46" applyNumberFormat="0" applyAlignment="0" applyProtection="0"/>
    <xf numFmtId="0" fontId="83" fillId="64" borderId="46"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9" fontId="94"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6" fillId="0" borderId="35"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168" fontId="94" fillId="0" borderId="47" applyNumberFormat="0" applyFill="0" applyAlignment="0" applyProtection="0"/>
    <xf numFmtId="169" fontId="94" fillId="0" borderId="47" applyNumberFormat="0" applyFill="0" applyAlignment="0" applyProtection="0"/>
    <xf numFmtId="168" fontId="94" fillId="0" borderId="47" applyNumberFormat="0" applyFill="0" applyAlignment="0" applyProtection="0"/>
    <xf numFmtId="0" fontId="47" fillId="0" borderId="47" applyNumberFormat="0" applyFill="0" applyAlignment="0" applyProtection="0"/>
    <xf numFmtId="0" fontId="25" fillId="0" borderId="48"/>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1" applyNumberFormat="0" applyFill="0" applyAlignment="0" applyProtection="0"/>
    <xf numFmtId="168" fontId="94" fillId="0" borderId="101" applyNumberFormat="0" applyFill="0" applyAlignment="0" applyProtection="0"/>
    <xf numFmtId="169" fontId="94" fillId="0" borderId="101" applyNumberFormat="0" applyFill="0" applyAlignment="0" applyProtection="0"/>
    <xf numFmtId="168" fontId="94" fillId="0" borderId="101" applyNumberFormat="0" applyFill="0" applyAlignment="0" applyProtection="0"/>
    <xf numFmtId="168" fontId="94" fillId="0" borderId="101" applyNumberFormat="0" applyFill="0" applyAlignment="0" applyProtection="0"/>
    <xf numFmtId="169" fontId="94" fillId="0" borderId="101" applyNumberFormat="0" applyFill="0" applyAlignment="0" applyProtection="0"/>
    <xf numFmtId="168" fontId="94" fillId="0" borderId="101" applyNumberFormat="0" applyFill="0" applyAlignment="0" applyProtection="0"/>
    <xf numFmtId="168" fontId="94" fillId="0" borderId="101" applyNumberFormat="0" applyFill="0" applyAlignment="0" applyProtection="0"/>
    <xf numFmtId="169" fontId="94" fillId="0" borderId="101" applyNumberFormat="0" applyFill="0" applyAlignment="0" applyProtection="0"/>
    <xf numFmtId="168" fontId="94" fillId="0" borderId="101" applyNumberFormat="0" applyFill="0" applyAlignment="0" applyProtection="0"/>
    <xf numFmtId="168" fontId="94" fillId="0" borderId="101" applyNumberFormat="0" applyFill="0" applyAlignment="0" applyProtection="0"/>
    <xf numFmtId="169" fontId="94" fillId="0" borderId="101" applyNumberFormat="0" applyFill="0" applyAlignment="0" applyProtection="0"/>
    <xf numFmtId="168" fontId="94"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169" fontId="94"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168" fontId="94"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168" fontId="94"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0" fontId="47" fillId="0" borderId="101" applyNumberFormat="0" applyFill="0" applyAlignment="0" applyProtection="0"/>
    <xf numFmtId="188" fontId="2" fillId="70" borderId="95" applyFont="0">
      <alignment horizontal="right" vertical="center"/>
    </xf>
    <xf numFmtId="3" fontId="2" fillId="70" borderId="95" applyFont="0">
      <alignment horizontal="right" vertical="center"/>
    </xf>
    <xf numFmtId="0" fontId="83" fillId="64" borderId="100" applyNumberFormat="0" applyAlignment="0" applyProtection="0"/>
    <xf numFmtId="168" fontId="85" fillId="64" borderId="100" applyNumberFormat="0" applyAlignment="0" applyProtection="0"/>
    <xf numFmtId="169" fontId="85" fillId="64" borderId="100" applyNumberFormat="0" applyAlignment="0" applyProtection="0"/>
    <xf numFmtId="168" fontId="85" fillId="64" borderId="100" applyNumberFormat="0" applyAlignment="0" applyProtection="0"/>
    <xf numFmtId="168" fontId="85" fillId="64" borderId="100" applyNumberFormat="0" applyAlignment="0" applyProtection="0"/>
    <xf numFmtId="169" fontId="85" fillId="64" borderId="100" applyNumberFormat="0" applyAlignment="0" applyProtection="0"/>
    <xf numFmtId="168" fontId="85" fillId="64" borderId="100" applyNumberFormat="0" applyAlignment="0" applyProtection="0"/>
    <xf numFmtId="168" fontId="85" fillId="64" borderId="100" applyNumberFormat="0" applyAlignment="0" applyProtection="0"/>
    <xf numFmtId="169" fontId="85" fillId="64" borderId="100" applyNumberFormat="0" applyAlignment="0" applyProtection="0"/>
    <xf numFmtId="168" fontId="85" fillId="64" borderId="100" applyNumberFormat="0" applyAlignment="0" applyProtection="0"/>
    <xf numFmtId="168" fontId="85" fillId="64" borderId="100" applyNumberFormat="0" applyAlignment="0" applyProtection="0"/>
    <xf numFmtId="169" fontId="85" fillId="64" borderId="100" applyNumberFormat="0" applyAlignment="0" applyProtection="0"/>
    <xf numFmtId="168" fontId="85"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169" fontId="85"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168" fontId="85"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168" fontId="85"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0" fontId="83" fillId="64" borderId="100" applyNumberFormat="0" applyAlignment="0" applyProtection="0"/>
    <xf numFmtId="3" fontId="2" fillId="75" borderId="95" applyFont="0">
      <alignment horizontal="right" vertical="center"/>
      <protection locked="0"/>
    </xf>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 fillId="74" borderId="99" applyNumberFormat="0" applyFont="0" applyAlignment="0" applyProtection="0"/>
    <xf numFmtId="0" fontId="27"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0" fontId="27" fillId="74" borderId="99" applyNumberFormat="0" applyFont="0" applyAlignment="0" applyProtection="0"/>
    <xf numFmtId="3" fontId="2" fillId="72" borderId="95" applyFont="0">
      <alignment horizontal="right" vertical="center"/>
      <protection locked="0"/>
    </xf>
    <xf numFmtId="0" fontId="66" fillId="43" borderId="98" applyNumberFormat="0" applyAlignment="0" applyProtection="0"/>
    <xf numFmtId="168" fontId="68" fillId="43" borderId="98" applyNumberFormat="0" applyAlignment="0" applyProtection="0"/>
    <xf numFmtId="169" fontId="68" fillId="43" borderId="98" applyNumberFormat="0" applyAlignment="0" applyProtection="0"/>
    <xf numFmtId="168" fontId="68" fillId="43" borderId="98" applyNumberFormat="0" applyAlignment="0" applyProtection="0"/>
    <xf numFmtId="168" fontId="68" fillId="43" borderId="98" applyNumberFormat="0" applyAlignment="0" applyProtection="0"/>
    <xf numFmtId="169" fontId="68" fillId="43" borderId="98" applyNumberFormat="0" applyAlignment="0" applyProtection="0"/>
    <xf numFmtId="168" fontId="68" fillId="43" borderId="98" applyNumberFormat="0" applyAlignment="0" applyProtection="0"/>
    <xf numFmtId="168" fontId="68" fillId="43" borderId="98" applyNumberFormat="0" applyAlignment="0" applyProtection="0"/>
    <xf numFmtId="169" fontId="68" fillId="43" borderId="98" applyNumberFormat="0" applyAlignment="0" applyProtection="0"/>
    <xf numFmtId="168" fontId="68" fillId="43" borderId="98" applyNumberFormat="0" applyAlignment="0" applyProtection="0"/>
    <xf numFmtId="168" fontId="68" fillId="43" borderId="98" applyNumberFormat="0" applyAlignment="0" applyProtection="0"/>
    <xf numFmtId="169" fontId="68" fillId="43" borderId="98" applyNumberFormat="0" applyAlignment="0" applyProtection="0"/>
    <xf numFmtId="168" fontId="68"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169" fontId="68"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168" fontId="68"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168" fontId="68"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66" fillId="43" borderId="98" applyNumberFormat="0" applyAlignment="0" applyProtection="0"/>
    <xf numFmtId="0" fontId="2" fillId="71" borderId="96" applyNumberFormat="0" applyFont="0" applyBorder="0" applyProtection="0">
      <alignment horizontal="left" vertical="center"/>
    </xf>
    <xf numFmtId="9" fontId="2" fillId="71" borderId="95" applyFont="0" applyProtection="0">
      <alignment horizontal="right" vertical="center"/>
    </xf>
    <xf numFmtId="3" fontId="2" fillId="71" borderId="95" applyFont="0" applyProtection="0">
      <alignment horizontal="right" vertical="center"/>
    </xf>
    <xf numFmtId="0" fontId="62" fillId="70" borderId="96" applyFont="0" applyBorder="0">
      <alignment horizontal="center" wrapText="1"/>
    </xf>
    <xf numFmtId="168" fontId="54" fillId="0" borderId="93">
      <alignment horizontal="left" vertical="center"/>
    </xf>
    <xf numFmtId="0" fontId="54" fillId="0" borderId="93">
      <alignment horizontal="left" vertical="center"/>
    </xf>
    <xf numFmtId="0" fontId="54" fillId="0" borderId="93">
      <alignment horizontal="left" vertical="center"/>
    </xf>
    <xf numFmtId="0" fontId="2" fillId="69" borderId="95" applyNumberFormat="0" applyFont="0" applyBorder="0" applyProtection="0">
      <alignment horizontal="center" vertical="center"/>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6" fillId="0" borderId="95" applyNumberFormat="0" applyAlignment="0">
      <alignment horizontal="right"/>
      <protection locked="0"/>
    </xf>
    <xf numFmtId="0" fontId="38" fillId="64" borderId="98" applyNumberFormat="0" applyAlignment="0" applyProtection="0"/>
    <xf numFmtId="168" fontId="40" fillId="64" borderId="98" applyNumberFormat="0" applyAlignment="0" applyProtection="0"/>
    <xf numFmtId="169" fontId="40" fillId="64" borderId="98" applyNumberFormat="0" applyAlignment="0" applyProtection="0"/>
    <xf numFmtId="168" fontId="40" fillId="64" borderId="98" applyNumberFormat="0" applyAlignment="0" applyProtection="0"/>
    <xf numFmtId="168" fontId="40" fillId="64" borderId="98" applyNumberFormat="0" applyAlignment="0" applyProtection="0"/>
    <xf numFmtId="169" fontId="40" fillId="64" borderId="98" applyNumberFormat="0" applyAlignment="0" applyProtection="0"/>
    <xf numFmtId="168" fontId="40" fillId="64" borderId="98" applyNumberFormat="0" applyAlignment="0" applyProtection="0"/>
    <xf numFmtId="168" fontId="40" fillId="64" borderId="98" applyNumberFormat="0" applyAlignment="0" applyProtection="0"/>
    <xf numFmtId="169" fontId="40" fillId="64" borderId="98" applyNumberFormat="0" applyAlignment="0" applyProtection="0"/>
    <xf numFmtId="168" fontId="40" fillId="64" borderId="98" applyNumberFormat="0" applyAlignment="0" applyProtection="0"/>
    <xf numFmtId="168" fontId="40" fillId="64" borderId="98" applyNumberFormat="0" applyAlignment="0" applyProtection="0"/>
    <xf numFmtId="169" fontId="40" fillId="64" borderId="98" applyNumberFormat="0" applyAlignment="0" applyProtection="0"/>
    <xf numFmtId="168" fontId="40"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169" fontId="40"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168" fontId="40"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168" fontId="40"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38" fillId="64" borderId="98"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cellStyleXfs>
  <cellXfs count="849">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3" xfId="0" applyFont="1" applyBorder="1"/>
    <xf numFmtId="0" fontId="20" fillId="0" borderId="22" xfId="0" applyFont="1" applyBorder="1" applyAlignment="1">
      <alignment horizontal="center" vertical="center" wrapText="1"/>
    </xf>
    <xf numFmtId="0" fontId="4" fillId="0" borderId="54"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57" xfId="0" applyNumberFormat="1" applyFont="1" applyBorder="1" applyAlignment="1">
      <alignment horizontal="center"/>
    </xf>
    <xf numFmtId="167" fontId="19" fillId="0" borderId="57" xfId="0" applyNumberFormat="1" applyFont="1" applyBorder="1" applyAlignment="1">
      <alignment horizontal="center"/>
    </xf>
    <xf numFmtId="167" fontId="23" fillId="0" borderId="59" xfId="0" applyNumberFormat="1" applyFont="1" applyBorder="1" applyAlignment="1">
      <alignment horizontal="center"/>
    </xf>
    <xf numFmtId="167" fontId="23" fillId="0" borderId="60"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1"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4" fontId="10" fillId="36" borderId="24"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6"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4" xfId="0" applyNumberFormat="1" applyFont="1" applyBorder="1" applyAlignment="1">
      <alignment horizontal="right" vertical="center"/>
    </xf>
    <xf numFmtId="49" fontId="106" fillId="0" borderId="77" xfId="0" applyNumberFormat="1" applyFont="1" applyBorder="1" applyAlignment="1">
      <alignment horizontal="right" vertical="center"/>
    </xf>
    <xf numFmtId="49" fontId="106" fillId="0" borderId="82" xfId="0" applyNumberFormat="1" applyFont="1" applyBorder="1" applyAlignment="1">
      <alignment horizontal="right" vertical="center"/>
    </xf>
    <xf numFmtId="0" fontId="106" fillId="0" borderId="0" xfId="0" applyFont="1" applyAlignment="1">
      <alignment horizontal="left"/>
    </xf>
    <xf numFmtId="0" fontId="106" fillId="0" borderId="82"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193" fontId="0" fillId="36" borderId="18" xfId="0" applyNumberFormat="1" applyFill="1" applyBorder="1" applyAlignment="1">
      <alignment horizontal="center" vertical="center"/>
    </xf>
    <xf numFmtId="193" fontId="0" fillId="0" borderId="20" xfId="0" applyNumberFormat="1" applyBorder="1"/>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36" borderId="23" xfId="0" applyNumberFormat="1" applyFont="1" applyFill="1" applyBorder="1"/>
    <xf numFmtId="193" fontId="4" fillId="36" borderId="51"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23"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167" fontId="6" fillId="36" borderId="23" xfId="0" applyNumberFormat="1" applyFont="1" applyFill="1" applyBorder="1" applyAlignment="1">
      <alignment horizontal="center" vertical="center"/>
    </xf>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7" borderId="0" xfId="20"/>
    <xf numFmtId="169" fontId="26" fillId="37" borderId="90" xfId="20" applyBorder="1"/>
    <xf numFmtId="0" fontId="4" fillId="0" borderId="7" xfId="0" applyFont="1" applyBorder="1" applyAlignment="1">
      <alignment vertical="center"/>
    </xf>
    <xf numFmtId="0" fontId="4" fillId="0" borderId="95" xfId="0" applyFont="1" applyBorder="1" applyAlignment="1">
      <alignment vertical="center"/>
    </xf>
    <xf numFmtId="0" fontId="6" fillId="0" borderId="95" xfId="0" applyFont="1" applyBorder="1" applyAlignment="1">
      <alignment vertical="center"/>
    </xf>
    <xf numFmtId="0" fontId="4" fillId="0" borderId="17"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16"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169" fontId="26" fillId="37" borderId="106" xfId="20" applyBorder="1"/>
    <xf numFmtId="0" fontId="4" fillId="3" borderId="61" xfId="0" applyFont="1" applyFill="1" applyBorder="1" applyAlignment="1">
      <alignment horizontal="center" vertical="center"/>
    </xf>
    <xf numFmtId="0" fontId="4" fillId="3" borderId="0" xfId="0" applyFont="1" applyFill="1" applyAlignment="1">
      <alignment vertical="center"/>
    </xf>
    <xf numFmtId="0" fontId="4" fillId="0" borderId="67" xfId="0" applyFont="1" applyBorder="1" applyAlignment="1">
      <alignment horizontal="center" vertical="center"/>
    </xf>
    <xf numFmtId="0" fontId="4" fillId="3" borderId="93" xfId="0" applyFont="1" applyFill="1" applyBorder="1" applyAlignment="1">
      <alignment vertical="center"/>
    </xf>
    <xf numFmtId="0" fontId="14" fillId="3" borderId="107" xfId="0" applyFont="1" applyFill="1" applyBorder="1" applyAlignment="1">
      <alignment horizontal="left"/>
    </xf>
    <xf numFmtId="0" fontId="14" fillId="3" borderId="108" xfId="0" applyFont="1" applyFill="1" applyBorder="1" applyAlignment="1">
      <alignment horizontal="left"/>
    </xf>
    <xf numFmtId="0" fontId="4" fillId="0" borderId="95" xfId="0" applyFont="1" applyBorder="1" applyAlignment="1">
      <alignment horizontal="center" vertical="center" wrapText="1"/>
    </xf>
    <xf numFmtId="0" fontId="106" fillId="0" borderId="84" xfId="0" applyFont="1" applyBorder="1" applyAlignment="1">
      <alignment horizontal="right" vertical="center"/>
    </xf>
    <xf numFmtId="0" fontId="4" fillId="0" borderId="109" xfId="0" applyFont="1" applyBorder="1" applyAlignment="1">
      <alignment horizontal="center" vertical="center" wrapText="1"/>
    </xf>
    <xf numFmtId="0" fontId="6" fillId="3" borderId="110" xfId="0" applyFont="1" applyFill="1" applyBorder="1" applyAlignment="1">
      <alignment vertical="center"/>
    </xf>
    <xf numFmtId="0" fontId="4" fillId="3" borderId="21" xfId="0" applyFont="1" applyFill="1" applyBorder="1" applyAlignment="1">
      <alignment vertical="center"/>
    </xf>
    <xf numFmtId="0" fontId="4" fillId="0" borderId="111" xfId="0" applyFont="1" applyBorder="1" applyAlignment="1">
      <alignment horizontal="center" vertical="center"/>
    </xf>
    <xf numFmtId="0" fontId="6" fillId="0" borderId="23" xfId="0" applyFont="1" applyBorder="1" applyAlignment="1">
      <alignment vertical="center"/>
    </xf>
    <xf numFmtId="169" fontId="26" fillId="37" borderId="25" xfId="20" applyBorder="1"/>
    <xf numFmtId="0" fontId="4" fillId="0" borderId="7" xfId="0" applyFont="1" applyBorder="1" applyAlignment="1">
      <alignment horizontal="center" vertical="center" wrapText="1"/>
    </xf>
    <xf numFmtId="0" fontId="4" fillId="0" borderId="62"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111" xfId="0" applyBorder="1"/>
    <xf numFmtId="0" fontId="0" fillId="0" borderId="22" xfId="0" applyBorder="1"/>
    <xf numFmtId="0" fontId="6" fillId="36" borderId="112" xfId="0" applyFont="1" applyFill="1" applyBorder="1" applyAlignment="1">
      <alignment vertical="center" wrapText="1"/>
    </xf>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1" xfId="0" applyFont="1" applyFill="1" applyBorder="1" applyAlignment="1">
      <alignment horizontal="left" vertical="center" wrapText="1"/>
    </xf>
    <xf numFmtId="0" fontId="6" fillId="36" borderId="95" xfId="0" applyFont="1" applyFill="1" applyBorder="1" applyAlignment="1">
      <alignment horizontal="left" vertical="center" wrapText="1"/>
    </xf>
    <xf numFmtId="0" fontId="6" fillId="36" borderId="109" xfId="0" applyFont="1" applyFill="1" applyBorder="1" applyAlignment="1">
      <alignment horizontal="left" vertical="center" wrapText="1"/>
    </xf>
    <xf numFmtId="0" fontId="4" fillId="0" borderId="111" xfId="0" applyFont="1" applyBorder="1" applyAlignment="1">
      <alignment horizontal="right" vertical="center" wrapText="1"/>
    </xf>
    <xf numFmtId="0" fontId="4" fillId="0" borderId="95" xfId="0" applyFont="1" applyBorder="1" applyAlignment="1">
      <alignment horizontal="left" vertical="center" wrapText="1"/>
    </xf>
    <xf numFmtId="0" fontId="109" fillId="0" borderId="111" xfId="0" applyFont="1" applyBorder="1" applyAlignment="1">
      <alignment horizontal="right" vertical="center" wrapText="1"/>
    </xf>
    <xf numFmtId="0" fontId="109" fillId="0" borderId="95" xfId="0" applyFont="1" applyBorder="1" applyAlignment="1">
      <alignment horizontal="left" vertical="center" wrapText="1"/>
    </xf>
    <xf numFmtId="0" fontId="6" fillId="0" borderId="111"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2" xfId="5" applyNumberFormat="1" applyFont="1" applyBorder="1" applyAlignment="1" applyProtection="1">
      <alignment horizontal="left" vertical="center"/>
      <protection locked="0"/>
    </xf>
    <xf numFmtId="0" fontId="111" fillId="0" borderId="23" xfId="9" applyFont="1" applyBorder="1" applyAlignment="1" applyProtection="1">
      <alignment horizontal="left" vertical="center" wrapText="1"/>
      <protection locked="0"/>
    </xf>
    <xf numFmtId="0" fontId="20" fillId="0" borderId="111" xfId="0" applyFont="1" applyBorder="1" applyAlignment="1">
      <alignment horizontal="center" vertical="center" wrapText="1"/>
    </xf>
    <xf numFmtId="14" fontId="7" fillId="3" borderId="95" xfId="8" quotePrefix="1" applyNumberFormat="1" applyFont="1" applyFill="1" applyBorder="1" applyAlignment="1" applyProtection="1">
      <alignment horizontal="left" vertical="center" wrapText="1" indent="2"/>
      <protection locked="0"/>
    </xf>
    <xf numFmtId="14" fontId="7" fillId="3" borderId="95" xfId="8" quotePrefix="1" applyNumberFormat="1" applyFont="1" applyFill="1" applyBorder="1" applyAlignment="1" applyProtection="1">
      <alignment horizontal="left" vertical="center" wrapText="1" indent="3"/>
      <protection locked="0"/>
    </xf>
    <xf numFmtId="0" fontId="11" fillId="0" borderId="95" xfId="17" applyFill="1" applyBorder="1" applyAlignment="1" applyProtection="1"/>
    <xf numFmtId="49" fontId="109" fillId="0" borderId="111" xfId="0" applyNumberFormat="1" applyFont="1" applyBorder="1" applyAlignment="1">
      <alignment horizontal="right" vertical="center" wrapText="1"/>
    </xf>
    <xf numFmtId="0" fontId="7" fillId="3" borderId="95" xfId="20960" applyFont="1" applyFill="1" applyBorder="1"/>
    <xf numFmtId="0" fontId="103" fillId="0" borderId="95" xfId="20960" applyFont="1" applyBorder="1" applyAlignment="1">
      <alignment horizontal="center" vertical="center"/>
    </xf>
    <xf numFmtId="0" fontId="4" fillId="0" borderId="95" xfId="0" applyFont="1" applyBorder="1"/>
    <xf numFmtId="0" fontId="11" fillId="0" borderId="95" xfId="17" applyFill="1" applyBorder="1" applyAlignment="1" applyProtection="1">
      <alignment horizontal="left" vertical="center" wrapText="1"/>
    </xf>
    <xf numFmtId="49" fontId="109" fillId="0" borderId="95" xfId="0" applyNumberFormat="1" applyFont="1" applyBorder="1" applyAlignment="1">
      <alignment horizontal="right" vertical="center" wrapText="1"/>
    </xf>
    <xf numFmtId="0" fontId="11" fillId="0" borderId="95" xfId="17" applyFill="1" applyBorder="1" applyAlignment="1" applyProtection="1">
      <alignment horizontal="left" vertical="center"/>
    </xf>
    <xf numFmtId="0" fontId="112" fillId="78" borderId="96" xfId="21412" applyFont="1" applyFill="1" applyBorder="1" applyAlignment="1" applyProtection="1">
      <alignment vertical="center" wrapText="1"/>
      <protection locked="0"/>
    </xf>
    <xf numFmtId="0" fontId="113" fillId="70" borderId="91" xfId="21412" applyFont="1" applyFill="1" applyBorder="1" applyAlignment="1" applyProtection="1">
      <alignment horizontal="center" vertical="center"/>
      <protection locked="0"/>
    </xf>
    <xf numFmtId="0" fontId="112" fillId="79" borderId="95" xfId="21412" applyFont="1" applyFill="1" applyBorder="1" applyAlignment="1" applyProtection="1">
      <alignment horizontal="center" vertical="center"/>
      <protection locked="0"/>
    </xf>
    <xf numFmtId="0" fontId="112" fillId="78" borderId="96" xfId="21412" applyFont="1" applyFill="1" applyBorder="1" applyProtection="1">
      <alignment vertical="center"/>
      <protection locked="0"/>
    </xf>
    <xf numFmtId="0" fontId="114" fillId="70" borderId="91" xfId="21412" applyFont="1" applyFill="1" applyBorder="1" applyAlignment="1" applyProtection="1">
      <alignment horizontal="center" vertical="center"/>
      <protection locked="0"/>
    </xf>
    <xf numFmtId="0" fontId="114" fillId="3" borderId="91" xfId="21412" applyFont="1" applyFill="1" applyBorder="1" applyAlignment="1" applyProtection="1">
      <alignment horizontal="center" vertical="center"/>
      <protection locked="0"/>
    </xf>
    <xf numFmtId="0" fontId="114" fillId="0" borderId="91" xfId="21412" applyFont="1" applyBorder="1" applyAlignment="1" applyProtection="1">
      <alignment horizontal="center" vertical="center"/>
      <protection locked="0"/>
    </xf>
    <xf numFmtId="0" fontId="115" fillId="79" borderId="95" xfId="21412" applyFont="1" applyFill="1" applyBorder="1" applyAlignment="1" applyProtection="1">
      <alignment horizontal="center" vertical="center"/>
      <protection locked="0"/>
    </xf>
    <xf numFmtId="0" fontId="112" fillId="78" borderId="96" xfId="21412" applyFont="1" applyFill="1" applyBorder="1" applyAlignment="1" applyProtection="1">
      <alignment horizontal="center" vertical="center"/>
      <protection locked="0"/>
    </xf>
    <xf numFmtId="0" fontId="62" fillId="78" borderId="96" xfId="21412" applyFont="1" applyFill="1" applyBorder="1" applyProtection="1">
      <alignment vertical="center"/>
      <protection locked="0"/>
    </xf>
    <xf numFmtId="0" fontId="114" fillId="70" borderId="95" xfId="21412" applyFont="1" applyFill="1" applyBorder="1" applyAlignment="1" applyProtection="1">
      <alignment horizontal="center" vertical="center"/>
      <protection locked="0"/>
    </xf>
    <xf numFmtId="0" fontId="36" fillId="70" borderId="95" xfId="21412" applyFont="1" applyFill="1" applyBorder="1" applyAlignment="1" applyProtection="1">
      <alignment horizontal="center" vertical="center"/>
      <protection locked="0"/>
    </xf>
    <xf numFmtId="0" fontId="62" fillId="78" borderId="94" xfId="21412" applyFont="1" applyFill="1" applyBorder="1" applyProtection="1">
      <alignment vertical="center"/>
      <protection locked="0"/>
    </xf>
    <xf numFmtId="0" fontId="113" fillId="0" borderId="94" xfId="21412" applyFont="1" applyBorder="1" applyAlignment="1" applyProtection="1">
      <alignment horizontal="left" vertical="center" wrapText="1"/>
      <protection locked="0"/>
    </xf>
    <xf numFmtId="164" fontId="113" fillId="0" borderId="95" xfId="948" applyNumberFormat="1" applyFont="1" applyFill="1" applyBorder="1" applyAlignment="1" applyProtection="1">
      <alignment horizontal="right" vertical="center"/>
      <protection locked="0"/>
    </xf>
    <xf numFmtId="0" fontId="112" fillId="79" borderId="94" xfId="21412" applyFont="1" applyFill="1" applyBorder="1" applyAlignment="1" applyProtection="1">
      <alignment vertical="top" wrapText="1"/>
      <protection locked="0"/>
    </xf>
    <xf numFmtId="164" fontId="113" fillId="79" borderId="95" xfId="948" applyNumberFormat="1" applyFont="1" applyFill="1" applyBorder="1" applyAlignment="1" applyProtection="1">
      <alignment horizontal="right" vertical="center"/>
    </xf>
    <xf numFmtId="164" fontId="62" fillId="78" borderId="94" xfId="948" applyNumberFormat="1" applyFont="1" applyFill="1" applyBorder="1" applyAlignment="1" applyProtection="1">
      <alignment horizontal="right" vertical="center"/>
      <protection locked="0"/>
    </xf>
    <xf numFmtId="0" fontId="113" fillId="70" borderId="94" xfId="21412" applyFont="1" applyFill="1" applyBorder="1" applyAlignment="1" applyProtection="1">
      <alignment vertical="center" wrapText="1"/>
      <protection locked="0"/>
    </xf>
    <xf numFmtId="0" fontId="113" fillId="70" borderId="94" xfId="21412" applyFont="1" applyFill="1" applyBorder="1" applyAlignment="1" applyProtection="1">
      <alignment horizontal="left" vertical="center" wrapText="1"/>
      <protection locked="0"/>
    </xf>
    <xf numFmtId="0" fontId="113" fillId="0" borderId="94" xfId="21412" applyFont="1" applyBorder="1" applyAlignment="1" applyProtection="1">
      <alignment vertical="center" wrapText="1"/>
      <protection locked="0"/>
    </xf>
    <xf numFmtId="0" fontId="113" fillId="3" borderId="94" xfId="21412" applyFont="1" applyFill="1" applyBorder="1" applyAlignment="1" applyProtection="1">
      <alignment horizontal="left" vertical="center" wrapText="1"/>
      <protection locked="0"/>
    </xf>
    <xf numFmtId="0" fontId="112" fillId="79" borderId="94" xfId="21412" applyFont="1" applyFill="1" applyBorder="1" applyAlignment="1" applyProtection="1">
      <alignment vertical="center" wrapText="1"/>
      <protection locked="0"/>
    </xf>
    <xf numFmtId="164" fontId="112" fillId="78" borderId="94" xfId="948" applyNumberFormat="1" applyFont="1" applyFill="1" applyBorder="1" applyAlignment="1" applyProtection="1">
      <alignment horizontal="right" vertical="center"/>
      <protection locked="0"/>
    </xf>
    <xf numFmtId="1" fontId="6" fillId="36" borderId="109" xfId="0" applyNumberFormat="1" applyFont="1" applyFill="1" applyBorder="1" applyAlignment="1">
      <alignment horizontal="right" vertical="center" wrapText="1"/>
    </xf>
    <xf numFmtId="1" fontId="6" fillId="36" borderId="109" xfId="0" applyNumberFormat="1" applyFont="1" applyFill="1" applyBorder="1" applyAlignment="1">
      <alignment horizontal="center" vertical="center" wrapText="1"/>
    </xf>
    <xf numFmtId="10" fontId="7" fillId="0" borderId="95" xfId="20961" applyNumberFormat="1" applyFont="1" applyFill="1" applyBorder="1" applyAlignment="1">
      <alignment horizontal="left" vertical="center" wrapText="1"/>
    </xf>
    <xf numFmtId="10" fontId="6" fillId="36" borderId="95" xfId="0" applyNumberFormat="1" applyFont="1" applyFill="1" applyBorder="1" applyAlignment="1">
      <alignment horizontal="left" vertical="center" wrapText="1"/>
    </xf>
    <xf numFmtId="10" fontId="109" fillId="0" borderId="95" xfId="20961" applyNumberFormat="1" applyFont="1" applyFill="1" applyBorder="1" applyAlignment="1">
      <alignment horizontal="left" vertical="center" wrapText="1"/>
    </xf>
    <xf numFmtId="10" fontId="6" fillId="36" borderId="95" xfId="20961" applyNumberFormat="1" applyFont="1" applyFill="1" applyBorder="1" applyAlignment="1">
      <alignment horizontal="left" vertical="center" wrapText="1"/>
    </xf>
    <xf numFmtId="10" fontId="6" fillId="36" borderId="95" xfId="0" applyNumberFormat="1" applyFont="1" applyFill="1" applyBorder="1" applyAlignment="1">
      <alignment horizontal="center" vertical="center" wrapText="1"/>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1" xfId="0" applyFont="1" applyBorder="1" applyAlignment="1">
      <alignment horizontal="right" vertical="center" wrapText="1"/>
    </xf>
    <xf numFmtId="0" fontId="7" fillId="0" borderId="95" xfId="0" applyFont="1" applyBorder="1" applyAlignment="1">
      <alignment vertical="center" wrapText="1"/>
    </xf>
    <xf numFmtId="0" fontId="4" fillId="0" borderId="95" xfId="0" applyFont="1" applyBorder="1" applyAlignment="1">
      <alignment vertical="center" wrapText="1"/>
    </xf>
    <xf numFmtId="0" fontId="4" fillId="0" borderId="95" xfId="0" applyFont="1" applyBorder="1" applyAlignment="1">
      <alignment horizontal="left" vertical="center" wrapText="1" indent="2"/>
    </xf>
    <xf numFmtId="0" fontId="6" fillId="0" borderId="23" xfId="0" applyFont="1" applyBorder="1" applyAlignment="1">
      <alignment vertical="center" wrapText="1"/>
    </xf>
    <xf numFmtId="0" fontId="9" fillId="0" borderId="109" xfId="0" applyFont="1" applyBorder="1"/>
    <xf numFmtId="0" fontId="9" fillId="0" borderId="109" xfId="0" applyFont="1" applyBorder="1" applyAlignment="1">
      <alignment wrapText="1"/>
    </xf>
    <xf numFmtId="0" fontId="10" fillId="0" borderId="18" xfId="0" applyFont="1" applyBorder="1" applyAlignment="1">
      <alignment horizontal="center"/>
    </xf>
    <xf numFmtId="0" fontId="10" fillId="0" borderId="109"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111" xfId="0" applyFont="1" applyBorder="1" applyAlignment="1">
      <alignment horizontal="center" vertical="center" wrapText="1"/>
    </xf>
    <xf numFmtId="0" fontId="15" fillId="0" borderId="95" xfId="0" applyFont="1" applyBorder="1" applyAlignment="1">
      <alignment horizontal="center" vertical="center" wrapText="1"/>
    </xf>
    <xf numFmtId="0" fontId="16" fillId="0" borderId="95" xfId="0" applyFont="1" applyBorder="1" applyAlignment="1">
      <alignment horizontal="left" vertical="center" wrapText="1"/>
    </xf>
    <xf numFmtId="193" fontId="7" fillId="0" borderId="95" xfId="0" applyNumberFormat="1" applyFont="1" applyBorder="1" applyAlignment="1" applyProtection="1">
      <alignment vertical="center" wrapText="1"/>
      <protection locked="0"/>
    </xf>
    <xf numFmtId="193" fontId="4" fillId="0" borderId="95" xfId="0" applyNumberFormat="1" applyFont="1" applyBorder="1" applyAlignment="1" applyProtection="1">
      <alignment vertical="center" wrapText="1"/>
      <protection locked="0"/>
    </xf>
    <xf numFmtId="193" fontId="4" fillId="0" borderId="109" xfId="0" applyNumberFormat="1" applyFont="1" applyBorder="1" applyAlignment="1" applyProtection="1">
      <alignment vertical="center" wrapText="1"/>
      <protection locked="0"/>
    </xf>
    <xf numFmtId="0" fontId="9" fillId="2" borderId="111" xfId="0" applyFont="1" applyFill="1" applyBorder="1" applyAlignment="1">
      <alignment horizontal="right" vertical="center"/>
    </xf>
    <xf numFmtId="0" fontId="9" fillId="2" borderId="95" xfId="0" applyFont="1" applyFill="1" applyBorder="1" applyAlignment="1">
      <alignment vertical="center"/>
    </xf>
    <xf numFmtId="193" fontId="9" fillId="2" borderId="95" xfId="0" applyNumberFormat="1" applyFont="1" applyFill="1" applyBorder="1" applyAlignment="1" applyProtection="1">
      <alignment vertical="center"/>
      <protection locked="0"/>
    </xf>
    <xf numFmtId="193" fontId="17" fillId="2" borderId="95" xfId="0" applyNumberFormat="1" applyFont="1" applyFill="1" applyBorder="1" applyAlignment="1" applyProtection="1">
      <alignment vertical="center"/>
      <protection locked="0"/>
    </xf>
    <xf numFmtId="193" fontId="17" fillId="2" borderId="109" xfId="0" applyNumberFormat="1" applyFont="1" applyFill="1" applyBorder="1" applyAlignment="1" applyProtection="1">
      <alignment vertical="center"/>
      <protection locked="0"/>
    </xf>
    <xf numFmtId="193" fontId="9" fillId="2" borderId="109" xfId="0" applyNumberFormat="1" applyFont="1" applyFill="1" applyBorder="1" applyAlignment="1" applyProtection="1">
      <alignment vertical="center"/>
      <protection locked="0"/>
    </xf>
    <xf numFmtId="0" fontId="15" fillId="0" borderId="111" xfId="0" applyFont="1" applyBorder="1" applyAlignment="1">
      <alignment horizontal="center" vertical="center" wrapText="1"/>
    </xf>
    <xf numFmtId="14" fontId="4" fillId="0" borderId="0" xfId="0" applyNumberFormat="1" applyFont="1"/>
    <xf numFmtId="10" fontId="4" fillId="0" borderId="95" xfId="20961" applyNumberFormat="1" applyFont="1" applyBorder="1" applyAlignment="1" applyProtection="1">
      <alignment vertical="center" wrapText="1"/>
      <protection locked="0"/>
    </xf>
    <xf numFmtId="10" fontId="4" fillId="0" borderId="109" xfId="20961" applyNumberFormat="1" applyFont="1" applyBorder="1" applyAlignment="1" applyProtection="1">
      <alignment vertical="center" wrapText="1"/>
      <protection locked="0"/>
    </xf>
    <xf numFmtId="0" fontId="4" fillId="3" borderId="53" xfId="0" applyFont="1" applyFill="1" applyBorder="1"/>
    <xf numFmtId="0" fontId="4" fillId="3" borderId="114" xfId="0" applyFont="1" applyFill="1" applyBorder="1" applyAlignment="1">
      <alignment wrapText="1"/>
    </xf>
    <xf numFmtId="0" fontId="4" fillId="3" borderId="115" xfId="0" applyFont="1" applyFill="1" applyBorder="1"/>
    <xf numFmtId="0" fontId="6" fillId="3" borderId="11" xfId="0" applyFont="1" applyFill="1" applyBorder="1" applyAlignment="1">
      <alignment horizontal="center" wrapText="1"/>
    </xf>
    <xf numFmtId="0" fontId="4" fillId="0" borderId="95" xfId="0" applyFont="1" applyBorder="1" applyAlignment="1">
      <alignment horizontal="center"/>
    </xf>
    <xf numFmtId="0" fontId="4" fillId="3" borderId="61"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0" xfId="0" applyFont="1" applyFill="1" applyBorder="1" applyAlignment="1">
      <alignment horizontal="center" vertical="center" wrapText="1"/>
    </xf>
    <xf numFmtId="0" fontId="4" fillId="0" borderId="111" xfId="0" applyFont="1" applyBorder="1"/>
    <xf numFmtId="0" fontId="4" fillId="0" borderId="95" xfId="0" applyFont="1" applyBorder="1" applyAlignment="1">
      <alignment wrapText="1"/>
    </xf>
    <xf numFmtId="164" fontId="4" fillId="0" borderId="95" xfId="7" applyNumberFormat="1" applyFont="1" applyBorder="1"/>
    <xf numFmtId="164" fontId="4" fillId="0" borderId="109" xfId="7" applyNumberFormat="1" applyFont="1" applyBorder="1"/>
    <xf numFmtId="0" fontId="14" fillId="0" borderId="95" xfId="0" applyFont="1" applyBorder="1" applyAlignment="1">
      <alignment horizontal="left" wrapText="1" indent="2"/>
    </xf>
    <xf numFmtId="169" fontId="26" fillId="37" borderId="95" xfId="20" applyBorder="1"/>
    <xf numFmtId="0" fontId="6" fillId="0" borderId="111" xfId="0" applyFont="1" applyBorder="1"/>
    <xf numFmtId="0" fontId="6" fillId="0" borderId="95" xfId="0" applyFont="1" applyBorder="1" applyAlignment="1">
      <alignment wrapText="1"/>
    </xf>
    <xf numFmtId="0" fontId="3" fillId="3" borderId="6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0" borderId="95" xfId="7" applyNumberFormat="1" applyFont="1" applyFill="1" applyBorder="1" applyAlignment="1">
      <alignment vertical="center"/>
    </xf>
    <xf numFmtId="0" fontId="14" fillId="0" borderId="95"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0" xfId="0" applyFont="1" applyFill="1" applyBorder="1"/>
    <xf numFmtId="0" fontId="6" fillId="0" borderId="22" xfId="0" applyFont="1" applyBorder="1"/>
    <xf numFmtId="0" fontId="6" fillId="0" borderId="23" xfId="0" applyFont="1" applyBorder="1" applyAlignment="1">
      <alignment wrapText="1"/>
    </xf>
    <xf numFmtId="169" fontId="26" fillId="37" borderId="112" xfId="20" applyBorder="1"/>
    <xf numFmtId="10" fontId="6" fillId="0" borderId="24" xfId="20961" applyNumberFormat="1" applyFont="1" applyBorder="1"/>
    <xf numFmtId="0" fontId="9" fillId="2" borderId="103" xfId="0" applyFont="1" applyFill="1" applyBorder="1" applyAlignment="1">
      <alignment horizontal="right" vertical="center"/>
    </xf>
    <xf numFmtId="0" fontId="9" fillId="2" borderId="91" xfId="0" applyFont="1" applyFill="1" applyBorder="1" applyAlignment="1">
      <alignment vertical="center"/>
    </xf>
    <xf numFmtId="193" fontId="17" fillId="2" borderId="91" xfId="0" applyNumberFormat="1" applyFont="1" applyFill="1" applyBorder="1" applyAlignment="1" applyProtection="1">
      <alignment vertical="center"/>
      <protection locked="0"/>
    </xf>
    <xf numFmtId="193" fontId="17" fillId="2" borderId="104" xfId="0" applyNumberFormat="1" applyFont="1" applyFill="1" applyBorder="1" applyAlignment="1" applyProtection="1">
      <alignment vertical="center"/>
      <protection locked="0"/>
    </xf>
    <xf numFmtId="0" fontId="9" fillId="0" borderId="95" xfId="0" applyFont="1" applyBorder="1" applyAlignment="1">
      <alignment horizontal="left" vertical="center" wrapText="1"/>
    </xf>
    <xf numFmtId="0" fontId="6" fillId="3" borderId="0" xfId="0" applyFont="1" applyFill="1" applyAlignment="1">
      <alignment horizontal="center"/>
    </xf>
    <xf numFmtId="0" fontId="106" fillId="0" borderId="84" xfId="0" applyFont="1" applyBorder="1" applyAlignment="1">
      <alignment horizontal="left" vertical="center"/>
    </xf>
    <xf numFmtId="0" fontId="106" fillId="0" borderId="82" xfId="0" applyFont="1" applyBorder="1" applyAlignment="1">
      <alignment vertical="center" wrapText="1"/>
    </xf>
    <xf numFmtId="0" fontId="106" fillId="0" borderId="82"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25" xfId="0" applyFont="1" applyBorder="1" applyAlignment="1">
      <alignment horizontal="left" vertical="center" wrapText="1"/>
    </xf>
    <xf numFmtId="0" fontId="125" fillId="0" borderId="0" xfId="0" applyFont="1"/>
    <xf numFmtId="49" fontId="106" fillId="0" borderId="95"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0" fontId="3" fillId="0" borderId="95" xfId="0" applyFont="1" applyBorder="1" applyAlignment="1">
      <alignment horizontal="center" vertical="center"/>
    </xf>
    <xf numFmtId="0" fontId="130" fillId="3" borderId="95" xfId="21414" applyFont="1" applyFill="1" applyBorder="1" applyAlignment="1">
      <alignment horizontal="left" vertical="center" wrapText="1"/>
    </xf>
    <xf numFmtId="0" fontId="131" fillId="0" borderId="95" xfId="21414" applyFont="1" applyBorder="1" applyAlignment="1">
      <alignment horizontal="left" vertical="center" wrapText="1" indent="1"/>
    </xf>
    <xf numFmtId="0" fontId="132" fillId="3" borderId="95" xfId="21414" applyFont="1" applyFill="1" applyBorder="1" applyAlignment="1">
      <alignment horizontal="left" vertical="center" wrapText="1"/>
    </xf>
    <xf numFmtId="0" fontId="131" fillId="3" borderId="95" xfId="21414" applyFont="1" applyFill="1" applyBorder="1" applyAlignment="1">
      <alignment horizontal="left" vertical="center" wrapText="1" indent="1"/>
    </xf>
    <xf numFmtId="0" fontId="130" fillId="0" borderId="132" xfId="0" applyFont="1" applyBorder="1" applyAlignment="1">
      <alignment horizontal="left" vertical="center" wrapText="1"/>
    </xf>
    <xf numFmtId="0" fontId="132" fillId="0" borderId="132" xfId="0" applyFont="1" applyBorder="1" applyAlignment="1">
      <alignment horizontal="left" vertical="center" wrapText="1"/>
    </xf>
    <xf numFmtId="0" fontId="133" fillId="3" borderId="132" xfId="0" applyFont="1" applyFill="1" applyBorder="1" applyAlignment="1">
      <alignment horizontal="left" vertical="center" wrapText="1" indent="1"/>
    </xf>
    <xf numFmtId="0" fontId="132" fillId="3" borderId="132" xfId="0" applyFont="1" applyFill="1" applyBorder="1" applyAlignment="1">
      <alignment horizontal="left" vertical="center" wrapText="1"/>
    </xf>
    <xf numFmtId="0" fontId="132" fillId="3" borderId="133" xfId="0" applyFont="1" applyFill="1" applyBorder="1" applyAlignment="1">
      <alignment horizontal="left" vertical="center" wrapText="1"/>
    </xf>
    <xf numFmtId="0" fontId="133" fillId="0" borderId="132" xfId="0" applyFont="1" applyBorder="1" applyAlignment="1">
      <alignment horizontal="left" vertical="center" wrapText="1" indent="1"/>
    </xf>
    <xf numFmtId="0" fontId="133" fillId="0" borderId="95" xfId="21414" applyFont="1" applyBorder="1" applyAlignment="1">
      <alignment horizontal="left" vertical="center" wrapText="1" indent="1"/>
    </xf>
    <xf numFmtId="0" fontId="132" fillId="0" borderId="95" xfId="21414" applyFont="1" applyBorder="1" applyAlignment="1">
      <alignment horizontal="left" vertical="center" wrapText="1"/>
    </xf>
    <xf numFmtId="0" fontId="134" fillId="0" borderId="95" xfId="21414" applyFont="1" applyBorder="1" applyAlignment="1">
      <alignment horizontal="center" vertical="center" wrapText="1"/>
    </xf>
    <xf numFmtId="0" fontId="132" fillId="3" borderId="134" xfId="0" applyFont="1" applyFill="1" applyBorder="1" applyAlignment="1">
      <alignment horizontal="left" vertical="center" wrapText="1"/>
    </xf>
    <xf numFmtId="0" fontId="131" fillId="3" borderId="135" xfId="21414" applyFont="1" applyFill="1" applyBorder="1" applyAlignment="1">
      <alignment horizontal="left" vertical="center" wrapText="1" indent="1"/>
    </xf>
    <xf numFmtId="0" fontId="131" fillId="3" borderId="132" xfId="0" applyFont="1" applyFill="1" applyBorder="1" applyAlignment="1">
      <alignment horizontal="left" vertical="center" wrapText="1" indent="1"/>
    </xf>
    <xf numFmtId="0" fontId="131" fillId="0" borderId="135" xfId="21414" applyFont="1" applyBorder="1" applyAlignment="1">
      <alignment horizontal="left" vertical="center" wrapText="1" indent="1"/>
    </xf>
    <xf numFmtId="0" fontId="131" fillId="0" borderId="132" xfId="0" applyFont="1" applyBorder="1" applyAlignment="1">
      <alignment horizontal="left" vertical="center" wrapText="1" indent="1"/>
    </xf>
    <xf numFmtId="0" fontId="131" fillId="0" borderId="133" xfId="0" applyFont="1" applyBorder="1" applyAlignment="1">
      <alignment horizontal="left" vertical="center" wrapText="1" indent="1"/>
    </xf>
    <xf numFmtId="0" fontId="132" fillId="0" borderId="135" xfId="21414" applyFont="1" applyBorder="1" applyAlignment="1">
      <alignment horizontal="left" vertical="center" wrapText="1"/>
    </xf>
    <xf numFmtId="0" fontId="132" fillId="3" borderId="135" xfId="21414" applyFont="1" applyFill="1" applyBorder="1" applyAlignment="1">
      <alignment horizontal="left" vertical="center" wrapText="1"/>
    </xf>
    <xf numFmtId="0" fontId="134" fillId="0" borderId="135" xfId="21414" applyFont="1" applyBorder="1" applyAlignment="1">
      <alignment horizontal="center" vertical="center" wrapText="1"/>
    </xf>
    <xf numFmtId="0" fontId="135" fillId="0" borderId="135" xfId="0" applyFont="1" applyBorder="1" applyAlignment="1">
      <alignment horizontal="left"/>
    </xf>
    <xf numFmtId="0" fontId="132" fillId="0" borderId="135" xfId="0" applyFont="1" applyBorder="1" applyAlignment="1">
      <alignment horizontal="left" vertical="center" wrapText="1"/>
    </xf>
    <xf numFmtId="0" fontId="0" fillId="0" borderId="0" xfId="0" applyAlignment="1">
      <alignment horizontal="left" vertical="center"/>
    </xf>
    <xf numFmtId="0" fontId="132" fillId="0" borderId="140" xfId="0" applyFont="1" applyBorder="1" applyAlignment="1">
      <alignment horizontal="justify" vertical="center" wrapText="1"/>
    </xf>
    <xf numFmtId="0" fontId="131" fillId="0" borderId="134" xfId="0" applyFont="1" applyBorder="1" applyAlignment="1">
      <alignment horizontal="left" vertical="center" wrapText="1" indent="1"/>
    </xf>
    <xf numFmtId="0" fontId="132" fillId="0" borderId="132" xfId="0" applyFont="1" applyBorder="1" applyAlignment="1">
      <alignment horizontal="justify" vertical="center" wrapText="1"/>
    </xf>
    <xf numFmtId="0" fontId="130" fillId="0" borderId="132" xfId="0" applyFont="1" applyBorder="1" applyAlignment="1">
      <alignment horizontal="justify" vertical="center" wrapText="1"/>
    </xf>
    <xf numFmtId="0" fontId="132" fillId="3" borderId="132" xfId="0" applyFont="1" applyFill="1" applyBorder="1" applyAlignment="1">
      <alignment horizontal="justify" vertical="center" wrapText="1"/>
    </xf>
    <xf numFmtId="0" fontId="132" fillId="0" borderId="133" xfId="0" applyFont="1" applyBorder="1" applyAlignment="1">
      <alignment horizontal="justify" vertical="center" wrapText="1"/>
    </xf>
    <xf numFmtId="0" fontId="132" fillId="0" borderId="134" xfId="0" applyFont="1" applyBorder="1" applyAlignment="1">
      <alignment horizontal="justify" vertical="center" wrapText="1"/>
    </xf>
    <xf numFmtId="0" fontId="132" fillId="0" borderId="135" xfId="21414" applyFont="1" applyBorder="1" applyAlignment="1">
      <alignment horizontal="justify" vertical="center" wrapText="1"/>
    </xf>
    <xf numFmtId="0" fontId="133" fillId="0" borderId="126" xfId="0" applyFont="1" applyBorder="1" applyAlignment="1">
      <alignment horizontal="left" vertical="center" wrapText="1" indent="1"/>
    </xf>
    <xf numFmtId="0" fontId="130" fillId="0" borderId="132" xfId="0" applyFont="1" applyBorder="1" applyAlignment="1">
      <alignment vertical="center" wrapText="1"/>
    </xf>
    <xf numFmtId="0" fontId="132" fillId="0" borderId="132" xfId="0" applyFont="1" applyBorder="1" applyAlignment="1">
      <alignment vertical="center" wrapText="1"/>
    </xf>
    <xf numFmtId="0" fontId="132" fillId="0" borderId="135" xfId="21414" applyFont="1" applyBorder="1" applyAlignment="1">
      <alignment vertical="center" wrapText="1"/>
    </xf>
    <xf numFmtId="0" fontId="0" fillId="0" borderId="135" xfId="0" applyBorder="1" applyAlignment="1">
      <alignment horizontal="center"/>
    </xf>
    <xf numFmtId="0" fontId="15" fillId="0" borderId="135" xfId="0" applyFont="1" applyBorder="1" applyAlignment="1">
      <alignment vertical="center" wrapText="1"/>
    </xf>
    <xf numFmtId="0" fontId="7" fillId="0" borderId="135" xfId="0" applyFont="1" applyBorder="1" applyAlignment="1">
      <alignment horizontal="left" vertical="center" wrapText="1" indent="1"/>
    </xf>
    <xf numFmtId="0" fontId="3" fillId="0" borderId="135" xfId="0" applyFont="1" applyBorder="1" applyAlignment="1">
      <alignment vertical="center"/>
    </xf>
    <xf numFmtId="0" fontId="136" fillId="0" borderId="135" xfId="0" applyFont="1" applyBorder="1" applyAlignment="1" applyProtection="1">
      <alignment horizontal="left" vertical="center" indent="1"/>
      <protection locked="0"/>
    </xf>
    <xf numFmtId="0" fontId="137" fillId="0" borderId="135" xfId="0" applyFont="1" applyBorder="1" applyAlignment="1" applyProtection="1">
      <alignment horizontal="left" vertical="center" indent="3"/>
      <protection locked="0"/>
    </xf>
    <xf numFmtId="0" fontId="138" fillId="0" borderId="135" xfId="0" applyFont="1" applyBorder="1" applyAlignment="1" applyProtection="1">
      <alignment horizontal="left" vertical="center" indent="3"/>
      <protection locked="0"/>
    </xf>
    <xf numFmtId="0" fontId="3" fillId="0" borderId="135" xfId="0" applyFont="1" applyBorder="1"/>
    <xf numFmtId="0" fontId="0" fillId="0" borderId="0" xfId="0" applyAlignment="1">
      <alignment horizontal="center"/>
    </xf>
    <xf numFmtId="49" fontId="106" fillId="0" borderId="135" xfId="0" applyNumberFormat="1" applyFont="1" applyBorder="1" applyAlignment="1">
      <alignment horizontal="right" vertical="center"/>
    </xf>
    <xf numFmtId="0" fontId="0" fillId="0" borderId="135" xfId="0" applyBorder="1" applyAlignment="1">
      <alignment horizontal="center" vertical="center"/>
    </xf>
    <xf numFmtId="43" fontId="4" fillId="0" borderId="135" xfId="7" applyFont="1" applyFill="1" applyBorder="1" applyAlignment="1">
      <alignment vertical="center" wrapText="1"/>
    </xf>
    <xf numFmtId="43" fontId="4" fillId="0" borderId="135" xfId="7" applyFont="1" applyBorder="1" applyAlignment="1">
      <alignment vertical="center"/>
    </xf>
    <xf numFmtId="0" fontId="0" fillId="0" borderId="139" xfId="0" applyBorder="1" applyAlignment="1">
      <alignment horizontal="center"/>
    </xf>
    <xf numFmtId="0" fontId="131" fillId="0" borderId="139" xfId="21414" applyFont="1" applyBorder="1" applyAlignment="1">
      <alignment horizontal="left" vertical="center" wrapText="1" indent="1"/>
    </xf>
    <xf numFmtId="0" fontId="131" fillId="3" borderId="135" xfId="0" applyFont="1" applyFill="1" applyBorder="1" applyAlignment="1">
      <alignment horizontal="left" vertical="center" wrapText="1" indent="1"/>
    </xf>
    <xf numFmtId="0" fontId="131" fillId="0" borderId="135" xfId="0" applyFont="1" applyBorder="1" applyAlignment="1">
      <alignment horizontal="left" vertical="center" wrapText="1" indent="1"/>
    </xf>
    <xf numFmtId="0" fontId="133" fillId="3" borderId="135" xfId="0" applyFont="1" applyFill="1" applyBorder="1" applyAlignment="1">
      <alignment horizontal="left" vertical="center" wrapText="1" indent="1"/>
    </xf>
    <xf numFmtId="0" fontId="133" fillId="0" borderId="135" xfId="0" applyFont="1" applyBorder="1" applyAlignment="1">
      <alignment horizontal="left" vertical="center" wrapText="1" indent="1"/>
    </xf>
    <xf numFmtId="193" fontId="23" fillId="0" borderId="12" xfId="0" applyNumberFormat="1" applyFont="1" applyBorder="1" applyAlignment="1">
      <alignment horizontal="center" vertical="center"/>
    </xf>
    <xf numFmtId="193" fontId="19" fillId="0" borderId="12" xfId="0" applyNumberFormat="1" applyFont="1" applyBorder="1" applyAlignment="1">
      <alignment horizontal="center" vertical="center"/>
    </xf>
    <xf numFmtId="193" fontId="23" fillId="0" borderId="13" xfId="0" applyNumberFormat="1" applyFont="1" applyBorder="1" applyAlignment="1">
      <alignment horizontal="center" vertical="center"/>
    </xf>
    <xf numFmtId="193" fontId="104" fillId="0" borderId="12" xfId="0" applyNumberFormat="1" applyFont="1" applyBorder="1" applyAlignment="1">
      <alignment horizontal="center" vertical="center"/>
    </xf>
    <xf numFmtId="193" fontId="22" fillId="0" borderId="12" xfId="0" applyNumberFormat="1" applyFont="1" applyBorder="1" applyAlignment="1">
      <alignment horizontal="center" vertical="center"/>
    </xf>
    <xf numFmtId="193" fontId="22" fillId="0" borderId="15" xfId="0" applyNumberFormat="1" applyFont="1" applyBorder="1" applyAlignment="1">
      <alignment horizontal="center" vertical="center"/>
    </xf>
    <xf numFmtId="193" fontId="22" fillId="0" borderId="13" xfId="0" applyNumberFormat="1" applyFont="1" applyBorder="1" applyAlignment="1">
      <alignment horizontal="center" vertical="center"/>
    </xf>
    <xf numFmtId="0" fontId="120" fillId="0" borderId="135" xfId="0" applyFont="1" applyBorder="1"/>
    <xf numFmtId="49" fontId="122" fillId="0" borderId="135" xfId="5" applyNumberFormat="1" applyFont="1" applyBorder="1" applyAlignment="1" applyProtection="1">
      <alignment horizontal="right" vertical="center"/>
      <protection locked="0"/>
    </xf>
    <xf numFmtId="0" fontId="121" fillId="3" borderId="135" xfId="13" applyFont="1" applyFill="1" applyBorder="1" applyAlignment="1" applyProtection="1">
      <alignment horizontal="left" vertical="center" wrapText="1"/>
      <protection locked="0"/>
    </xf>
    <xf numFmtId="49" fontId="121" fillId="3" borderId="135" xfId="5" applyNumberFormat="1" applyFont="1" applyFill="1" applyBorder="1" applyAlignment="1" applyProtection="1">
      <alignment horizontal="right" vertical="center"/>
      <protection locked="0"/>
    </xf>
    <xf numFmtId="0" fontId="121" fillId="0" borderId="135" xfId="13" applyFont="1" applyBorder="1" applyAlignment="1" applyProtection="1">
      <alignment horizontal="left" vertical="center" wrapText="1"/>
      <protection locked="0"/>
    </xf>
    <xf numFmtId="49" fontId="121" fillId="0" borderId="135" xfId="5" applyNumberFormat="1" applyFont="1" applyBorder="1" applyAlignment="1" applyProtection="1">
      <alignment horizontal="right" vertical="center"/>
      <protection locked="0"/>
    </xf>
    <xf numFmtId="0" fontId="123" fillId="0" borderId="135" xfId="13" applyFont="1" applyBorder="1" applyAlignment="1" applyProtection="1">
      <alignment horizontal="left" vertical="center" wrapText="1"/>
      <protection locked="0"/>
    </xf>
    <xf numFmtId="166" fontId="116" fillId="36" borderId="143" xfId="21413" applyFont="1" applyFill="1" applyBorder="1"/>
    <xf numFmtId="0" fontId="116" fillId="0" borderId="143" xfId="0" applyFont="1" applyBorder="1"/>
    <xf numFmtId="0" fontId="116" fillId="0" borderId="143" xfId="0" applyFont="1" applyBorder="1" applyAlignment="1">
      <alignment horizontal="left" indent="8"/>
    </xf>
    <xf numFmtId="0" fontId="116" fillId="0" borderId="143" xfId="0" applyFont="1" applyBorder="1" applyAlignment="1">
      <alignment wrapText="1"/>
    </xf>
    <xf numFmtId="0" fontId="119" fillId="0" borderId="143" xfId="0" applyFont="1" applyBorder="1"/>
    <xf numFmtId="49" fontId="122" fillId="0" borderId="143" xfId="5" applyNumberFormat="1" applyFont="1" applyBorder="1" applyAlignment="1" applyProtection="1">
      <alignment horizontal="right" vertical="center" wrapText="1"/>
      <protection locked="0"/>
    </xf>
    <xf numFmtId="49" fontId="121" fillId="3" borderId="143" xfId="5" applyNumberFormat="1" applyFont="1" applyFill="1" applyBorder="1" applyAlignment="1" applyProtection="1">
      <alignment horizontal="right" vertical="center" wrapText="1"/>
      <protection locked="0"/>
    </xf>
    <xf numFmtId="49" fontId="121" fillId="0" borderId="143" xfId="5" applyNumberFormat="1" applyFont="1" applyBorder="1" applyAlignment="1" applyProtection="1">
      <alignment horizontal="right" vertical="center" wrapText="1"/>
      <protection locked="0"/>
    </xf>
    <xf numFmtId="0" fontId="116" fillId="0" borderId="143" xfId="0" applyFont="1" applyBorder="1" applyAlignment="1">
      <alignment horizontal="center" vertical="center" wrapText="1"/>
    </xf>
    <xf numFmtId="0" fontId="116" fillId="0" borderId="144" xfId="0" applyFont="1" applyBorder="1" applyAlignment="1">
      <alignment horizontal="center" vertical="center" wrapText="1"/>
    </xf>
    <xf numFmtId="0" fontId="116" fillId="0" borderId="143"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43" xfId="0" applyFont="1" applyBorder="1" applyAlignment="1">
      <alignment horizontal="left" vertical="center" wrapText="1"/>
    </xf>
    <xf numFmtId="0" fontId="119" fillId="0" borderId="143" xfId="0" applyFont="1" applyBorder="1" applyAlignment="1">
      <alignment horizontal="left" wrapText="1" indent="1"/>
    </xf>
    <xf numFmtId="0" fontId="119" fillId="0" borderId="143" xfId="0" applyFont="1" applyBorder="1" applyAlignment="1">
      <alignment horizontal="left" vertical="center" indent="1"/>
    </xf>
    <xf numFmtId="0" fontId="117" fillId="0" borderId="143" xfId="0" applyFont="1" applyBorder="1"/>
    <xf numFmtId="0" fontId="116" fillId="0" borderId="143" xfId="0" applyFont="1" applyBorder="1" applyAlignment="1">
      <alignment horizontal="left" wrapText="1" indent="1"/>
    </xf>
    <xf numFmtId="0" fontId="116" fillId="0" borderId="143" xfId="0" applyFont="1" applyBorder="1" applyAlignment="1">
      <alignment horizontal="left" indent="1"/>
    </xf>
    <xf numFmtId="0" fontId="116" fillId="0" borderId="143" xfId="0" applyFont="1" applyBorder="1" applyAlignment="1">
      <alignment horizontal="left" wrapText="1" indent="4"/>
    </xf>
    <xf numFmtId="0" fontId="116" fillId="0" borderId="143" xfId="0" applyFont="1" applyBorder="1" applyAlignment="1">
      <alignment horizontal="left" indent="3"/>
    </xf>
    <xf numFmtId="0" fontId="119" fillId="0" borderId="143" xfId="0" applyFont="1" applyBorder="1" applyAlignment="1">
      <alignment horizontal="left" indent="1"/>
    </xf>
    <xf numFmtId="0" fontId="120" fillId="0" borderId="143" xfId="0" applyFont="1" applyBorder="1" applyAlignment="1">
      <alignment horizontal="center" vertical="center" wrapText="1"/>
    </xf>
    <xf numFmtId="0" fontId="119" fillId="0" borderId="7" xfId="0" applyFont="1" applyBorder="1"/>
    <xf numFmtId="0" fontId="116" fillId="0" borderId="143" xfId="0" applyFont="1" applyBorder="1" applyAlignment="1">
      <alignment horizontal="left" wrapText="1" indent="2"/>
    </xf>
    <xf numFmtId="0" fontId="116" fillId="0" borderId="143" xfId="0" applyFont="1" applyBorder="1" applyAlignment="1">
      <alignment horizontal="left" wrapText="1"/>
    </xf>
    <xf numFmtId="0" fontId="116" fillId="0" borderId="143"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2"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42" xfId="0" applyFont="1" applyBorder="1" applyAlignment="1">
      <alignment horizontal="center" vertical="center" wrapText="1"/>
    </xf>
    <xf numFmtId="0" fontId="116" fillId="0" borderId="145" xfId="0" applyFont="1" applyBorder="1" applyAlignment="1">
      <alignment horizontal="center" vertical="center" wrapText="1"/>
    </xf>
    <xf numFmtId="0" fontId="116" fillId="0" borderId="141" xfId="0" applyFont="1" applyBorder="1" applyAlignment="1">
      <alignment horizontal="center" vertical="center" wrapText="1"/>
    </xf>
    <xf numFmtId="49" fontId="116" fillId="0" borderId="149" xfId="0" applyNumberFormat="1" applyFont="1" applyBorder="1" applyAlignment="1">
      <alignment horizontal="left" wrapText="1" indent="1"/>
    </xf>
    <xf numFmtId="0" fontId="116" fillId="0" borderId="150" xfId="0" applyFont="1" applyBorder="1" applyAlignment="1">
      <alignment horizontal="left" wrapText="1" indent="1"/>
    </xf>
    <xf numFmtId="49" fontId="116" fillId="0" borderId="151" xfId="0" applyNumberFormat="1" applyFont="1" applyBorder="1" applyAlignment="1">
      <alignment horizontal="left" wrapText="1" indent="1"/>
    </xf>
    <xf numFmtId="0" fontId="116" fillId="0" borderId="152" xfId="0" applyFont="1" applyBorder="1" applyAlignment="1">
      <alignment horizontal="left" wrapText="1" indent="1"/>
    </xf>
    <xf numFmtId="49" fontId="116" fillId="0" borderId="152" xfId="0" applyNumberFormat="1" applyFont="1" applyBorder="1" applyAlignment="1">
      <alignment horizontal="left" wrapText="1" indent="3"/>
    </xf>
    <xf numFmtId="49" fontId="116" fillId="0" borderId="151" xfId="0" applyNumberFormat="1" applyFont="1" applyBorder="1" applyAlignment="1">
      <alignment horizontal="left" wrapText="1" indent="3"/>
    </xf>
    <xf numFmtId="49" fontId="116" fillId="0" borderId="151" xfId="0" applyNumberFormat="1" applyFont="1" applyBorder="1" applyAlignment="1">
      <alignment horizontal="left" wrapText="1" indent="2"/>
    </xf>
    <xf numFmtId="49" fontId="116" fillId="0" borderId="152" xfId="0" applyNumberFormat="1" applyFont="1" applyBorder="1" applyAlignment="1">
      <alignment horizontal="left" wrapText="1" indent="2"/>
    </xf>
    <xf numFmtId="49" fontId="116" fillId="0" borderId="151" xfId="0" applyNumberFormat="1" applyFont="1" applyBorder="1" applyAlignment="1">
      <alignment horizontal="left" vertical="top" wrapText="1" indent="2"/>
    </xf>
    <xf numFmtId="0" fontId="116" fillId="81" borderId="143" xfId="0" applyFont="1" applyFill="1" applyBorder="1"/>
    <xf numFmtId="49" fontId="116" fillId="0" borderId="151" xfId="0" applyNumberFormat="1" applyFont="1" applyBorder="1" applyAlignment="1">
      <alignment horizontal="left" indent="1"/>
    </xf>
    <xf numFmtId="0" fontId="116" fillId="0" borderId="152" xfId="0" applyFont="1" applyBorder="1" applyAlignment="1">
      <alignment horizontal="left" indent="1"/>
    </xf>
    <xf numFmtId="49" fontId="116" fillId="0" borderId="152" xfId="0" applyNumberFormat="1" applyFont="1" applyBorder="1" applyAlignment="1">
      <alignment horizontal="left" indent="1"/>
    </xf>
    <xf numFmtId="49" fontId="116" fillId="0" borderId="151" xfId="0" applyNumberFormat="1" applyFont="1" applyBorder="1" applyAlignment="1">
      <alignment horizontal="left" indent="3"/>
    </xf>
    <xf numFmtId="49" fontId="116" fillId="0" borderId="152" xfId="0" applyNumberFormat="1" applyFont="1" applyBorder="1" applyAlignment="1">
      <alignment horizontal="left" indent="3"/>
    </xf>
    <xf numFmtId="0" fontId="116" fillId="0" borderId="152" xfId="0" applyFont="1" applyBorder="1" applyAlignment="1">
      <alignment horizontal="left" indent="2"/>
    </xf>
    <xf numFmtId="0" fontId="116" fillId="0" borderId="151" xfId="0" applyFont="1" applyBorder="1" applyAlignment="1">
      <alignment horizontal="left" indent="2"/>
    </xf>
    <xf numFmtId="0" fontId="116" fillId="0" borderId="151" xfId="0" applyFont="1" applyBorder="1" applyAlignment="1">
      <alignment horizontal="left" indent="1"/>
    </xf>
    <xf numFmtId="0" fontId="119" fillId="0" borderId="62" xfId="0" applyFont="1" applyBorder="1"/>
    <xf numFmtId="0" fontId="116" fillId="0" borderId="67" xfId="0" applyFont="1" applyBorder="1"/>
    <xf numFmtId="0" fontId="116" fillId="0" borderId="0" xfId="0" applyFont="1" applyAlignment="1">
      <alignment horizontal="left"/>
    </xf>
    <xf numFmtId="0" fontId="119" fillId="0" borderId="143" xfId="0" applyFont="1" applyBorder="1" applyAlignment="1">
      <alignment horizontal="left" vertical="center" wrapText="1"/>
    </xf>
    <xf numFmtId="0" fontId="9" fillId="0" borderId="0" xfId="0" applyFont="1" applyAlignment="1">
      <alignment wrapText="1"/>
    </xf>
    <xf numFmtId="0" fontId="119" fillId="0" borderId="143"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0" xfId="0" applyFont="1" applyBorder="1" applyAlignment="1">
      <alignment horizontal="left" vertical="center" wrapText="1" indent="1" readingOrder="1"/>
    </xf>
    <xf numFmtId="0" fontId="121" fillId="0" borderId="143" xfId="0" applyFont="1" applyBorder="1" applyAlignment="1">
      <alignment horizontal="left" indent="3"/>
    </xf>
    <xf numFmtId="0" fontId="119" fillId="0" borderId="143" xfId="0" applyFont="1" applyBorder="1" applyAlignment="1">
      <alignment vertical="center" wrapText="1" readingOrder="1"/>
    </xf>
    <xf numFmtId="0" fontId="121" fillId="0" borderId="143" xfId="0" applyFont="1" applyBorder="1" applyAlignment="1">
      <alignment horizontal="left" indent="2"/>
    </xf>
    <xf numFmtId="0" fontId="116" fillId="0" borderId="131" xfId="0" applyFont="1" applyBorder="1" applyAlignment="1">
      <alignment vertical="center" wrapText="1" readingOrder="1"/>
    </xf>
    <xf numFmtId="0" fontId="121" fillId="0" borderId="144" xfId="0" applyFont="1" applyBorder="1" applyAlignment="1">
      <alignment horizontal="left" indent="2"/>
    </xf>
    <xf numFmtId="0" fontId="116" fillId="0" borderId="130" xfId="0" applyFont="1" applyBorder="1" applyAlignment="1">
      <alignment vertical="center" wrapText="1" readingOrder="1"/>
    </xf>
    <xf numFmtId="0" fontId="116" fillId="0" borderId="129" xfId="0" applyFont="1" applyBorder="1" applyAlignment="1">
      <alignment vertical="center" wrapText="1" readingOrder="1"/>
    </xf>
    <xf numFmtId="0" fontId="139" fillId="0" borderId="7" xfId="0" applyFont="1" applyBorder="1"/>
    <xf numFmtId="0" fontId="106" fillId="0" borderId="143" xfId="0" applyFont="1" applyBorder="1" applyAlignment="1">
      <alignment vertical="center" wrapText="1"/>
    </xf>
    <xf numFmtId="0" fontId="106" fillId="0" borderId="143" xfId="0" applyFont="1" applyBorder="1" applyAlignment="1">
      <alignment horizontal="left" vertical="center" wrapText="1"/>
    </xf>
    <xf numFmtId="0" fontId="106" fillId="0" borderId="143" xfId="0" applyFont="1" applyBorder="1" applyAlignment="1">
      <alignment horizontal="left" indent="2"/>
    </xf>
    <xf numFmtId="0" fontId="106" fillId="0" borderId="143" xfId="0" applyFont="1" applyBorder="1" applyAlignment="1">
      <alignment horizontal="left" vertical="center" indent="1"/>
    </xf>
    <xf numFmtId="0" fontId="106" fillId="0" borderId="143" xfId="0" applyFont="1" applyBorder="1" applyAlignment="1">
      <alignment horizontal="left" vertical="center" wrapText="1" indent="1"/>
    </xf>
    <xf numFmtId="0" fontId="106" fillId="0" borderId="143" xfId="0" applyFont="1" applyBorder="1" applyAlignment="1">
      <alignment horizontal="right" vertical="center"/>
    </xf>
    <xf numFmtId="49" fontId="106" fillId="0" borderId="143" xfId="0" applyNumberFormat="1" applyFont="1" applyBorder="1" applyAlignment="1">
      <alignment horizontal="right" vertical="center"/>
    </xf>
    <xf numFmtId="0" fontId="106" fillId="0" borderId="144" xfId="0" applyFont="1" applyBorder="1" applyAlignment="1">
      <alignment horizontal="left" vertical="top" wrapText="1"/>
    </xf>
    <xf numFmtId="49" fontId="106" fillId="0" borderId="143" xfId="0" applyNumberFormat="1" applyFont="1" applyBorder="1" applyAlignment="1">
      <alignment vertical="top" wrapText="1"/>
    </xf>
    <xf numFmtId="49" fontId="106" fillId="0" borderId="143" xfId="0" applyNumberFormat="1" applyFont="1" applyBorder="1" applyAlignment="1">
      <alignment horizontal="left" vertical="top" wrapText="1" indent="2"/>
    </xf>
    <xf numFmtId="49" fontId="106" fillId="0" borderId="143" xfId="0" applyNumberFormat="1" applyFont="1" applyBorder="1" applyAlignment="1">
      <alignment horizontal="left" vertical="center" wrapText="1" indent="3"/>
    </xf>
    <xf numFmtId="49" fontId="106" fillId="0" borderId="143" xfId="0" applyNumberFormat="1" applyFont="1" applyBorder="1" applyAlignment="1">
      <alignment horizontal="left" wrapText="1" indent="2"/>
    </xf>
    <xf numFmtId="49" fontId="106" fillId="0" borderId="143" xfId="0" applyNumberFormat="1" applyFont="1" applyBorder="1" applyAlignment="1">
      <alignment horizontal="left" vertical="top" wrapText="1"/>
    </xf>
    <xf numFmtId="49" fontId="106" fillId="0" borderId="143" xfId="0" applyNumberFormat="1" applyFont="1" applyBorder="1" applyAlignment="1">
      <alignment horizontal="left" wrapText="1" indent="3"/>
    </xf>
    <xf numFmtId="49" fontId="106" fillId="0" borderId="143" xfId="0" applyNumberFormat="1" applyFont="1" applyBorder="1" applyAlignment="1">
      <alignment vertical="center"/>
    </xf>
    <xf numFmtId="49" fontId="106" fillId="0" borderId="143" xfId="0" applyNumberFormat="1" applyFont="1" applyBorder="1" applyAlignment="1">
      <alignment horizontal="left" indent="3"/>
    </xf>
    <xf numFmtId="0" fontId="106" fillId="0" borderId="143" xfId="0" applyFont="1" applyBorder="1" applyAlignment="1">
      <alignment horizontal="left" indent="1"/>
    </xf>
    <xf numFmtId="0" fontId="106" fillId="0" borderId="143" xfId="0" applyFont="1" applyBorder="1" applyAlignment="1">
      <alignment horizontal="left" wrapText="1" indent="2"/>
    </xf>
    <xf numFmtId="0" fontId="106" fillId="0" borderId="143" xfId="0" applyFont="1" applyBorder="1" applyAlignment="1">
      <alignment horizontal="left" vertical="top" wrapText="1"/>
    </xf>
    <xf numFmtId="0" fontId="105" fillId="0" borderId="7" xfId="0" applyFont="1" applyBorder="1" applyAlignment="1">
      <alignment wrapText="1"/>
    </xf>
    <xf numFmtId="0" fontId="106" fillId="0" borderId="143" xfId="0" applyFont="1" applyBorder="1" applyAlignment="1">
      <alignment horizontal="left" vertical="top" wrapText="1" indent="2"/>
    </xf>
    <xf numFmtId="0" fontId="106" fillId="0" borderId="143" xfId="0" applyFont="1" applyBorder="1" applyAlignment="1">
      <alignment horizontal="left" wrapText="1"/>
    </xf>
    <xf numFmtId="0" fontId="106" fillId="0" borderId="143" xfId="12672" applyFont="1" applyBorder="1" applyAlignment="1">
      <alignment horizontal="left" vertical="center" wrapText="1" indent="2"/>
    </xf>
    <xf numFmtId="0" fontId="106" fillId="0" borderId="143" xfId="0" applyFont="1" applyBorder="1" applyAlignment="1">
      <alignment wrapText="1"/>
    </xf>
    <xf numFmtId="0" fontId="106" fillId="0" borderId="143" xfId="0" applyFont="1" applyBorder="1"/>
    <xf numFmtId="0" fontId="106" fillId="0" borderId="143" xfId="12672" applyFont="1" applyBorder="1" applyAlignment="1">
      <alignment horizontal="left" vertical="center" wrapText="1"/>
    </xf>
    <xf numFmtId="0" fontId="105" fillId="0" borderId="143" xfId="0" applyFont="1" applyBorder="1" applyAlignment="1">
      <alignment wrapText="1"/>
    </xf>
    <xf numFmtId="0" fontId="106" fillId="0" borderId="145" xfId="0" applyFont="1" applyBorder="1" applyAlignment="1">
      <alignment horizontal="left" vertical="center" wrapText="1"/>
    </xf>
    <xf numFmtId="0" fontId="106" fillId="3" borderId="143" xfId="5" applyFont="1" applyFill="1" applyBorder="1" applyAlignment="1" applyProtection="1">
      <alignment horizontal="right" vertical="center"/>
      <protection locked="0"/>
    </xf>
    <xf numFmtId="2" fontId="106" fillId="3" borderId="143" xfId="5" applyNumberFormat="1" applyFont="1" applyFill="1" applyBorder="1" applyAlignment="1" applyProtection="1">
      <alignment horizontal="right" vertical="center"/>
      <protection locked="0"/>
    </xf>
    <xf numFmtId="0" fontId="106" fillId="0" borderId="143" xfId="0" applyFont="1" applyBorder="1" applyAlignment="1">
      <alignment vertical="center"/>
    </xf>
    <xf numFmtId="0" fontId="106" fillId="0" borderId="145" xfId="13" applyFont="1" applyBorder="1" applyAlignment="1" applyProtection="1">
      <alignment horizontal="left" vertical="top" wrapText="1"/>
      <protection locked="0"/>
    </xf>
    <xf numFmtId="0" fontId="106" fillId="0" borderId="146" xfId="13" applyFont="1" applyBorder="1" applyAlignment="1" applyProtection="1">
      <alignment horizontal="left" vertical="top" wrapText="1"/>
      <protection locked="0"/>
    </xf>
    <xf numFmtId="0" fontId="106" fillId="0" borderId="144"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4" xfId="0" applyFont="1" applyBorder="1" applyAlignment="1">
      <alignment horizontal="left" indent="2"/>
    </xf>
    <xf numFmtId="0" fontId="106" fillId="0" borderId="131" xfId="0" applyFont="1" applyBorder="1" applyAlignment="1">
      <alignment horizontal="left" vertical="center" wrapText="1" readingOrder="1"/>
    </xf>
    <xf numFmtId="0" fontId="106" fillId="0" borderId="143" xfId="0" applyFont="1" applyBorder="1" applyAlignment="1">
      <alignment horizontal="left" vertical="center" wrapText="1" readingOrder="1"/>
    </xf>
    <xf numFmtId="0" fontId="11" fillId="0" borderId="95" xfId="17" applyFill="1" applyBorder="1" applyAlignment="1" applyProtection="1">
      <alignment horizontal="left" vertical="top" wrapText="1"/>
    </xf>
    <xf numFmtId="0" fontId="106" fillId="0" borderId="0" xfId="0" applyFont="1" applyAlignment="1">
      <alignment wrapText="1"/>
    </xf>
    <xf numFmtId="10" fontId="9" fillId="2" borderId="95" xfId="20961" applyNumberFormat="1" applyFont="1" applyFill="1" applyBorder="1" applyAlignment="1" applyProtection="1">
      <alignment vertical="center"/>
      <protection locked="0"/>
    </xf>
    <xf numFmtId="10" fontId="17" fillId="2" borderId="95" xfId="20961" applyNumberFormat="1" applyFont="1" applyFill="1" applyBorder="1" applyAlignment="1" applyProtection="1">
      <alignment vertical="center"/>
      <protection locked="0"/>
    </xf>
    <xf numFmtId="10" fontId="17" fillId="2" borderId="109" xfId="20961" applyNumberFormat="1" applyFont="1" applyFill="1" applyBorder="1" applyAlignment="1" applyProtection="1">
      <alignment vertical="center"/>
      <protection locked="0"/>
    </xf>
    <xf numFmtId="10" fontId="26" fillId="37" borderId="0" xfId="20961" applyNumberFormat="1" applyFont="1" applyFill="1" applyBorder="1"/>
    <xf numFmtId="10" fontId="26" fillId="37" borderId="90" xfId="20961" applyNumberFormat="1" applyFont="1" applyFill="1" applyBorder="1"/>
    <xf numFmtId="10" fontId="9" fillId="2" borderId="109"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0" fontId="142" fillId="70" borderId="143" xfId="0" applyFont="1" applyFill="1" applyBorder="1" applyAlignment="1" applyProtection="1">
      <alignment horizontal="right"/>
      <protection locked="0"/>
    </xf>
    <xf numFmtId="0" fontId="102" fillId="0" borderId="143" xfId="0" applyFont="1" applyBorder="1" applyAlignment="1">
      <alignment horizontal="right"/>
    </xf>
    <xf numFmtId="43" fontId="0" fillId="0" borderId="0" xfId="7" applyFont="1"/>
    <xf numFmtId="164" fontId="7" fillId="0" borderId="0" xfId="7" applyNumberFormat="1" applyFont="1"/>
    <xf numFmtId="164" fontId="4" fillId="0" borderId="0" xfId="7" applyNumberFormat="1" applyFont="1"/>
    <xf numFmtId="164" fontId="0" fillId="0" borderId="0" xfId="7" applyNumberFormat="1" applyFont="1"/>
    <xf numFmtId="164" fontId="7" fillId="0" borderId="0" xfId="7" applyNumberFormat="1" applyFont="1" applyBorder="1"/>
    <xf numFmtId="164" fontId="4" fillId="0" borderId="0" xfId="7" applyNumberFormat="1" applyFont="1" applyBorder="1"/>
    <xf numFmtId="164" fontId="0" fillId="0" borderId="0" xfId="7" applyNumberFormat="1" applyFont="1" applyBorder="1"/>
    <xf numFmtId="164" fontId="9" fillId="0" borderId="95" xfId="7" applyNumberFormat="1" applyFont="1" applyFill="1" applyBorder="1" applyAlignment="1" applyProtection="1">
      <alignment horizontal="center" vertical="center" wrapText="1"/>
    </xf>
    <xf numFmtId="164" fontId="0" fillId="0" borderId="95" xfId="7" applyNumberFormat="1" applyFont="1" applyBorder="1"/>
    <xf numFmtId="164" fontId="0" fillId="36" borderId="95" xfId="7" applyNumberFormat="1" applyFont="1" applyFill="1" applyBorder="1"/>
    <xf numFmtId="164" fontId="0" fillId="0" borderId="95" xfId="7" applyNumberFormat="1" applyFont="1" applyBorder="1" applyAlignment="1">
      <alignment vertical="center"/>
    </xf>
    <xf numFmtId="164" fontId="0" fillId="36" borderId="95" xfId="7" applyNumberFormat="1" applyFont="1" applyFill="1" applyBorder="1" applyAlignment="1">
      <alignment vertical="center"/>
    </xf>
    <xf numFmtId="164" fontId="0" fillId="0" borderId="135" xfId="7" applyNumberFormat="1" applyFont="1" applyBorder="1"/>
    <xf numFmtId="164" fontId="0" fillId="36" borderId="135" xfId="7" applyNumberFormat="1" applyFont="1" applyFill="1" applyBorder="1"/>
    <xf numFmtId="164" fontId="0" fillId="0" borderId="0" xfId="0" applyNumberFormat="1"/>
    <xf numFmtId="164" fontId="9" fillId="0" borderId="135" xfId="7" applyNumberFormat="1" applyFont="1" applyFill="1" applyBorder="1" applyAlignment="1" applyProtection="1">
      <alignment horizontal="center" vertical="center" wrapText="1"/>
    </xf>
    <xf numFmtId="164" fontId="0" fillId="0" borderId="135" xfId="7" applyNumberFormat="1" applyFont="1" applyBorder="1" applyProtection="1"/>
    <xf numFmtId="164" fontId="9" fillId="0" borderId="109" xfId="7" applyNumberFormat="1" applyFont="1" applyFill="1" applyBorder="1" applyAlignment="1" applyProtection="1">
      <alignment horizontal="center" vertical="center" wrapText="1"/>
    </xf>
    <xf numFmtId="164" fontId="9" fillId="0" borderId="135" xfId="7" applyNumberFormat="1" applyFont="1" applyFill="1" applyBorder="1" applyAlignment="1" applyProtection="1">
      <alignment horizontal="right"/>
    </xf>
    <xf numFmtId="164" fontId="9" fillId="36" borderId="135" xfId="7" applyNumberFormat="1" applyFont="1" applyFill="1" applyBorder="1" applyAlignment="1" applyProtection="1">
      <alignment horizontal="right"/>
    </xf>
    <xf numFmtId="164" fontId="9" fillId="36" borderId="109" xfId="7" applyNumberFormat="1" applyFont="1" applyFill="1" applyBorder="1" applyAlignment="1" applyProtection="1">
      <alignment horizontal="right"/>
    </xf>
    <xf numFmtId="164" fontId="9" fillId="0" borderId="0" xfId="7" applyNumberFormat="1" applyFont="1" applyFill="1" applyBorder="1" applyAlignment="1" applyProtection="1">
      <alignment horizontal="right"/>
    </xf>
    <xf numFmtId="43" fontId="0" fillId="0" borderId="0" xfId="0" applyNumberFormat="1"/>
    <xf numFmtId="164" fontId="9" fillId="0" borderId="0" xfId="7" applyNumberFormat="1" applyFont="1" applyFill="1" applyBorder="1" applyAlignment="1" applyProtection="1"/>
    <xf numFmtId="164" fontId="7" fillId="3" borderId="18" xfId="7" applyNumberFormat="1" applyFont="1" applyFill="1" applyBorder="1" applyAlignment="1" applyProtection="1">
      <alignment horizontal="center" vertical="center"/>
      <protection locked="0"/>
    </xf>
    <xf numFmtId="164" fontId="7" fillId="36" borderId="20" xfId="7" applyNumberFormat="1" applyFont="1" applyFill="1" applyBorder="1" applyAlignment="1" applyProtection="1">
      <alignment vertical="top"/>
    </xf>
    <xf numFmtId="164" fontId="7" fillId="3" borderId="20" xfId="7" applyNumberFormat="1" applyFont="1" applyFill="1" applyBorder="1" applyAlignment="1" applyProtection="1">
      <alignment vertical="top"/>
      <protection locked="0"/>
    </xf>
    <xf numFmtId="164" fontId="7" fillId="36" borderId="20" xfId="7" applyNumberFormat="1" applyFont="1" applyFill="1" applyBorder="1" applyAlignment="1" applyProtection="1">
      <alignment vertical="top" wrapText="1"/>
    </xf>
    <xf numFmtId="164" fontId="7" fillId="36" borderId="20" xfId="7" applyNumberFormat="1" applyFont="1" applyFill="1" applyBorder="1" applyAlignment="1" applyProtection="1">
      <alignment vertical="top" wrapText="1"/>
      <protection locked="0"/>
    </xf>
    <xf numFmtId="164" fontId="7" fillId="36" borderId="24" xfId="7" applyNumberFormat="1" applyFont="1" applyFill="1" applyBorder="1" applyAlignment="1" applyProtection="1">
      <alignment vertical="top" wrapText="1"/>
    </xf>
    <xf numFmtId="164" fontId="7" fillId="0" borderId="95" xfId="7" applyNumberFormat="1" applyFont="1" applyFill="1" applyBorder="1" applyAlignment="1">
      <alignment horizontal="left" vertical="center" wrapText="1"/>
    </xf>
    <xf numFmtId="164" fontId="109" fillId="0" borderId="95" xfId="7" applyNumberFormat="1" applyFont="1" applyFill="1" applyBorder="1" applyAlignment="1">
      <alignment horizontal="left" vertical="center" wrapText="1"/>
    </xf>
    <xf numFmtId="10" fontId="4" fillId="0" borderId="0" xfId="0" applyNumberFormat="1" applyFont="1" applyAlignment="1">
      <alignment horizontal="left" vertical="center"/>
    </xf>
    <xf numFmtId="164" fontId="23" fillId="0" borderId="0" xfId="7" applyNumberFormat="1" applyFont="1"/>
    <xf numFmtId="0" fontId="4" fillId="0" borderId="58" xfId="0" applyFont="1" applyBorder="1" applyAlignment="1">
      <alignment horizontal="center" vertical="center" wrapText="1"/>
    </xf>
    <xf numFmtId="0" fontId="4" fillId="0" borderId="6" xfId="0" applyFont="1" applyBorder="1" applyAlignment="1">
      <alignment horizontal="center" vertical="center" wrapText="1"/>
    </xf>
    <xf numFmtId="193" fontId="22" fillId="0" borderId="157" xfId="0" applyNumberFormat="1" applyFont="1" applyBorder="1" applyAlignment="1">
      <alignment horizontal="center" vertical="center"/>
    </xf>
    <xf numFmtId="167" fontId="23" fillId="0" borderId="158" xfId="0" applyNumberFormat="1" applyFont="1" applyBorder="1" applyAlignment="1">
      <alignment horizontal="center"/>
    </xf>
    <xf numFmtId="167" fontId="18" fillId="0" borderId="57" xfId="0" applyNumberFormat="1" applyFont="1" applyBorder="1" applyAlignment="1">
      <alignment horizontal="center"/>
    </xf>
    <xf numFmtId="167" fontId="22" fillId="0" borderId="55" xfId="0" applyNumberFormat="1" applyFont="1" applyBorder="1" applyAlignment="1">
      <alignment horizontal="center"/>
    </xf>
    <xf numFmtId="193" fontId="22" fillId="0" borderId="14" xfId="0" applyNumberFormat="1" applyFont="1" applyBorder="1" applyAlignment="1">
      <alignment horizontal="center" vertical="center"/>
    </xf>
    <xf numFmtId="167" fontId="23" fillId="0" borderId="143" xfId="0" applyNumberFormat="1" applyFont="1" applyBorder="1" applyAlignment="1">
      <alignment horizontal="center"/>
    </xf>
    <xf numFmtId="0" fontId="23" fillId="0" borderId="143" xfId="0" applyFont="1" applyBorder="1"/>
    <xf numFmtId="0" fontId="22" fillId="0" borderId="143" xfId="0" applyFont="1" applyBorder="1" applyAlignment="1">
      <alignment horizontal="center" vertical="center"/>
    </xf>
    <xf numFmtId="0" fontId="23" fillId="0" borderId="143" xfId="0" applyFont="1" applyBorder="1" applyAlignment="1">
      <alignment horizontal="center" vertical="center"/>
    </xf>
    <xf numFmtId="43" fontId="143" fillId="0" borderId="0" xfId="7" applyFont="1" applyAlignment="1">
      <alignment horizontal="center" wrapText="1"/>
    </xf>
    <xf numFmtId="43" fontId="19" fillId="84" borderId="56" xfId="7" applyFont="1" applyFill="1" applyBorder="1" applyAlignment="1">
      <alignment horizontal="center"/>
    </xf>
    <xf numFmtId="43" fontId="23" fillId="0" borderId="143" xfId="7" applyFont="1" applyBorder="1" applyAlignment="1"/>
    <xf numFmtId="193" fontId="19" fillId="0" borderId="13" xfId="0" applyNumberFormat="1" applyFont="1" applyBorder="1" applyAlignment="1">
      <alignment horizontal="center" vertical="center"/>
    </xf>
    <xf numFmtId="164" fontId="4" fillId="0" borderId="3" xfId="7" applyNumberFormat="1" applyFont="1" applyBorder="1" applyAlignment="1"/>
    <xf numFmtId="164" fontId="4" fillId="0" borderId="20" xfId="7" applyNumberFormat="1" applyFont="1" applyBorder="1" applyAlignment="1"/>
    <xf numFmtId="164" fontId="4" fillId="36" borderId="23" xfId="7" applyNumberFormat="1" applyFont="1" applyFill="1" applyBorder="1"/>
    <xf numFmtId="164" fontId="4" fillId="36" borderId="24" xfId="7" applyNumberFormat="1" applyFont="1" applyFill="1" applyBorder="1"/>
    <xf numFmtId="164" fontId="4" fillId="0" borderId="19" xfId="7" applyNumberFormat="1" applyFont="1" applyBorder="1" applyAlignment="1"/>
    <xf numFmtId="165" fontId="9" fillId="3" borderId="3" xfId="20961" applyNumberFormat="1" applyFont="1" applyFill="1" applyBorder="1" applyProtection="1">
      <protection locked="0"/>
    </xf>
    <xf numFmtId="164" fontId="9" fillId="3" borderId="3" xfId="7" applyNumberFormat="1" applyFont="1" applyFill="1" applyBorder="1" applyProtection="1">
      <protection locked="0"/>
    </xf>
    <xf numFmtId="164" fontId="9" fillId="3" borderId="23" xfId="7" applyNumberFormat="1" applyFont="1" applyFill="1" applyBorder="1" applyProtection="1">
      <protection locked="0"/>
    </xf>
    <xf numFmtId="10" fontId="113" fillId="79" borderId="95" xfId="20961" applyNumberFormat="1" applyFont="1" applyFill="1" applyBorder="1" applyAlignment="1" applyProtection="1">
      <alignment horizontal="right" vertical="center"/>
    </xf>
    <xf numFmtId="164" fontId="117" fillId="0" borderId="0" xfId="7" applyNumberFormat="1" applyFont="1"/>
    <xf numFmtId="164" fontId="120" fillId="0" borderId="135" xfId="7" applyNumberFormat="1" applyFont="1" applyBorder="1" applyAlignment="1">
      <alignment horizontal="center" vertical="center" wrapText="1"/>
    </xf>
    <xf numFmtId="164" fontId="120" fillId="0" borderId="135" xfId="7" applyNumberFormat="1" applyFont="1" applyFill="1" applyBorder="1" applyAlignment="1">
      <alignment horizontal="center" vertical="center" wrapText="1"/>
    </xf>
    <xf numFmtId="164" fontId="120" fillId="0" borderId="135" xfId="7" applyNumberFormat="1" applyFont="1" applyBorder="1"/>
    <xf numFmtId="164" fontId="116" fillId="0" borderId="143" xfId="7" applyNumberFormat="1" applyFont="1" applyBorder="1"/>
    <xf numFmtId="164" fontId="119" fillId="0" borderId="143" xfId="7" applyNumberFormat="1" applyFont="1" applyBorder="1"/>
    <xf numFmtId="43" fontId="117" fillId="0" borderId="0" xfId="0" applyNumberFormat="1" applyFont="1"/>
    <xf numFmtId="164" fontId="116" fillId="36" borderId="143" xfId="7" applyNumberFormat="1" applyFont="1" applyFill="1" applyBorder="1"/>
    <xf numFmtId="164" fontId="117" fillId="0" borderId="0" xfId="0" applyNumberFormat="1" applyFont="1"/>
    <xf numFmtId="164" fontId="117" fillId="0" borderId="143" xfId="7" applyNumberFormat="1" applyFont="1" applyBorder="1"/>
    <xf numFmtId="164" fontId="120" fillId="0" borderId="143" xfId="7" applyNumberFormat="1" applyFont="1" applyBorder="1"/>
    <xf numFmtId="164" fontId="116" fillId="80" borderId="143" xfId="7" applyNumberFormat="1" applyFont="1" applyFill="1" applyBorder="1"/>
    <xf numFmtId="164" fontId="119" fillId="83" borderId="143" xfId="7" applyNumberFormat="1" applyFont="1" applyFill="1" applyBorder="1"/>
    <xf numFmtId="164" fontId="116" fillId="0" borderId="0" xfId="0" applyNumberFormat="1" applyFont="1"/>
    <xf numFmtId="164" fontId="116" fillId="0" borderId="143" xfId="7" applyNumberFormat="1" applyFont="1" applyBorder="1" applyAlignment="1">
      <alignment horizontal="left" indent="1"/>
    </xf>
    <xf numFmtId="164" fontId="119" fillId="0" borderId="67" xfId="7" applyNumberFormat="1" applyFont="1" applyBorder="1"/>
    <xf numFmtId="164" fontId="116" fillId="81" borderId="143" xfId="7" applyNumberFormat="1" applyFont="1" applyFill="1" applyBorder="1"/>
    <xf numFmtId="164" fontId="116" fillId="81" borderId="151" xfId="7" applyNumberFormat="1" applyFont="1" applyFill="1" applyBorder="1"/>
    <xf numFmtId="164" fontId="116" fillId="0" borderId="0" xfId="7" applyNumberFormat="1" applyFont="1"/>
    <xf numFmtId="164" fontId="116" fillId="0" borderId="143" xfId="7" applyNumberFormat="1" applyFont="1" applyFill="1" applyBorder="1" applyAlignment="1">
      <alignment horizontal="left" vertical="center" wrapText="1"/>
    </xf>
    <xf numFmtId="164" fontId="121" fillId="0" borderId="143" xfId="7" applyNumberFormat="1" applyFont="1" applyBorder="1"/>
    <xf numFmtId="9" fontId="121" fillId="0" borderId="143" xfId="20961" applyFont="1" applyBorder="1"/>
    <xf numFmtId="10" fontId="7" fillId="0" borderId="95" xfId="20961" applyNumberFormat="1" applyFont="1" applyFill="1" applyBorder="1" applyAlignment="1" applyProtection="1">
      <alignment vertical="center" wrapText="1"/>
      <protection locked="0"/>
    </xf>
    <xf numFmtId="164" fontId="4" fillId="0" borderId="3" xfId="7" applyNumberFormat="1" applyFont="1" applyBorder="1"/>
    <xf numFmtId="0" fontId="7" fillId="0" borderId="143" xfId="13" applyFont="1" applyBorder="1" applyAlignment="1" applyProtection="1">
      <alignment wrapText="1"/>
      <protection locked="0"/>
    </xf>
    <xf numFmtId="0" fontId="7" fillId="0" borderId="3" xfId="13" applyFont="1" applyBorder="1" applyAlignment="1" applyProtection="1">
      <alignment vertical="center" wrapText="1"/>
      <protection locked="0"/>
    </xf>
    <xf numFmtId="164" fontId="117" fillId="0" borderId="135" xfId="7" applyNumberFormat="1" applyFont="1" applyBorder="1"/>
    <xf numFmtId="164" fontId="26" fillId="37" borderId="0" xfId="7" applyNumberFormat="1" applyFont="1" applyFill="1" applyBorder="1"/>
    <xf numFmtId="164" fontId="4" fillId="3" borderId="93" xfId="7" applyNumberFormat="1" applyFont="1" applyFill="1" applyBorder="1" applyAlignment="1">
      <alignment vertical="center"/>
    </xf>
    <xf numFmtId="164" fontId="4" fillId="3" borderId="21" xfId="7" applyNumberFormat="1" applyFont="1" applyFill="1" applyBorder="1" applyAlignment="1">
      <alignment vertical="center"/>
    </xf>
    <xf numFmtId="164" fontId="26" fillId="37" borderId="54" xfId="7" applyNumberFormat="1" applyFont="1" applyFill="1" applyBorder="1"/>
    <xf numFmtId="164" fontId="26" fillId="37" borderId="25" xfId="7" applyNumberFormat="1" applyFont="1" applyFill="1" applyBorder="1"/>
    <xf numFmtId="164" fontId="26" fillId="37" borderId="106" xfId="7" applyNumberFormat="1" applyFont="1" applyFill="1" applyBorder="1"/>
    <xf numFmtId="164" fontId="26" fillId="37" borderId="97" xfId="7" applyNumberFormat="1" applyFont="1" applyFill="1" applyBorder="1"/>
    <xf numFmtId="164" fontId="26" fillId="37" borderId="29" xfId="7" applyNumberFormat="1" applyFont="1" applyFill="1" applyBorder="1"/>
    <xf numFmtId="10" fontId="4" fillId="0" borderId="95" xfId="20961" applyNumberFormat="1" applyFont="1" applyFill="1" applyBorder="1" applyAlignment="1">
      <alignment vertical="center"/>
    </xf>
    <xf numFmtId="164" fontId="7" fillId="0" borderId="95" xfId="7" applyNumberFormat="1" applyFont="1" applyFill="1" applyBorder="1" applyAlignment="1" applyProtection="1">
      <alignment vertical="center" wrapText="1"/>
      <protection locked="0"/>
    </xf>
    <xf numFmtId="164" fontId="6" fillId="0" borderId="151" xfId="7" applyNumberFormat="1" applyFont="1" applyBorder="1"/>
    <xf numFmtId="164" fontId="6" fillId="79" borderId="151" xfId="7" applyNumberFormat="1" applyFont="1" applyFill="1" applyBorder="1"/>
    <xf numFmtId="164" fontId="6" fillId="0" borderId="151" xfId="7" applyNumberFormat="1" applyFont="1" applyFill="1" applyBorder="1"/>
    <xf numFmtId="10" fontId="9" fillId="0" borderId="109" xfId="20961" applyNumberFormat="1" applyFont="1" applyBorder="1" applyAlignment="1">
      <alignment wrapText="1"/>
    </xf>
    <xf numFmtId="164" fontId="21" fillId="36" borderId="95" xfId="7" applyNumberFormat="1" applyFont="1" applyFill="1" applyBorder="1" applyAlignment="1">
      <alignment vertical="center" wrapText="1"/>
    </xf>
    <xf numFmtId="164" fontId="21" fillId="36" borderId="96" xfId="7" applyNumberFormat="1" applyFont="1" applyFill="1" applyBorder="1" applyAlignment="1">
      <alignment vertical="center" wrapText="1"/>
    </xf>
    <xf numFmtId="164" fontId="21" fillId="36" borderId="109" xfId="7" applyNumberFormat="1" applyFont="1" applyFill="1" applyBorder="1" applyAlignment="1">
      <alignment vertical="center" wrapText="1"/>
    </xf>
    <xf numFmtId="164" fontId="21" fillId="36" borderId="21" xfId="7" applyNumberFormat="1" applyFont="1" applyFill="1" applyBorder="1" applyAlignment="1">
      <alignment vertical="center" wrapText="1"/>
    </xf>
    <xf numFmtId="164" fontId="21" fillId="0" borderId="95" xfId="7" applyNumberFormat="1" applyFont="1" applyBorder="1" applyAlignment="1">
      <alignment vertical="center" wrapText="1"/>
    </xf>
    <xf numFmtId="164" fontId="21" fillId="36" borderId="23" xfId="7" applyNumberFormat="1" applyFont="1" applyFill="1" applyBorder="1" applyAlignment="1">
      <alignment vertical="center" wrapText="1"/>
    </xf>
    <xf numFmtId="164" fontId="21" fillId="36" borderId="25" xfId="7" applyNumberFormat="1" applyFont="1" applyFill="1" applyBorder="1" applyAlignment="1">
      <alignment vertical="center" wrapText="1"/>
    </xf>
    <xf numFmtId="164" fontId="21" fillId="36" borderId="24" xfId="7" applyNumberFormat="1" applyFont="1" applyFill="1" applyBorder="1" applyAlignment="1">
      <alignment vertical="center" wrapText="1"/>
    </xf>
    <xf numFmtId="164" fontId="21" fillId="36" borderId="36" xfId="7" applyNumberFormat="1" applyFont="1" applyFill="1" applyBorder="1" applyAlignment="1">
      <alignment vertical="center" wrapText="1"/>
    </xf>
    <xf numFmtId="193" fontId="4" fillId="36" borderId="150" xfId="0" applyNumberFormat="1" applyFont="1" applyFill="1" applyBorder="1"/>
    <xf numFmtId="193" fontId="4" fillId="36" borderId="149" xfId="0" applyNumberFormat="1" applyFont="1" applyFill="1" applyBorder="1"/>
    <xf numFmtId="193" fontId="4" fillId="0" borderId="21" xfId="0" applyNumberFormat="1" applyFont="1" applyBorder="1" applyAlignment="1">
      <alignment wrapText="1"/>
    </xf>
    <xf numFmtId="193" fontId="4" fillId="0" borderId="21" xfId="0" applyNumberFormat="1" applyFont="1" applyBorder="1"/>
    <xf numFmtId="193" fontId="4" fillId="36" borderId="159" xfId="0" applyNumberFormat="1" applyFont="1" applyFill="1" applyBorder="1"/>
    <xf numFmtId="0" fontId="104" fillId="0" borderId="64" xfId="0" applyFont="1" applyBorder="1" applyAlignment="1">
      <alignment horizontal="left" vertical="center" wrapText="1"/>
    </xf>
    <xf numFmtId="0" fontId="104" fillId="0" borderId="63" xfId="0" applyFont="1" applyBorder="1" applyAlignment="1">
      <alignment horizontal="left" vertical="center" wrapText="1"/>
    </xf>
    <xf numFmtId="0" fontId="141" fillId="0" borderId="155" xfId="0" applyFont="1" applyBorder="1" applyAlignment="1">
      <alignment horizontal="center" vertical="center"/>
    </xf>
    <xf numFmtId="0" fontId="141" fillId="0" borderId="29" xfId="0" applyFont="1" applyBorder="1" applyAlignment="1">
      <alignment horizontal="center" vertical="center"/>
    </xf>
    <xf numFmtId="0" fontId="141" fillId="0" borderId="156" xfId="0" applyFont="1" applyBorder="1" applyAlignment="1">
      <alignment horizontal="center" vertical="center"/>
    </xf>
    <xf numFmtId="164" fontId="0" fillId="0" borderId="96" xfId="7" applyNumberFormat="1" applyFont="1" applyBorder="1" applyAlignment="1">
      <alignment horizontal="center"/>
    </xf>
    <xf numFmtId="164" fontId="0" fillId="0" borderId="93" xfId="7" applyNumberFormat="1" applyFont="1" applyBorder="1" applyAlignment="1">
      <alignment horizontal="center"/>
    </xf>
    <xf numFmtId="164" fontId="0" fillId="0" borderId="94" xfId="7" applyNumberFormat="1" applyFont="1" applyBorder="1" applyAlignment="1">
      <alignment horizontal="center"/>
    </xf>
    <xf numFmtId="164" fontId="0" fillId="0" borderId="136" xfId="7" applyNumberFormat="1" applyFont="1" applyBorder="1" applyAlignment="1">
      <alignment horizontal="center"/>
    </xf>
    <xf numFmtId="164" fontId="0" fillId="0" borderId="137" xfId="7" applyNumberFormat="1" applyFont="1" applyBorder="1" applyAlignment="1">
      <alignment horizontal="center"/>
    </xf>
    <xf numFmtId="164" fontId="0" fillId="0" borderId="138" xfId="7" applyNumberFormat="1" applyFont="1" applyBorder="1" applyAlignment="1">
      <alignment horizontal="center"/>
    </xf>
    <xf numFmtId="0" fontId="0" fillId="0" borderId="135" xfId="0" applyBorder="1" applyAlignment="1">
      <alignment horizontal="center" vertical="center"/>
    </xf>
    <xf numFmtId="0" fontId="128" fillId="0" borderId="91" xfId="0" applyFont="1" applyBorder="1" applyAlignment="1">
      <alignment horizontal="center" vertical="center"/>
    </xf>
    <xf numFmtId="0" fontId="128" fillId="0" borderId="7" xfId="0" applyFont="1" applyBorder="1" applyAlignment="1">
      <alignment horizontal="center" vertical="center"/>
    </xf>
    <xf numFmtId="164" fontId="10" fillId="0" borderId="17" xfId="7" applyNumberFormat="1" applyFont="1" applyFill="1" applyBorder="1" applyAlignment="1" applyProtection="1">
      <alignment horizontal="center" vertical="center"/>
    </xf>
    <xf numFmtId="164" fontId="10" fillId="0" borderId="18" xfId="7" applyNumberFormat="1" applyFont="1" applyFill="1" applyBorder="1" applyAlignment="1" applyProtection="1">
      <alignment horizontal="center" vertical="center"/>
    </xf>
    <xf numFmtId="0" fontId="128" fillId="0" borderId="139"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25" xfId="0" applyBorder="1" applyAlignment="1">
      <alignment horizontal="center" vertical="center"/>
    </xf>
    <xf numFmtId="0" fontId="0" fillId="0" borderId="11" xfId="0" applyBorder="1" applyAlignment="1">
      <alignment horizontal="center" vertical="center"/>
    </xf>
    <xf numFmtId="0" fontId="0" fillId="0" borderId="135" xfId="0" applyBorder="1" applyAlignment="1">
      <alignment horizontal="center" vertical="center" wrapText="1"/>
    </xf>
    <xf numFmtId="164" fontId="10" fillId="0" borderId="17" xfId="7" applyNumberFormat="1" applyFont="1" applyFill="1" applyBorder="1" applyAlignment="1" applyProtection="1">
      <alignment horizontal="center"/>
    </xf>
    <xf numFmtId="164" fontId="10" fillId="0" borderId="18" xfId="7" applyNumberFormat="1" applyFont="1" applyFill="1" applyBorder="1" applyAlignment="1" applyProtection="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6" xfId="0" applyFont="1" applyBorder="1" applyAlignment="1">
      <alignment horizontal="center"/>
    </xf>
    <xf numFmtId="0" fontId="4" fillId="0" borderId="21" xfId="0" applyFont="1" applyBorder="1" applyAlignment="1">
      <alignment horizontal="center"/>
    </xf>
    <xf numFmtId="0" fontId="6" fillId="36" borderId="113"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0" xfId="0" applyFont="1" applyFill="1" applyBorder="1" applyAlignment="1">
      <alignment horizontal="center" vertical="center" wrapText="1"/>
    </xf>
    <xf numFmtId="0" fontId="6" fillId="36" borderId="94" xfId="0" applyFont="1" applyFill="1" applyBorder="1" applyAlignment="1">
      <alignment horizontal="center" vertical="center" wrapText="1"/>
    </xf>
    <xf numFmtId="0" fontId="101" fillId="3" borderId="65" xfId="13" applyFont="1" applyFill="1" applyBorder="1" applyAlignment="1" applyProtection="1">
      <alignment horizontal="center" vertical="center" wrapText="1"/>
      <protection locked="0"/>
    </xf>
    <xf numFmtId="0" fontId="101"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164" fontId="15" fillId="0" borderId="88" xfId="1" applyNumberFormat="1" applyFont="1" applyFill="1" applyBorder="1" applyAlignment="1" applyProtection="1">
      <alignment horizontal="center" vertical="center" wrapText="1"/>
      <protection locked="0"/>
    </xf>
    <xf numFmtId="164" fontId="15" fillId="0" borderId="89" xfId="1" applyNumberFormat="1"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164" fontId="4" fillId="0" borderId="58" xfId="7" applyNumberFormat="1" applyFont="1" applyFill="1" applyBorder="1" applyAlignment="1">
      <alignment horizontal="center" vertical="center" wrapText="1"/>
    </xf>
    <xf numFmtId="164" fontId="4" fillId="0" borderId="54" xfId="7" applyNumberFormat="1" applyFont="1" applyFill="1" applyBorder="1" applyAlignment="1">
      <alignment horizontal="center" vertical="center" wrapText="1"/>
    </xf>
    <xf numFmtId="164" fontId="4" fillId="0" borderId="102" xfId="7" applyNumberFormat="1" applyFont="1" applyFill="1" applyBorder="1" applyAlignment="1">
      <alignment horizontal="center" vertical="center" wrapText="1"/>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4" fillId="0" borderId="54"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09" xfId="0" applyFont="1" applyBorder="1" applyAlignment="1">
      <alignment horizontal="center" vertical="center" wrapText="1"/>
    </xf>
    <xf numFmtId="0" fontId="119" fillId="0" borderId="116" xfId="0" applyFont="1" applyBorder="1" applyAlignment="1">
      <alignment horizontal="left" vertical="center" wrapText="1"/>
    </xf>
    <xf numFmtId="0" fontId="119" fillId="0" borderId="117" xfId="0" applyFont="1" applyBorder="1" applyAlignment="1">
      <alignment horizontal="left" vertical="center" wrapText="1"/>
    </xf>
    <xf numFmtId="0" fontId="119" fillId="0" borderId="119" xfId="0" applyFont="1" applyBorder="1" applyAlignment="1">
      <alignment horizontal="left" vertical="center" wrapText="1"/>
    </xf>
    <xf numFmtId="0" fontId="119" fillId="0" borderId="120" xfId="0" applyFont="1" applyBorder="1" applyAlignment="1">
      <alignment horizontal="left" vertical="center" wrapText="1"/>
    </xf>
    <xf numFmtId="0" fontId="119" fillId="0" borderId="122" xfId="0" applyFont="1" applyBorder="1" applyAlignment="1">
      <alignment horizontal="left" vertical="center" wrapText="1"/>
    </xf>
    <xf numFmtId="0" fontId="119" fillId="0" borderId="123" xfId="0" applyFont="1" applyBorder="1" applyAlignment="1">
      <alignment horizontal="left" vertical="center" wrapText="1"/>
    </xf>
    <xf numFmtId="164" fontId="120" fillId="0" borderId="142" xfId="7" applyNumberFormat="1" applyFont="1" applyFill="1" applyBorder="1" applyAlignment="1">
      <alignment horizontal="center" vertical="center" wrapText="1"/>
    </xf>
    <xf numFmtId="164" fontId="120" fillId="0" borderId="141" xfId="7" applyNumberFormat="1" applyFont="1" applyFill="1" applyBorder="1" applyAlignment="1">
      <alignment horizontal="center" vertical="center" wrapText="1"/>
    </xf>
    <xf numFmtId="164" fontId="120" fillId="0" borderId="118" xfId="7" applyNumberFormat="1" applyFont="1" applyFill="1" applyBorder="1" applyAlignment="1">
      <alignment horizontal="center" vertical="center" wrapText="1"/>
    </xf>
    <xf numFmtId="164" fontId="120" fillId="0" borderId="52" xfId="7" applyNumberFormat="1" applyFont="1" applyFill="1" applyBorder="1" applyAlignment="1">
      <alignment horizontal="center" vertical="center" wrapText="1"/>
    </xf>
    <xf numFmtId="164" fontId="120" fillId="0" borderId="121" xfId="7" applyNumberFormat="1" applyFont="1" applyFill="1" applyBorder="1" applyAlignment="1">
      <alignment horizontal="center" vertical="center" wrapText="1"/>
    </xf>
    <xf numFmtId="164" fontId="120" fillId="0" borderId="11" xfId="7" applyNumberFormat="1" applyFont="1" applyFill="1" applyBorder="1" applyAlignment="1">
      <alignment horizontal="center" vertical="center" wrapText="1"/>
    </xf>
    <xf numFmtId="0" fontId="116" fillId="0" borderId="144"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3" xfId="0" applyFont="1" applyBorder="1" applyAlignment="1">
      <alignment horizontal="center" vertical="center" wrapText="1"/>
    </xf>
    <xf numFmtId="0" fontId="116" fillId="0" borderId="146" xfId="0" applyFont="1" applyBorder="1" applyAlignment="1">
      <alignment horizontal="center" vertical="center" wrapText="1"/>
    </xf>
    <xf numFmtId="0" fontId="116" fillId="0" borderId="145" xfId="0" applyFont="1" applyBorder="1" applyAlignment="1">
      <alignment horizontal="center" vertical="center" wrapText="1"/>
    </xf>
    <xf numFmtId="0" fontId="124" fillId="0" borderId="143" xfId="0" applyFont="1" applyBorder="1" applyAlignment="1">
      <alignment horizontal="center" vertical="center"/>
    </xf>
    <xf numFmtId="0" fontId="118" fillId="0" borderId="142" xfId="0" applyFont="1" applyBorder="1" applyAlignment="1">
      <alignment horizontal="center" vertical="center"/>
    </xf>
    <xf numFmtId="0" fontId="118" fillId="0" borderId="147" xfId="0" applyFont="1" applyBorder="1" applyAlignment="1">
      <alignment horizontal="center" vertical="center"/>
    </xf>
    <xf numFmtId="0" fontId="118" fillId="0" borderId="52" xfId="0" applyFont="1" applyBorder="1" applyAlignment="1">
      <alignment horizontal="center" vertical="center"/>
    </xf>
    <xf numFmtId="0" fontId="118" fillId="0" borderId="11" xfId="0" applyFont="1" applyBorder="1" applyAlignment="1">
      <alignment horizontal="center" vertical="center"/>
    </xf>
    <xf numFmtId="0" fontId="119" fillId="0" borderId="143" xfId="0" applyFont="1" applyBorder="1" applyAlignment="1">
      <alignment horizontal="center" vertical="center" wrapText="1"/>
    </xf>
    <xf numFmtId="0" fontId="119" fillId="0" borderId="142" xfId="0" applyFont="1" applyBorder="1" applyAlignment="1">
      <alignment horizontal="center" vertical="center" wrapText="1"/>
    </xf>
    <xf numFmtId="0" fontId="119" fillId="0" borderId="147" xfId="0" applyFont="1" applyBorder="1" applyAlignment="1">
      <alignment horizontal="center" vertical="center" wrapText="1"/>
    </xf>
    <xf numFmtId="0" fontId="119" fillId="0" borderId="124" xfId="0" applyFont="1" applyBorder="1" applyAlignment="1">
      <alignment horizontal="center" vertical="center" wrapText="1"/>
    </xf>
    <xf numFmtId="0" fontId="119" fillId="0" borderId="125"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48" xfId="0" applyFont="1" applyBorder="1" applyAlignment="1">
      <alignment horizontal="center" vertical="center" wrapText="1"/>
    </xf>
    <xf numFmtId="0" fontId="119" fillId="0" borderId="126"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26" xfId="0" applyFont="1" applyBorder="1" applyAlignment="1">
      <alignment horizontal="center" vertical="center" wrapText="1"/>
    </xf>
    <xf numFmtId="0" fontId="116" fillId="0" borderId="142" xfId="0" applyFont="1" applyBorder="1" applyAlignment="1">
      <alignment horizontal="center" vertical="center" wrapText="1"/>
    </xf>
    <xf numFmtId="0" fontId="116" fillId="0" borderId="141"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53"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102" xfId="0" applyFont="1" applyBorder="1" applyAlignment="1">
      <alignment horizontal="center" vertical="center" wrapText="1"/>
    </xf>
    <xf numFmtId="0" fontId="119" fillId="0" borderId="53" xfId="0" applyFont="1" applyBorder="1" applyAlignment="1">
      <alignment horizontal="left" vertical="top" wrapText="1"/>
    </xf>
    <xf numFmtId="0" fontId="119" fillId="0" borderId="102" xfId="0" applyFont="1" applyBorder="1" applyAlignment="1">
      <alignment horizontal="left" vertical="top" wrapText="1"/>
    </xf>
    <xf numFmtId="0" fontId="119" fillId="0" borderId="61" xfId="0" applyFont="1" applyBorder="1" applyAlignment="1">
      <alignment horizontal="left" vertical="top" wrapText="1"/>
    </xf>
    <xf numFmtId="0" fontId="119" fillId="0" borderId="90" xfId="0" applyFont="1" applyBorder="1" applyAlignment="1">
      <alignment horizontal="left" vertical="top" wrapText="1"/>
    </xf>
    <xf numFmtId="0" fontId="119" fillId="0" borderId="115" xfId="0" applyFont="1" applyBorder="1" applyAlignment="1">
      <alignment horizontal="left" vertical="top" wrapText="1"/>
    </xf>
    <xf numFmtId="0" fontId="119" fillId="0" borderId="153" xfId="0" applyFont="1" applyBorder="1" applyAlignment="1">
      <alignment horizontal="left" vertical="top" wrapText="1"/>
    </xf>
    <xf numFmtId="0" fontId="119" fillId="0" borderId="154" xfId="0" applyFont="1" applyBorder="1" applyAlignment="1">
      <alignment horizontal="center" vertical="center" wrapText="1"/>
    </xf>
    <xf numFmtId="0" fontId="119" fillId="0" borderId="67" xfId="0" applyFont="1" applyBorder="1" applyAlignment="1">
      <alignment horizontal="center" vertical="center" wrapText="1"/>
    </xf>
    <xf numFmtId="0" fontId="116" fillId="0" borderId="142" xfId="0" applyFont="1" applyBorder="1" applyAlignment="1">
      <alignment horizontal="center" vertical="top" wrapText="1"/>
    </xf>
    <xf numFmtId="0" fontId="116" fillId="0" borderId="141" xfId="0" applyFont="1" applyBorder="1" applyAlignment="1">
      <alignment horizontal="center" vertical="top" wrapText="1"/>
    </xf>
    <xf numFmtId="0" fontId="116" fillId="0" borderId="148" xfId="0" applyFont="1" applyBorder="1" applyAlignment="1">
      <alignment horizontal="center" vertical="top" wrapText="1"/>
    </xf>
    <xf numFmtId="0" fontId="116" fillId="0" borderId="145" xfId="0" applyFont="1" applyBorder="1" applyAlignment="1">
      <alignment horizontal="center" vertical="top" wrapText="1"/>
    </xf>
    <xf numFmtId="0" fontId="105" fillId="0" borderId="127" xfId="0" applyFont="1" applyBorder="1" applyAlignment="1">
      <alignment horizontal="left" vertical="top" wrapText="1"/>
    </xf>
    <xf numFmtId="0" fontId="105" fillId="0" borderId="128" xfId="0" applyFont="1" applyBorder="1" applyAlignment="1">
      <alignment horizontal="left" vertical="top" wrapText="1"/>
    </xf>
    <xf numFmtId="0" fontId="122" fillId="0" borderId="143" xfId="0" applyFont="1" applyBorder="1" applyAlignment="1">
      <alignment horizontal="center" vertical="center"/>
    </xf>
    <xf numFmtId="0" fontId="121" fillId="0" borderId="143" xfId="0" applyFont="1" applyBorder="1" applyAlignment="1">
      <alignment horizontal="center" vertical="center" wrapText="1"/>
    </xf>
    <xf numFmtId="0" fontId="121" fillId="0" borderId="144" xfId="0" applyFont="1" applyBorder="1" applyAlignment="1">
      <alignment horizontal="center" vertical="center" wrapText="1"/>
    </xf>
    <xf numFmtId="0" fontId="105" fillId="76" borderId="146" xfId="0" applyFont="1" applyFill="1" applyBorder="1" applyAlignment="1">
      <alignment horizontal="center" vertical="center" wrapText="1"/>
    </xf>
    <xf numFmtId="0" fontId="105" fillId="76" borderId="145" xfId="0" applyFont="1" applyFill="1" applyBorder="1" applyAlignment="1">
      <alignment horizontal="center" vertical="center" wrapText="1"/>
    </xf>
    <xf numFmtId="0" fontId="106" fillId="0" borderId="146" xfId="0" applyFont="1" applyBorder="1" applyAlignment="1">
      <alignment horizontal="left" vertical="center" wrapText="1"/>
    </xf>
    <xf numFmtId="0" fontId="106" fillId="0" borderId="145" xfId="0" applyFont="1" applyBorder="1" applyAlignment="1">
      <alignment horizontal="left" vertical="center" wrapText="1"/>
    </xf>
    <xf numFmtId="0" fontId="106" fillId="0" borderId="146" xfId="13" applyFont="1" applyBorder="1" applyAlignment="1" applyProtection="1">
      <alignment horizontal="left" vertical="top" wrapText="1"/>
      <protection locked="0"/>
    </xf>
    <xf numFmtId="0" fontId="106" fillId="0" borderId="145" xfId="13" applyFont="1" applyBorder="1" applyAlignment="1" applyProtection="1">
      <alignment horizontal="left" vertical="top" wrapText="1"/>
      <protection locked="0"/>
    </xf>
    <xf numFmtId="0" fontId="106" fillId="0" borderId="146" xfId="0" applyFont="1" applyBorder="1" applyAlignment="1">
      <alignment horizontal="left" vertical="top" wrapText="1"/>
    </xf>
    <xf numFmtId="0" fontId="106" fillId="0" borderId="145" xfId="0" applyFont="1" applyBorder="1" applyAlignment="1">
      <alignment horizontal="left" vertical="top" wrapText="1"/>
    </xf>
    <xf numFmtId="49" fontId="106" fillId="0" borderId="0" xfId="0" applyNumberFormat="1" applyFont="1" applyAlignment="1">
      <alignment horizontal="center" vertical="center"/>
    </xf>
    <xf numFmtId="0" fontId="106" fillId="0" borderId="143" xfId="0" applyFont="1" applyBorder="1" applyAlignment="1">
      <alignment horizontal="left" vertical="top" wrapText="1"/>
    </xf>
    <xf numFmtId="0" fontId="106" fillId="0" borderId="143" xfId="0" applyFont="1" applyBorder="1" applyAlignment="1">
      <alignment horizontal="left" vertical="center" wrapText="1"/>
    </xf>
    <xf numFmtId="0" fontId="105" fillId="76" borderId="143" xfId="0" applyFont="1" applyFill="1" applyBorder="1" applyAlignment="1">
      <alignment horizontal="center" vertical="center" wrapText="1"/>
    </xf>
    <xf numFmtId="0" fontId="106" fillId="0" borderId="143" xfId="0" applyFont="1" applyBorder="1" applyAlignment="1">
      <alignment horizontal="center"/>
    </xf>
    <xf numFmtId="0" fontId="106" fillId="0" borderId="96" xfId="0" applyFont="1" applyBorder="1" applyAlignment="1">
      <alignment horizontal="left" vertical="center" wrapText="1"/>
    </xf>
    <xf numFmtId="0" fontId="106" fillId="0" borderId="94" xfId="0" applyFont="1" applyBorder="1" applyAlignment="1">
      <alignment horizontal="left" vertical="center" wrapText="1"/>
    </xf>
    <xf numFmtId="0" fontId="105" fillId="0" borderId="143" xfId="0" applyFont="1" applyBorder="1" applyAlignment="1">
      <alignment horizontal="center" vertical="center"/>
    </xf>
    <xf numFmtId="0" fontId="106" fillId="3" borderId="146" xfId="13" applyFont="1" applyFill="1" applyBorder="1" applyAlignment="1" applyProtection="1">
      <alignment horizontal="left" vertical="top" wrapText="1"/>
      <protection locked="0"/>
    </xf>
    <xf numFmtId="0" fontId="106" fillId="3" borderId="145" xfId="13" applyFont="1" applyFill="1" applyBorder="1" applyAlignment="1" applyProtection="1">
      <alignment horizontal="left" vertical="top" wrapText="1"/>
      <protection locked="0"/>
    </xf>
    <xf numFmtId="0" fontId="105" fillId="0" borderId="83" xfId="0" applyFont="1" applyBorder="1" applyAlignment="1">
      <alignment horizontal="center" vertical="center"/>
    </xf>
    <xf numFmtId="0" fontId="105" fillId="76" borderId="80" xfId="0" applyFont="1" applyFill="1" applyBorder="1" applyAlignment="1">
      <alignment horizontal="center" vertical="center" wrapText="1"/>
    </xf>
    <xf numFmtId="0" fontId="105" fillId="76" borderId="0" xfId="0" applyFont="1" applyFill="1" applyAlignment="1">
      <alignment horizontal="center" vertical="center" wrapText="1"/>
    </xf>
    <xf numFmtId="0" fontId="105" fillId="76" borderId="81" xfId="0" applyFont="1" applyFill="1" applyBorder="1" applyAlignment="1">
      <alignment horizontal="center" vertical="center" wrapText="1"/>
    </xf>
    <xf numFmtId="0" fontId="106" fillId="77" borderId="96" xfId="0" applyFont="1" applyFill="1" applyBorder="1" applyAlignment="1">
      <alignment vertical="center" wrapText="1"/>
    </xf>
    <xf numFmtId="0" fontId="106" fillId="77" borderId="94" xfId="0" applyFont="1" applyFill="1" applyBorder="1" applyAlignment="1">
      <alignment vertical="center" wrapText="1"/>
    </xf>
    <xf numFmtId="0" fontId="106" fillId="0" borderId="96" xfId="0" applyFont="1" applyBorder="1" applyAlignment="1">
      <alignment vertical="center" wrapText="1"/>
    </xf>
    <xf numFmtId="0" fontId="106" fillId="0" borderId="94" xfId="0" applyFont="1" applyBorder="1" applyAlignment="1">
      <alignment vertical="center" wrapText="1"/>
    </xf>
    <xf numFmtId="0" fontId="105" fillId="76" borderId="85" xfId="0" applyFont="1" applyFill="1" applyBorder="1" applyAlignment="1">
      <alignment horizontal="center" vertical="center"/>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6" fillId="3" borderId="96" xfId="0" applyFont="1" applyFill="1" applyBorder="1" applyAlignment="1">
      <alignment horizontal="left" vertical="center" wrapText="1"/>
    </xf>
    <xf numFmtId="0" fontId="106" fillId="3" borderId="94" xfId="0" applyFont="1" applyFill="1" applyBorder="1" applyAlignment="1">
      <alignment horizontal="left" vertical="center" wrapText="1"/>
    </xf>
    <xf numFmtId="0" fontId="106" fillId="0" borderId="75" xfId="0" applyFont="1" applyBorder="1" applyAlignment="1">
      <alignment horizontal="left" vertical="center" wrapText="1"/>
    </xf>
    <xf numFmtId="0" fontId="106" fillId="0" borderId="76" xfId="0" applyFont="1" applyBorder="1" applyAlignment="1">
      <alignment horizontal="left" vertical="center" wrapText="1"/>
    </xf>
    <xf numFmtId="0" fontId="105" fillId="76" borderId="71" xfId="0" applyFont="1" applyFill="1" applyBorder="1" applyAlignment="1">
      <alignment horizontal="center"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6" fillId="0" borderId="52" xfId="0" applyFont="1" applyBorder="1" applyAlignment="1">
      <alignment horizontal="left" vertical="center" wrapText="1"/>
    </xf>
    <xf numFmtId="0" fontId="106" fillId="0" borderId="11" xfId="0" applyFont="1" applyBorder="1" applyAlignment="1">
      <alignment horizontal="left" vertical="center" wrapText="1"/>
    </xf>
    <xf numFmtId="0" fontId="106" fillId="82" borderId="96" xfId="0" applyFont="1" applyFill="1" applyBorder="1" applyAlignment="1">
      <alignment vertical="center" wrapText="1"/>
    </xf>
    <xf numFmtId="0" fontId="106" fillId="82" borderId="94" xfId="0" applyFont="1" applyFill="1" applyBorder="1" applyAlignment="1">
      <alignment vertical="center" wrapText="1"/>
    </xf>
    <xf numFmtId="0" fontId="106" fillId="82" borderId="136" xfId="0" applyFont="1" applyFill="1" applyBorder="1" applyAlignment="1">
      <alignment horizontal="left" vertical="center" wrapText="1"/>
    </xf>
    <xf numFmtId="0" fontId="106" fillId="82" borderId="137" xfId="0" applyFont="1" applyFill="1" applyBorder="1" applyAlignment="1">
      <alignment horizontal="left" vertical="center" wrapText="1"/>
    </xf>
    <xf numFmtId="0" fontId="106" fillId="82" borderId="138" xfId="0" applyFont="1" applyFill="1" applyBorder="1" applyAlignment="1">
      <alignment horizontal="left" vertical="center" wrapText="1"/>
    </xf>
    <xf numFmtId="0" fontId="106" fillId="3" borderId="75"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82" borderId="78"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52" xfId="0" applyFont="1" applyFill="1" applyBorder="1" applyAlignment="1">
      <alignment vertical="center" wrapText="1"/>
    </xf>
    <xf numFmtId="0" fontId="106" fillId="82" borderId="11" xfId="0" applyFont="1" applyFill="1" applyBorder="1" applyAlignment="1">
      <alignment vertical="center" wrapText="1"/>
    </xf>
    <xf numFmtId="0" fontId="106" fillId="3" borderId="96" xfId="0" applyFont="1" applyFill="1" applyBorder="1" applyAlignment="1">
      <alignment vertical="center" wrapText="1"/>
    </xf>
    <xf numFmtId="0" fontId="106" fillId="3" borderId="94" xfId="0" applyFont="1" applyFill="1" applyBorder="1" applyAlignment="1">
      <alignment vertical="center" wrapText="1"/>
    </xf>
    <xf numFmtId="0" fontId="105" fillId="0" borderId="68" xfId="0" applyFont="1" applyBorder="1" applyAlignment="1">
      <alignment horizontal="center" vertical="center"/>
    </xf>
    <xf numFmtId="0" fontId="105" fillId="0" borderId="69" xfId="0" applyFont="1" applyBorder="1" applyAlignment="1">
      <alignment horizontal="center" vertical="center"/>
    </xf>
    <xf numFmtId="0" fontId="105" fillId="0" borderId="70" xfId="0" applyFont="1" applyBorder="1" applyAlignment="1">
      <alignment horizontal="center" vertical="center"/>
    </xf>
    <xf numFmtId="0" fontId="106" fillId="0" borderId="95" xfId="0" applyFont="1" applyBorder="1" applyAlignment="1">
      <alignment horizontal="left" vertical="center" wrapText="1"/>
    </xf>
    <xf numFmtId="0" fontId="126" fillId="3" borderId="96" xfId="0" applyFont="1" applyFill="1" applyBorder="1" applyAlignment="1">
      <alignment vertical="center" wrapText="1"/>
    </xf>
    <xf numFmtId="0" fontId="126" fillId="3" borderId="94" xfId="0" applyFont="1" applyFill="1" applyBorder="1" applyAlignment="1">
      <alignment vertical="center" wrapText="1"/>
    </xf>
    <xf numFmtId="0" fontId="106" fillId="0" borderId="96" xfId="0" applyFont="1" applyBorder="1" applyAlignment="1">
      <alignment horizontal="left"/>
    </xf>
    <xf numFmtId="0" fontId="106" fillId="0" borderId="94" xfId="0" applyFont="1" applyBorder="1" applyAlignment="1">
      <alignment horizontal="left"/>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70" zoomScaleNormal="70" workbookViewId="0">
      <pane xSplit="1" ySplit="7" topLeftCell="B8" activePane="bottomRight" state="frozen"/>
      <selection pane="topRight" activeCell="B1" sqref="B1"/>
      <selection pane="bottomLeft" activeCell="A8" sqref="A8"/>
      <selection pane="bottomRight" activeCell="B2" sqref="B2"/>
    </sheetView>
  </sheetViews>
  <sheetFormatPr defaultRowHeight="15"/>
  <cols>
    <col min="1" max="1" width="10.28515625" style="1" customWidth="1"/>
    <col min="2" max="2" width="153" bestFit="1" customWidth="1"/>
    <col min="3" max="3" width="39.42578125" customWidth="1"/>
    <col min="7" max="7" width="25" customWidth="1"/>
  </cols>
  <sheetData>
    <row r="1" spans="1:3" ht="15.75">
      <c r="A1" s="6"/>
      <c r="B1" s="113" t="s">
        <v>159</v>
      </c>
      <c r="C1" s="45"/>
    </row>
    <row r="2" spans="1:3" s="110" customFormat="1" ht="16.5">
      <c r="A2" s="153">
        <v>1</v>
      </c>
      <c r="B2" s="111" t="s">
        <v>160</v>
      </c>
      <c r="C2" s="556" t="s">
        <v>958</v>
      </c>
    </row>
    <row r="3" spans="1:3" s="110" customFormat="1" ht="15.75">
      <c r="A3" s="153">
        <v>2</v>
      </c>
      <c r="B3" s="112" t="s">
        <v>161</v>
      </c>
      <c r="C3" s="557" t="s">
        <v>960</v>
      </c>
    </row>
    <row r="4" spans="1:3" s="110" customFormat="1" ht="15.75">
      <c r="A4" s="153">
        <v>3</v>
      </c>
      <c r="B4" s="112" t="s">
        <v>162</v>
      </c>
      <c r="C4" s="557" t="s">
        <v>961</v>
      </c>
    </row>
    <row r="5" spans="1:3" s="110" customFormat="1" ht="16.5">
      <c r="A5" s="154">
        <v>4</v>
      </c>
      <c r="B5" s="115" t="s">
        <v>163</v>
      </c>
      <c r="C5" s="556" t="s">
        <v>959</v>
      </c>
    </row>
    <row r="6" spans="1:3" s="114" customFormat="1" ht="65.25" customHeight="1">
      <c r="A6" s="671" t="s">
        <v>321</v>
      </c>
      <c r="B6" s="672"/>
      <c r="C6" s="672"/>
    </row>
    <row r="7" spans="1:3">
      <c r="A7" s="234" t="s">
        <v>251</v>
      </c>
      <c r="B7" s="235" t="s">
        <v>164</v>
      </c>
    </row>
    <row r="8" spans="1:3">
      <c r="A8" s="236">
        <v>1</v>
      </c>
      <c r="B8" s="232" t="s">
        <v>139</v>
      </c>
    </row>
    <row r="9" spans="1:3">
      <c r="A9" s="236">
        <v>2</v>
      </c>
      <c r="B9" s="232" t="s">
        <v>165</v>
      </c>
    </row>
    <row r="10" spans="1:3">
      <c r="A10" s="236">
        <v>3</v>
      </c>
      <c r="B10" s="232" t="s">
        <v>166</v>
      </c>
    </row>
    <row r="11" spans="1:3">
      <c r="A11" s="236">
        <v>4</v>
      </c>
      <c r="B11" s="232" t="s">
        <v>167</v>
      </c>
    </row>
    <row r="12" spans="1:3">
      <c r="A12" s="236">
        <v>5</v>
      </c>
      <c r="B12" s="232" t="s">
        <v>107</v>
      </c>
    </row>
    <row r="13" spans="1:3">
      <c r="A13" s="236">
        <v>6</v>
      </c>
      <c r="B13" s="237" t="s">
        <v>91</v>
      </c>
    </row>
    <row r="14" spans="1:3">
      <c r="A14" s="236">
        <v>7</v>
      </c>
      <c r="B14" s="232" t="s">
        <v>168</v>
      </c>
    </row>
    <row r="15" spans="1:3">
      <c r="A15" s="236">
        <v>8</v>
      </c>
      <c r="B15" s="232" t="s">
        <v>171</v>
      </c>
    </row>
    <row r="16" spans="1:3">
      <c r="A16" s="236">
        <v>9</v>
      </c>
      <c r="B16" s="232" t="s">
        <v>85</v>
      </c>
    </row>
    <row r="17" spans="1:2">
      <c r="A17" s="238" t="s">
        <v>378</v>
      </c>
      <c r="B17" s="232" t="s">
        <v>358</v>
      </c>
    </row>
    <row r="18" spans="1:2">
      <c r="A18" s="236">
        <v>10</v>
      </c>
      <c r="B18" s="232" t="s">
        <v>172</v>
      </c>
    </row>
    <row r="19" spans="1:2">
      <c r="A19" s="236">
        <v>11</v>
      </c>
      <c r="B19" s="237" t="s">
        <v>155</v>
      </c>
    </row>
    <row r="20" spans="1:2">
      <c r="A20" s="236">
        <v>12</v>
      </c>
      <c r="B20" s="237" t="s">
        <v>152</v>
      </c>
    </row>
    <row r="21" spans="1:2">
      <c r="A21" s="236">
        <v>13</v>
      </c>
      <c r="B21" s="239" t="s">
        <v>297</v>
      </c>
    </row>
    <row r="22" spans="1:2">
      <c r="A22" s="236">
        <v>14</v>
      </c>
      <c r="B22" s="232" t="s">
        <v>351</v>
      </c>
    </row>
    <row r="23" spans="1:2">
      <c r="A23" s="236">
        <v>15</v>
      </c>
      <c r="B23" s="232" t="s">
        <v>74</v>
      </c>
    </row>
    <row r="24" spans="1:2">
      <c r="A24" s="236">
        <v>15.1</v>
      </c>
      <c r="B24" s="232" t="s">
        <v>387</v>
      </c>
    </row>
    <row r="25" spans="1:2">
      <c r="A25" s="236">
        <v>16</v>
      </c>
      <c r="B25" s="232" t="s">
        <v>453</v>
      </c>
    </row>
    <row r="26" spans="1:2">
      <c r="A26" s="236">
        <v>17</v>
      </c>
      <c r="B26" s="232" t="s">
        <v>677</v>
      </c>
    </row>
    <row r="27" spans="1:2">
      <c r="A27" s="236">
        <v>18</v>
      </c>
      <c r="B27" s="232" t="s">
        <v>937</v>
      </c>
    </row>
    <row r="28" spans="1:2">
      <c r="A28" s="236">
        <v>19</v>
      </c>
      <c r="B28" s="232" t="s">
        <v>938</v>
      </c>
    </row>
    <row r="29" spans="1:2">
      <c r="A29" s="236">
        <v>20</v>
      </c>
      <c r="B29" s="232" t="s">
        <v>939</v>
      </c>
    </row>
    <row r="30" spans="1:2">
      <c r="A30" s="236">
        <v>21</v>
      </c>
      <c r="B30" s="232" t="s">
        <v>546</v>
      </c>
    </row>
    <row r="31" spans="1:2">
      <c r="A31" s="236">
        <v>22</v>
      </c>
      <c r="B31" s="232" t="s">
        <v>940</v>
      </c>
    </row>
    <row r="32" spans="1:2" ht="25.5">
      <c r="A32" s="236">
        <v>23</v>
      </c>
      <c r="B32" s="546" t="s">
        <v>936</v>
      </c>
    </row>
    <row r="33" spans="1:2">
      <c r="A33" s="236">
        <v>24</v>
      </c>
      <c r="B33" s="232" t="s">
        <v>941</v>
      </c>
    </row>
    <row r="34" spans="1:2">
      <c r="A34" s="236">
        <v>25</v>
      </c>
      <c r="B34" s="232" t="s">
        <v>942</v>
      </c>
    </row>
    <row r="35" spans="1:2">
      <c r="A35" s="236">
        <v>26</v>
      </c>
      <c r="B35" s="232"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1"/>
  <sheetViews>
    <sheetView zoomScale="63" zoomScaleNormal="63" workbookViewId="0">
      <pane xSplit="1" ySplit="5" topLeftCell="B6" activePane="bottomRight" state="frozen"/>
      <selection pane="topRight" activeCell="B1" sqref="B1"/>
      <selection pane="bottomLeft" activeCell="A6" sqref="A6"/>
      <selection pane="bottomRight" activeCell="B6" sqref="B6"/>
    </sheetView>
  </sheetViews>
  <sheetFormatPr defaultRowHeight="15.75"/>
  <cols>
    <col min="1" max="1" width="9.5703125" style="13" bestFit="1" customWidth="1"/>
    <col min="2" max="2" width="88.42578125" style="11" customWidth="1"/>
    <col min="3" max="3" width="17" style="11" bestFit="1" customWidth="1"/>
    <col min="4" max="7" width="13.85546875" style="1" bestFit="1" customWidth="1"/>
    <col min="8" max="9" width="6.7109375" customWidth="1"/>
  </cols>
  <sheetData>
    <row r="1" spans="1:7">
      <c r="A1" s="12" t="s">
        <v>108</v>
      </c>
      <c r="B1" s="271" t="str">
        <f>Info!C2</f>
        <v>სს თიბისი ბანკი</v>
      </c>
    </row>
    <row r="2" spans="1:7">
      <c r="A2" s="12" t="s">
        <v>109</v>
      </c>
      <c r="B2" s="299">
        <v>45473</v>
      </c>
    </row>
    <row r="3" spans="1:7" ht="16.5" thickBot="1">
      <c r="A3" s="12"/>
    </row>
    <row r="4" spans="1:7" ht="15" customHeight="1" thickBot="1">
      <c r="A4" s="31" t="s">
        <v>252</v>
      </c>
      <c r="B4" s="132" t="s">
        <v>139</v>
      </c>
      <c r="C4" s="133"/>
      <c r="D4" s="673" t="s">
        <v>935</v>
      </c>
      <c r="E4" s="674"/>
      <c r="F4" s="674"/>
      <c r="G4" s="675"/>
    </row>
    <row r="5" spans="1:7" ht="15">
      <c r="A5" s="177" t="s">
        <v>25</v>
      </c>
      <c r="B5" s="178"/>
      <c r="C5" s="284" t="str">
        <f>INT((MONTH($B$2))/3)&amp;"Q"&amp;"-"&amp;YEAR($B$2)</f>
        <v>2Q-2024</v>
      </c>
      <c r="D5" s="284" t="str">
        <f>IF(INT(MONTH($B$2))=3, "4"&amp;"Q"&amp;"-"&amp;YEAR($B$2)-1, IF(INT(MONTH($B$2))=6, "1"&amp;"Q"&amp;"-"&amp;YEAR($B$2), IF(INT(MONTH($B$2))=9, "2"&amp;"Q"&amp;"-"&amp;YEAR($B$2),IF(INT(MONTH($B$2))=12, "3"&amp;"Q"&amp;"-"&amp;YEAR($B$2), 0))))</f>
        <v>1Q-2024</v>
      </c>
      <c r="E5" s="284" t="str">
        <f>IF(INT(MONTH($B$2))=3, "3"&amp;"Q"&amp;"-"&amp;YEAR($B$2)-1, IF(INT(MONTH($B$2))=6, "4"&amp;"Q"&amp;"-"&amp;YEAR($B$2)-1, IF(INT(MONTH($B$2))=9, "1"&amp;"Q"&amp;"-"&amp;YEAR($B$2),IF(INT(MONTH($B$2))=12, "2"&amp;"Q"&amp;"-"&amp;YEAR($B$2), 0))))</f>
        <v>4Q-2023</v>
      </c>
      <c r="F5" s="284" t="str">
        <f>IF(INT(MONTH($B$2))=3, "2"&amp;"Q"&amp;"-"&amp;YEAR($B$2)-1, IF(INT(MONTH($B$2))=6, "3"&amp;"Q"&amp;"-"&amp;YEAR($B$2)-1, IF(INT(MONTH($B$2))=9, "4"&amp;"Q"&amp;"-"&amp;YEAR($B$2)-1,IF(INT(MONTH($B$2))=12, "1"&amp;"Q"&amp;"-"&amp;YEAR($B$2), 0))))</f>
        <v>3Q-2023</v>
      </c>
      <c r="G5" s="285" t="str">
        <f>IF(INT(MONTH($B$2))=3, "1"&amp;"Q"&amp;"-"&amp;YEAR($B$2)-1, IF(INT(MONTH($B$2))=6, "2"&amp;"Q"&amp;"-"&amp;YEAR($B$2)-1, IF(INT(MONTH($B$2))=9, "3"&amp;"Q"&amp;"-"&amp;YEAR($B$2)-1,IF(INT(MONTH($B$2))=12, "4"&amp;"Q"&amp;"-"&amp;YEAR($B$2)-1, 0))))</f>
        <v>2Q-2023</v>
      </c>
    </row>
    <row r="6" spans="1:7" ht="15">
      <c r="A6" s="286"/>
      <c r="B6" s="287" t="s">
        <v>106</v>
      </c>
      <c r="C6" s="179"/>
      <c r="D6" s="179"/>
      <c r="E6" s="179"/>
      <c r="F6" s="179"/>
      <c r="G6" s="180"/>
    </row>
    <row r="7" spans="1:7" ht="15">
      <c r="A7" s="286"/>
      <c r="B7" s="288" t="s">
        <v>110</v>
      </c>
      <c r="C7" s="179"/>
      <c r="D7" s="179"/>
      <c r="E7" s="179"/>
      <c r="F7" s="179"/>
      <c r="G7" s="180"/>
    </row>
    <row r="8" spans="1:7" ht="15">
      <c r="A8" s="275">
        <v>1</v>
      </c>
      <c r="B8" s="276" t="s">
        <v>22</v>
      </c>
      <c r="C8" s="289">
        <v>4344471860.1459007</v>
      </c>
      <c r="D8" s="290">
        <v>4096919374.3734002</v>
      </c>
      <c r="E8" s="290">
        <v>4235033443.5101004</v>
      </c>
      <c r="F8" s="290">
        <v>3966900799.7182999</v>
      </c>
      <c r="G8" s="291">
        <v>3920003532.5926003</v>
      </c>
    </row>
    <row r="9" spans="1:7" ht="15">
      <c r="A9" s="275">
        <v>2</v>
      </c>
      <c r="B9" s="276" t="s">
        <v>86</v>
      </c>
      <c r="C9" s="289">
        <v>5749521860.1459007</v>
      </c>
      <c r="D9" s="290">
        <v>4635979374.3733997</v>
      </c>
      <c r="E9" s="290">
        <v>4772913443.5101004</v>
      </c>
      <c r="F9" s="290">
        <v>4502560799.7182999</v>
      </c>
      <c r="G9" s="291">
        <v>4443543532.5925999</v>
      </c>
    </row>
    <row r="10" spans="1:7" ht="15">
      <c r="A10" s="275">
        <v>3</v>
      </c>
      <c r="B10" s="276" t="s">
        <v>85</v>
      </c>
      <c r="C10" s="289">
        <v>6671739152.6459007</v>
      </c>
      <c r="D10" s="290">
        <v>5290326876.8733997</v>
      </c>
      <c r="E10" s="290">
        <v>5374301438.5101004</v>
      </c>
      <c r="F10" s="290">
        <v>5058696403.2182999</v>
      </c>
      <c r="G10" s="291">
        <v>4947830349.0925999</v>
      </c>
    </row>
    <row r="11" spans="1:7" ht="15">
      <c r="A11" s="275">
        <v>4</v>
      </c>
      <c r="B11" s="276" t="s">
        <v>445</v>
      </c>
      <c r="C11" s="289">
        <v>3759969895.0009933</v>
      </c>
      <c r="D11" s="290">
        <v>3572741013.9935355</v>
      </c>
      <c r="E11" s="290">
        <v>3469919371.008564</v>
      </c>
      <c r="F11" s="290">
        <v>3259567290.3830299</v>
      </c>
      <c r="G11" s="291">
        <v>3095795309.9869852</v>
      </c>
    </row>
    <row r="12" spans="1:7" ht="15">
      <c r="A12" s="275">
        <v>5</v>
      </c>
      <c r="B12" s="276" t="s">
        <v>446</v>
      </c>
      <c r="C12" s="289">
        <v>4356503367.3922892</v>
      </c>
      <c r="D12" s="290">
        <v>4141362897.3104973</v>
      </c>
      <c r="E12" s="290">
        <v>4044491795.5579395</v>
      </c>
      <c r="F12" s="290">
        <v>3797885385.1339526</v>
      </c>
      <c r="G12" s="291">
        <v>3598350160.990766</v>
      </c>
    </row>
    <row r="13" spans="1:7" ht="15">
      <c r="A13" s="275">
        <v>6</v>
      </c>
      <c r="B13" s="276" t="s">
        <v>447</v>
      </c>
      <c r="C13" s="289">
        <v>5148203105.9962301</v>
      </c>
      <c r="D13" s="290">
        <v>4896025206.4222965</v>
      </c>
      <c r="E13" s="290">
        <v>4806912535.7040672</v>
      </c>
      <c r="F13" s="290">
        <v>4512164019.0181398</v>
      </c>
      <c r="G13" s="291">
        <v>4265252019.6519585</v>
      </c>
    </row>
    <row r="14" spans="1:7" ht="15">
      <c r="A14" s="286"/>
      <c r="B14" s="287" t="s">
        <v>449</v>
      </c>
      <c r="C14" s="179"/>
      <c r="D14" s="179"/>
      <c r="E14" s="179"/>
      <c r="F14" s="179"/>
      <c r="G14" s="180"/>
    </row>
    <row r="15" spans="1:7" ht="21.95" customHeight="1">
      <c r="A15" s="275">
        <v>7</v>
      </c>
      <c r="B15" s="276" t="s">
        <v>448</v>
      </c>
      <c r="C15" s="289">
        <v>25791644738.493019</v>
      </c>
      <c r="D15" s="290">
        <v>24607358040.02829</v>
      </c>
      <c r="E15" s="290">
        <v>24336689808.405174</v>
      </c>
      <c r="F15" s="290">
        <v>22668335005.291866</v>
      </c>
      <c r="G15" s="291">
        <v>21452807893.626583</v>
      </c>
    </row>
    <row r="16" spans="1:7" ht="15">
      <c r="A16" s="286"/>
      <c r="B16" s="287" t="s">
        <v>452</v>
      </c>
      <c r="C16" s="179"/>
      <c r="D16" s="179"/>
      <c r="E16" s="179"/>
      <c r="F16" s="179"/>
      <c r="G16" s="180"/>
    </row>
    <row r="17" spans="1:7" ht="15">
      <c r="A17" s="275"/>
      <c r="B17" s="288" t="s">
        <v>435</v>
      </c>
      <c r="C17" s="179"/>
      <c r="D17" s="179"/>
      <c r="E17" s="179"/>
      <c r="F17" s="179"/>
      <c r="G17" s="180"/>
    </row>
    <row r="18" spans="1:7" ht="15">
      <c r="A18" s="275">
        <v>8</v>
      </c>
      <c r="B18" s="276" t="s">
        <v>443</v>
      </c>
      <c r="C18" s="638">
        <v>0.16844493262044458</v>
      </c>
      <c r="D18" s="300">
        <v>0.16649163911497628</v>
      </c>
      <c r="E18" s="300">
        <v>0.174018466638279</v>
      </c>
      <c r="F18" s="300">
        <v>0.17499744903153394</v>
      </c>
      <c r="G18" s="301">
        <v>0.18272682774347662</v>
      </c>
    </row>
    <row r="19" spans="1:7" ht="15" customHeight="1">
      <c r="A19" s="275">
        <v>9</v>
      </c>
      <c r="B19" s="276" t="s">
        <v>442</v>
      </c>
      <c r="C19" s="638">
        <v>0.22292187715989142</v>
      </c>
      <c r="D19" s="300">
        <v>0.18839809486382675</v>
      </c>
      <c r="E19" s="300">
        <v>0.19612007553556757</v>
      </c>
      <c r="F19" s="300">
        <v>0.19862776858852615</v>
      </c>
      <c r="G19" s="301">
        <v>0.20713109233186824</v>
      </c>
    </row>
    <row r="20" spans="1:7" ht="15">
      <c r="A20" s="275">
        <v>10</v>
      </c>
      <c r="B20" s="276" t="s">
        <v>444</v>
      </c>
      <c r="C20" s="638">
        <v>0.2586783130851904</v>
      </c>
      <c r="D20" s="300">
        <v>0.21498963311167874</v>
      </c>
      <c r="E20" s="300">
        <v>0.22083124208017704</v>
      </c>
      <c r="F20" s="300">
        <v>0.22316135711058444</v>
      </c>
      <c r="G20" s="301">
        <v>0.23063789009002181</v>
      </c>
    </row>
    <row r="21" spans="1:7" ht="15">
      <c r="A21" s="275">
        <v>11</v>
      </c>
      <c r="B21" s="276" t="s">
        <v>445</v>
      </c>
      <c r="C21" s="638">
        <v>0.14578247851674947</v>
      </c>
      <c r="D21" s="300">
        <v>0.14518994717684972</v>
      </c>
      <c r="E21" s="300">
        <v>0.14257975913429921</v>
      </c>
      <c r="F21" s="300">
        <v>0.1437938555973384</v>
      </c>
      <c r="G21" s="301">
        <v>0.14430723126489728</v>
      </c>
    </row>
    <row r="22" spans="1:7" ht="15">
      <c r="A22" s="275">
        <v>12</v>
      </c>
      <c r="B22" s="276" t="s">
        <v>446</v>
      </c>
      <c r="C22" s="638">
        <v>0.16891142118169683</v>
      </c>
      <c r="D22" s="300">
        <v>0.16829774616900467</v>
      </c>
      <c r="E22" s="300">
        <v>0.16618906792168142</v>
      </c>
      <c r="F22" s="300">
        <v>0.1675414354096737</v>
      </c>
      <c r="G22" s="301">
        <v>0.1677332952792534</v>
      </c>
    </row>
    <row r="23" spans="1:7" ht="15">
      <c r="A23" s="275">
        <v>13</v>
      </c>
      <c r="B23" s="276" t="s">
        <v>447</v>
      </c>
      <c r="C23" s="638">
        <v>0.19960739837241703</v>
      </c>
      <c r="D23" s="300">
        <v>0.1989659027376296</v>
      </c>
      <c r="E23" s="300">
        <v>0.19751710579981593</v>
      </c>
      <c r="F23" s="300">
        <v>0.19905140884695705</v>
      </c>
      <c r="G23" s="301">
        <v>0.19882022161393254</v>
      </c>
    </row>
    <row r="24" spans="1:7" ht="15">
      <c r="A24" s="286"/>
      <c r="B24" s="287" t="s">
        <v>6</v>
      </c>
      <c r="C24" s="551"/>
      <c r="D24" s="179"/>
      <c r="E24" s="179"/>
      <c r="F24" s="179"/>
      <c r="G24" s="180"/>
    </row>
    <row r="25" spans="1:7" ht="15" customHeight="1">
      <c r="A25" s="292">
        <v>14</v>
      </c>
      <c r="B25" s="293" t="s">
        <v>7</v>
      </c>
      <c r="C25" s="638">
        <v>9.1011395405420234E-2</v>
      </c>
      <c r="D25" s="638">
        <v>9.2613225721972017E-2</v>
      </c>
      <c r="E25" s="638">
        <v>9.4852655194798075E-2</v>
      </c>
      <c r="F25" s="638">
        <v>9.3652135874219097E-2</v>
      </c>
      <c r="G25" s="301">
        <v>9.283017711856191E-2</v>
      </c>
    </row>
    <row r="26" spans="1:7" ht="15">
      <c r="A26" s="292">
        <v>15</v>
      </c>
      <c r="B26" s="293" t="s">
        <v>8</v>
      </c>
      <c r="C26" s="638">
        <v>4.7723253572472965E-2</v>
      </c>
      <c r="D26" s="638">
        <v>4.8181416478152418E-2</v>
      </c>
      <c r="E26" s="638">
        <v>4.661270043239113E-2</v>
      </c>
      <c r="F26" s="638">
        <v>4.4920008696097129E-2</v>
      </c>
      <c r="G26" s="301">
        <v>4.4837830455593836E-2</v>
      </c>
    </row>
    <row r="27" spans="1:7" ht="15">
      <c r="A27" s="292">
        <v>16</v>
      </c>
      <c r="B27" s="293" t="s">
        <v>9</v>
      </c>
      <c r="C27" s="638">
        <v>4.4867617332173169E-2</v>
      </c>
      <c r="D27" s="638">
        <v>4.434678041699653E-2</v>
      </c>
      <c r="E27" s="638">
        <v>5.1256531009890929E-2</v>
      </c>
      <c r="F27" s="638">
        <v>5.2950174804206211E-2</v>
      </c>
      <c r="G27" s="301">
        <v>5.3216993190035797E-2</v>
      </c>
    </row>
    <row r="28" spans="1:7" ht="15">
      <c r="A28" s="292">
        <v>17</v>
      </c>
      <c r="B28" s="293" t="s">
        <v>140</v>
      </c>
      <c r="C28" s="638">
        <v>4.3288141832947269E-2</v>
      </c>
      <c r="D28" s="638">
        <v>4.4431809243819599E-2</v>
      </c>
      <c r="E28" s="638">
        <v>4.8239954762406945E-2</v>
      </c>
      <c r="F28" s="638">
        <v>4.8732127178121969E-2</v>
      </c>
      <c r="G28" s="301">
        <v>4.7992346662968074E-2</v>
      </c>
    </row>
    <row r="29" spans="1:7" ht="15">
      <c r="A29" s="292">
        <v>18</v>
      </c>
      <c r="B29" s="293" t="s">
        <v>10</v>
      </c>
      <c r="C29" s="638">
        <v>3.5746860691229801E-2</v>
      </c>
      <c r="D29" s="638">
        <v>3.4341527428737473E-2</v>
      </c>
      <c r="E29" s="638">
        <v>3.8986271878082492E-2</v>
      </c>
      <c r="F29" s="638">
        <v>3.9634342803266061E-2</v>
      </c>
      <c r="G29" s="301">
        <v>3.9748516923887457E-2</v>
      </c>
    </row>
    <row r="30" spans="1:7" ht="15">
      <c r="A30" s="292">
        <v>19</v>
      </c>
      <c r="B30" s="293" t="s">
        <v>11</v>
      </c>
      <c r="C30" s="638">
        <v>0.24764363520832072</v>
      </c>
      <c r="D30" s="638">
        <v>0.23413177811420643</v>
      </c>
      <c r="E30" s="638">
        <v>0.25220517881159016</v>
      </c>
      <c r="F30" s="638">
        <v>0.25422726438367182</v>
      </c>
      <c r="G30" s="301">
        <v>0.25389539203758865</v>
      </c>
    </row>
    <row r="31" spans="1:7" ht="15">
      <c r="A31" s="286"/>
      <c r="B31" s="287" t="s">
        <v>12</v>
      </c>
      <c r="C31" s="179"/>
      <c r="D31" s="179"/>
      <c r="E31" s="179"/>
      <c r="F31" s="179"/>
      <c r="G31" s="180"/>
    </row>
    <row r="32" spans="1:7" ht="15">
      <c r="A32" s="292">
        <v>20</v>
      </c>
      <c r="B32" s="293" t="s">
        <v>13</v>
      </c>
      <c r="C32" s="638">
        <v>2.013743696261025E-2</v>
      </c>
      <c r="D32" s="549">
        <v>2.0699066066208038E-2</v>
      </c>
      <c r="E32" s="549">
        <v>1.8758579084670424E-2</v>
      </c>
      <c r="F32" s="549">
        <v>1.8785539896432165E-2</v>
      </c>
      <c r="G32" s="550">
        <v>2.1301809748802535E-2</v>
      </c>
    </row>
    <row r="33" spans="1:7" ht="15" customHeight="1">
      <c r="A33" s="292">
        <v>21</v>
      </c>
      <c r="B33" s="293" t="s">
        <v>956</v>
      </c>
      <c r="C33" s="638">
        <v>1.3717840914871922E-2</v>
      </c>
      <c r="D33" s="549">
        <v>1.4682885783665143E-2</v>
      </c>
      <c r="E33" s="549">
        <v>1.4666943972536444E-2</v>
      </c>
      <c r="F33" s="549">
        <v>1.6694618803385828E-2</v>
      </c>
      <c r="G33" s="550">
        <v>1.7573761218961929E-2</v>
      </c>
    </row>
    <row r="34" spans="1:7" ht="15">
      <c r="A34" s="292">
        <v>22</v>
      </c>
      <c r="B34" s="293" t="s">
        <v>14</v>
      </c>
      <c r="C34" s="638">
        <v>0.48775144198115861</v>
      </c>
      <c r="D34" s="549">
        <v>0.48454726367773943</v>
      </c>
      <c r="E34" s="549">
        <v>0.48625253154263598</v>
      </c>
      <c r="F34" s="549">
        <v>0.48972190359898649</v>
      </c>
      <c r="G34" s="550">
        <v>0.49241051787205864</v>
      </c>
    </row>
    <row r="35" spans="1:7" ht="15" customHeight="1">
      <c r="A35" s="292">
        <v>23</v>
      </c>
      <c r="B35" s="293" t="s">
        <v>15</v>
      </c>
      <c r="C35" s="638">
        <v>0.48599602549712734</v>
      </c>
      <c r="D35" s="549">
        <v>0.46776005314703217</v>
      </c>
      <c r="E35" s="549">
        <v>0.47117732629581349</v>
      </c>
      <c r="F35" s="549">
        <v>0.47929515027435926</v>
      </c>
      <c r="G35" s="550">
        <v>0.47290813805162207</v>
      </c>
    </row>
    <row r="36" spans="1:7" ht="15">
      <c r="A36" s="292">
        <v>24</v>
      </c>
      <c r="B36" s="293" t="s">
        <v>16</v>
      </c>
      <c r="C36" s="638">
        <v>8.0848495732695175E-2</v>
      </c>
      <c r="D36" s="549">
        <v>1.5568764214077562E-2</v>
      </c>
      <c r="E36" s="549">
        <v>0.1672350360732773</v>
      </c>
      <c r="F36" s="549">
        <v>8.182953052780588E-2</v>
      </c>
      <c r="G36" s="550">
        <v>3.2651359863755093E-2</v>
      </c>
    </row>
    <row r="37" spans="1:7" ht="15" customHeight="1">
      <c r="A37" s="286"/>
      <c r="B37" s="287" t="s">
        <v>17</v>
      </c>
      <c r="C37" s="551"/>
      <c r="D37" s="551"/>
      <c r="E37" s="551"/>
      <c r="F37" s="551"/>
      <c r="G37" s="552"/>
    </row>
    <row r="38" spans="1:7" ht="15" customHeight="1">
      <c r="A38" s="292">
        <v>25</v>
      </c>
      <c r="B38" s="293" t="s">
        <v>18</v>
      </c>
      <c r="C38" s="638">
        <v>0.20397390214350999</v>
      </c>
      <c r="D38" s="548">
        <v>0.18163793111464363</v>
      </c>
      <c r="E38" s="548">
        <v>0.21176442333582027</v>
      </c>
      <c r="F38" s="548">
        <v>0.21478187759238598</v>
      </c>
      <c r="G38" s="553">
        <v>0.22963275743517125</v>
      </c>
    </row>
    <row r="39" spans="1:7" ht="15" customHeight="1">
      <c r="A39" s="292">
        <v>26</v>
      </c>
      <c r="B39" s="293" t="s">
        <v>19</v>
      </c>
      <c r="C39" s="638">
        <v>0.49767874069373774</v>
      </c>
      <c r="D39" s="548">
        <v>0.50372786914642287</v>
      </c>
      <c r="E39" s="548">
        <v>0.505595313809166</v>
      </c>
      <c r="F39" s="548">
        <v>0.52511630155965161</v>
      </c>
      <c r="G39" s="553">
        <v>0.52602433559449957</v>
      </c>
    </row>
    <row r="40" spans="1:7" ht="15" customHeight="1">
      <c r="A40" s="292">
        <v>27</v>
      </c>
      <c r="B40" s="294" t="s">
        <v>20</v>
      </c>
      <c r="C40" s="638">
        <v>0.38348371497639494</v>
      </c>
      <c r="D40" s="548">
        <v>0.40344975158310709</v>
      </c>
      <c r="E40" s="548">
        <v>0.43980080276019395</v>
      </c>
      <c r="F40" s="548">
        <v>0.44559181424164301</v>
      </c>
      <c r="G40" s="553">
        <v>0.46679888215381748</v>
      </c>
    </row>
    <row r="41" spans="1:7" ht="15" customHeight="1">
      <c r="A41" s="298"/>
      <c r="B41" s="287" t="s">
        <v>356</v>
      </c>
      <c r="C41" s="179"/>
      <c r="D41" s="179"/>
      <c r="E41" s="179"/>
      <c r="F41" s="179"/>
      <c r="G41" s="180"/>
    </row>
    <row r="42" spans="1:7" ht="15" customHeight="1">
      <c r="A42" s="292">
        <v>28</v>
      </c>
      <c r="B42" s="335" t="s">
        <v>340</v>
      </c>
      <c r="C42" s="652">
        <v>7006248275.4186192</v>
      </c>
      <c r="D42" s="294">
        <v>7028862268.2381506</v>
      </c>
      <c r="E42" s="294">
        <v>7195468707.1080456</v>
      </c>
      <c r="F42" s="294">
        <v>6533444602.1878777</v>
      </c>
      <c r="G42" s="297">
        <v>6422819412.113842</v>
      </c>
    </row>
    <row r="43" spans="1:7" ht="15">
      <c r="A43" s="292">
        <v>29</v>
      </c>
      <c r="B43" s="293" t="s">
        <v>341</v>
      </c>
      <c r="C43" s="652">
        <v>5970846494.485692</v>
      </c>
      <c r="D43" s="295">
        <v>6001337469.8659096</v>
      </c>
      <c r="E43" s="295">
        <v>6183053790.4335251</v>
      </c>
      <c r="F43" s="295">
        <v>5517160147.0382814</v>
      </c>
      <c r="G43" s="296">
        <v>5129517890.5625534</v>
      </c>
    </row>
    <row r="44" spans="1:7" ht="15">
      <c r="A44" s="331">
        <v>30</v>
      </c>
      <c r="B44" s="332" t="s">
        <v>339</v>
      </c>
      <c r="C44" s="638">
        <v>1.1734095461822978</v>
      </c>
      <c r="D44" s="638">
        <v>1.1712159670292961</v>
      </c>
      <c r="E44" s="638">
        <v>1.1637402731706681</v>
      </c>
      <c r="F44" s="638">
        <v>1.1842042695996704</v>
      </c>
      <c r="G44" s="553">
        <v>1.2521292544725782</v>
      </c>
    </row>
    <row r="45" spans="1:7" ht="15">
      <c r="A45" s="331"/>
      <c r="B45" s="287" t="s">
        <v>453</v>
      </c>
      <c r="C45" s="179"/>
      <c r="D45" s="179"/>
      <c r="E45" s="179"/>
      <c r="F45" s="179"/>
      <c r="G45" s="180"/>
    </row>
    <row r="46" spans="1:7" ht="15">
      <c r="A46" s="331">
        <v>31</v>
      </c>
      <c r="B46" s="332" t="s">
        <v>460</v>
      </c>
      <c r="C46" s="289">
        <v>22338388836.278606</v>
      </c>
      <c r="D46" s="333">
        <v>20310275397.210487</v>
      </c>
      <c r="E46" s="333">
        <v>20681900632.380707</v>
      </c>
      <c r="F46" s="333">
        <v>19217647981.280659</v>
      </c>
      <c r="G46" s="334">
        <v>19086249098.783802</v>
      </c>
    </row>
    <row r="47" spans="1:7" ht="15">
      <c r="A47" s="331">
        <v>32</v>
      </c>
      <c r="B47" s="332" t="s">
        <v>473</v>
      </c>
      <c r="C47" s="289">
        <v>18905833259.505409</v>
      </c>
      <c r="D47" s="333">
        <v>17697702043.918415</v>
      </c>
      <c r="E47" s="333">
        <v>17246298414.654442</v>
      </c>
      <c r="F47" s="333">
        <v>15480185978.805775</v>
      </c>
      <c r="G47" s="334">
        <v>14706778719.027988</v>
      </c>
    </row>
    <row r="48" spans="1:7" thickBot="1">
      <c r="A48" s="71">
        <v>33</v>
      </c>
      <c r="B48" s="155" t="s">
        <v>487</v>
      </c>
      <c r="C48" s="554">
        <v>1.1815606606520443</v>
      </c>
      <c r="D48" s="554">
        <v>1.147622179806663</v>
      </c>
      <c r="E48" s="554">
        <v>1.1992080929555864</v>
      </c>
      <c r="F48" s="554">
        <v>1.2414352132197841</v>
      </c>
      <c r="G48" s="555">
        <v>1.2977858349149938</v>
      </c>
    </row>
    <row r="49" spans="1:2">
      <c r="A49" s="14"/>
    </row>
    <row r="50" spans="1:2" ht="39.75">
      <c r="B50" s="16" t="s">
        <v>943</v>
      </c>
    </row>
    <row r="51" spans="1:2" ht="65.25">
      <c r="B51" s="213"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U69"/>
  <sheetViews>
    <sheetView zoomScale="70" zoomScaleNormal="70" workbookViewId="0"/>
  </sheetViews>
  <sheetFormatPr defaultRowHeight="15"/>
  <cols>
    <col min="1" max="1" width="8.7109375" style="405"/>
    <col min="2" max="2" width="69.28515625" style="384" customWidth="1"/>
    <col min="3" max="8" width="14.5703125" style="561" bestFit="1" customWidth="1"/>
    <col min="9" max="14" width="17.140625" style="561" bestFit="1" customWidth="1"/>
    <col min="15" max="17" width="8.85546875" style="561" bestFit="1" customWidth="1"/>
    <col min="18" max="18" width="16.7109375" style="561" bestFit="1" customWidth="1"/>
    <col min="19" max="20" width="17.85546875" style="561" bestFit="1" customWidth="1"/>
  </cols>
  <sheetData>
    <row r="1" spans="1:21" ht="15.75">
      <c r="A1" s="12" t="s">
        <v>108</v>
      </c>
      <c r="B1" s="271" t="str">
        <f>Info!C2</f>
        <v>სს თიბისი ბანკი</v>
      </c>
      <c r="C1" s="559"/>
      <c r="D1" s="560"/>
      <c r="E1" s="560"/>
      <c r="F1" s="560"/>
      <c r="G1" s="560"/>
    </row>
    <row r="2" spans="1:21" ht="15.75">
      <c r="A2" s="12" t="s">
        <v>109</v>
      </c>
      <c r="B2" s="299">
        <f>'1. key ratios'!B2</f>
        <v>45473</v>
      </c>
      <c r="C2" s="562"/>
      <c r="D2" s="563"/>
      <c r="E2" s="563"/>
      <c r="F2" s="563"/>
      <c r="G2" s="563"/>
      <c r="H2" s="564"/>
    </row>
    <row r="3" spans="1:21" ht="15.75">
      <c r="A3" s="12"/>
      <c r="B3" s="11"/>
      <c r="C3" s="562"/>
      <c r="D3" s="563"/>
      <c r="E3" s="563"/>
      <c r="F3" s="563"/>
      <c r="G3" s="563"/>
      <c r="H3" s="564"/>
    </row>
    <row r="4" spans="1:21" ht="21" customHeight="1">
      <c r="A4" s="682" t="s">
        <v>25</v>
      </c>
      <c r="B4" s="683" t="s">
        <v>729</v>
      </c>
      <c r="C4" s="685" t="s">
        <v>114</v>
      </c>
      <c r="D4" s="685"/>
      <c r="E4" s="685"/>
      <c r="F4" s="685" t="s">
        <v>115</v>
      </c>
      <c r="G4" s="685"/>
      <c r="H4" s="686"/>
    </row>
    <row r="5" spans="1:21" ht="21" customHeight="1">
      <c r="A5" s="682"/>
      <c r="B5" s="684"/>
      <c r="C5" s="565" t="s">
        <v>26</v>
      </c>
      <c r="D5" s="565" t="s">
        <v>88</v>
      </c>
      <c r="E5" s="565" t="s">
        <v>66</v>
      </c>
      <c r="F5" s="565" t="s">
        <v>26</v>
      </c>
      <c r="G5" s="565" t="s">
        <v>88</v>
      </c>
      <c r="H5" s="565" t="s">
        <v>66</v>
      </c>
    </row>
    <row r="6" spans="1:21" ht="26.45" customHeight="1">
      <c r="A6" s="682"/>
      <c r="B6" s="359" t="s">
        <v>95</v>
      </c>
      <c r="C6" s="676"/>
      <c r="D6" s="677"/>
      <c r="E6" s="677"/>
      <c r="F6" s="677"/>
      <c r="G6" s="677"/>
      <c r="H6" s="678"/>
    </row>
    <row r="7" spans="1:21" ht="23.1" customHeight="1">
      <c r="A7" s="397">
        <v>1</v>
      </c>
      <c r="B7" s="360" t="s">
        <v>843</v>
      </c>
      <c r="C7" s="566">
        <f>SUM(C8:C10)</f>
        <v>807244089.13999999</v>
      </c>
      <c r="D7" s="566">
        <f>SUM(D8:D10)</f>
        <v>4134071212.5199995</v>
      </c>
      <c r="E7" s="567">
        <f>C7+D7</f>
        <v>4941315301.6599998</v>
      </c>
      <c r="F7" s="566">
        <f>SUM(F8:F10)</f>
        <v>912431635.16000009</v>
      </c>
      <c r="G7" s="566">
        <f>SUM(G8:G10)</f>
        <v>3627294023.8100004</v>
      </c>
      <c r="H7" s="567">
        <f>F7+G7</f>
        <v>4539725658.9700003</v>
      </c>
      <c r="U7" s="572"/>
    </row>
    <row r="8" spans="1:21">
      <c r="A8" s="397">
        <v>1.1000000000000001</v>
      </c>
      <c r="B8" s="361" t="s">
        <v>96</v>
      </c>
      <c r="C8" s="566">
        <v>334473078.67000002</v>
      </c>
      <c r="D8" s="566">
        <v>674864061.63</v>
      </c>
      <c r="E8" s="567">
        <f t="shared" ref="E8:E36" si="0">C8+D8</f>
        <v>1009337140.3</v>
      </c>
      <c r="F8" s="566">
        <v>364830980.52000004</v>
      </c>
      <c r="G8" s="566">
        <v>627375920.05000007</v>
      </c>
      <c r="H8" s="567">
        <f t="shared" ref="H8:H36" si="1">F8+G8</f>
        <v>992206900.57000017</v>
      </c>
    </row>
    <row r="9" spans="1:21">
      <c r="A9" s="397">
        <v>1.2</v>
      </c>
      <c r="B9" s="361" t="s">
        <v>97</v>
      </c>
      <c r="C9" s="566">
        <v>316729909.94999999</v>
      </c>
      <c r="D9" s="566">
        <v>1507333663.6099999</v>
      </c>
      <c r="E9" s="567">
        <f t="shared" si="0"/>
        <v>1824063573.5599999</v>
      </c>
      <c r="F9" s="566">
        <v>389841457.85000002</v>
      </c>
      <c r="G9" s="566">
        <v>1703860058.77</v>
      </c>
      <c r="H9" s="567">
        <f t="shared" si="1"/>
        <v>2093701516.6199999</v>
      </c>
    </row>
    <row r="10" spans="1:21">
      <c r="A10" s="397">
        <v>1.3</v>
      </c>
      <c r="B10" s="361" t="s">
        <v>98</v>
      </c>
      <c r="C10" s="566">
        <v>156041100.52000001</v>
      </c>
      <c r="D10" s="566">
        <v>1951873487.2799997</v>
      </c>
      <c r="E10" s="567">
        <f t="shared" si="0"/>
        <v>2107914587.7999997</v>
      </c>
      <c r="F10" s="566">
        <v>157759196.78999999</v>
      </c>
      <c r="G10" s="566">
        <v>1296058044.99</v>
      </c>
      <c r="H10" s="567">
        <f t="shared" si="1"/>
        <v>1453817241.78</v>
      </c>
    </row>
    <row r="11" spans="1:21">
      <c r="A11" s="397">
        <v>2</v>
      </c>
      <c r="B11" s="362" t="s">
        <v>730</v>
      </c>
      <c r="C11" s="566">
        <v>58256381.119999997</v>
      </c>
      <c r="D11" s="566">
        <v>0</v>
      </c>
      <c r="E11" s="567">
        <f t="shared" si="0"/>
        <v>58256381.119999997</v>
      </c>
      <c r="F11" s="566">
        <v>103175283.77</v>
      </c>
      <c r="G11" s="566">
        <v>0</v>
      </c>
      <c r="H11" s="567">
        <f t="shared" si="1"/>
        <v>103175283.77</v>
      </c>
    </row>
    <row r="12" spans="1:21">
      <c r="A12" s="397">
        <v>2.1</v>
      </c>
      <c r="B12" s="363" t="s">
        <v>731</v>
      </c>
      <c r="C12" s="566">
        <v>58256381.119999997</v>
      </c>
      <c r="D12" s="566">
        <v>0</v>
      </c>
      <c r="E12" s="567">
        <f t="shared" si="0"/>
        <v>58256381.119999997</v>
      </c>
      <c r="F12" s="566">
        <v>103175283.77</v>
      </c>
      <c r="G12" s="566">
        <v>0</v>
      </c>
      <c r="H12" s="567">
        <f t="shared" si="1"/>
        <v>103175283.77</v>
      </c>
    </row>
    <row r="13" spans="1:21" ht="26.45" customHeight="1">
      <c r="A13" s="397">
        <v>3</v>
      </c>
      <c r="B13" s="364" t="s">
        <v>732</v>
      </c>
      <c r="C13" s="566">
        <v>0</v>
      </c>
      <c r="D13" s="566">
        <v>0</v>
      </c>
      <c r="E13" s="567">
        <f t="shared" si="0"/>
        <v>0</v>
      </c>
      <c r="F13" s="566">
        <v>0</v>
      </c>
      <c r="G13" s="566">
        <v>0</v>
      </c>
      <c r="H13" s="567">
        <f t="shared" si="1"/>
        <v>0</v>
      </c>
    </row>
    <row r="14" spans="1:21" ht="26.45" customHeight="1">
      <c r="A14" s="397">
        <v>4</v>
      </c>
      <c r="B14" s="365" t="s">
        <v>733</v>
      </c>
      <c r="C14" s="566">
        <v>0</v>
      </c>
      <c r="D14" s="566">
        <v>0</v>
      </c>
      <c r="E14" s="567">
        <f t="shared" si="0"/>
        <v>0</v>
      </c>
      <c r="F14" s="566">
        <v>0</v>
      </c>
      <c r="G14" s="566">
        <v>0</v>
      </c>
      <c r="H14" s="567">
        <f t="shared" si="1"/>
        <v>0</v>
      </c>
    </row>
    <row r="15" spans="1:21" ht="24.6" customHeight="1">
      <c r="A15" s="397">
        <v>5</v>
      </c>
      <c r="B15" s="365" t="s">
        <v>734</v>
      </c>
      <c r="C15" s="568">
        <f>SUM(C16:C18)</f>
        <v>3272401012.8500004</v>
      </c>
      <c r="D15" s="568">
        <f>SUM(D16:D18)</f>
        <v>862482318.4000001</v>
      </c>
      <c r="E15" s="569">
        <f t="shared" si="0"/>
        <v>4134883331.2500005</v>
      </c>
      <c r="F15" s="568">
        <f>SUM(F16:F18)</f>
        <v>2841578169.6999998</v>
      </c>
      <c r="G15" s="568">
        <f>SUM(G16:G18)</f>
        <v>125608712.21000001</v>
      </c>
      <c r="H15" s="569">
        <f t="shared" si="1"/>
        <v>2967186881.9099998</v>
      </c>
    </row>
    <row r="16" spans="1:21">
      <c r="A16" s="397">
        <v>5.0999999999999996</v>
      </c>
      <c r="B16" s="366" t="s">
        <v>735</v>
      </c>
      <c r="C16" s="566">
        <v>979883.77</v>
      </c>
      <c r="D16" s="566">
        <v>0</v>
      </c>
      <c r="E16" s="567">
        <f t="shared" si="0"/>
        <v>979883.77</v>
      </c>
      <c r="F16" s="566">
        <v>673852.32000000007</v>
      </c>
      <c r="G16" s="566">
        <v>0</v>
      </c>
      <c r="H16" s="567">
        <f t="shared" si="1"/>
        <v>673852.32000000007</v>
      </c>
    </row>
    <row r="17" spans="1:8">
      <c r="A17" s="397">
        <v>5.2</v>
      </c>
      <c r="B17" s="366" t="s">
        <v>569</v>
      </c>
      <c r="C17" s="566">
        <v>3271421129.0800004</v>
      </c>
      <c r="D17" s="566">
        <v>862482318.4000001</v>
      </c>
      <c r="E17" s="567">
        <f t="shared" si="0"/>
        <v>4133903447.4800005</v>
      </c>
      <c r="F17" s="566">
        <v>2840904317.3799996</v>
      </c>
      <c r="G17" s="566">
        <v>125608712.21000001</v>
      </c>
      <c r="H17" s="567">
        <f t="shared" si="1"/>
        <v>2966513029.5899997</v>
      </c>
    </row>
    <row r="18" spans="1:8">
      <c r="A18" s="397">
        <v>5.3</v>
      </c>
      <c r="B18" s="366" t="s">
        <v>736</v>
      </c>
      <c r="C18" s="566">
        <v>0</v>
      </c>
      <c r="D18" s="566">
        <v>0</v>
      </c>
      <c r="E18" s="567">
        <f t="shared" si="0"/>
        <v>0</v>
      </c>
      <c r="F18" s="566">
        <v>0</v>
      </c>
      <c r="G18" s="566">
        <v>0</v>
      </c>
      <c r="H18" s="567">
        <f t="shared" si="1"/>
        <v>0</v>
      </c>
    </row>
    <row r="19" spans="1:8">
      <c r="A19" s="397">
        <v>6</v>
      </c>
      <c r="B19" s="364" t="s">
        <v>737</v>
      </c>
      <c r="C19" s="566">
        <f>SUM(C20:C21)</f>
        <v>11545199002.629995</v>
      </c>
      <c r="D19" s="566">
        <f>SUM(D20:D21)</f>
        <v>11137368196.829979</v>
      </c>
      <c r="E19" s="567">
        <f t="shared" si="0"/>
        <v>22682567199.459976</v>
      </c>
      <c r="F19" s="566">
        <f>SUM(F20:F21)</f>
        <v>9295857173.7899971</v>
      </c>
      <c r="G19" s="566">
        <f>SUM(G20:G21)</f>
        <v>9197747338.289999</v>
      </c>
      <c r="H19" s="567">
        <f t="shared" si="1"/>
        <v>18493604512.079994</v>
      </c>
    </row>
    <row r="20" spans="1:8">
      <c r="A20" s="397">
        <v>6.1</v>
      </c>
      <c r="B20" s="366" t="s">
        <v>569</v>
      </c>
      <c r="C20" s="566">
        <v>0</v>
      </c>
      <c r="D20" s="566">
        <v>0</v>
      </c>
      <c r="E20" s="567">
        <f t="shared" si="0"/>
        <v>0</v>
      </c>
      <c r="F20" s="566">
        <v>0</v>
      </c>
      <c r="G20" s="566">
        <v>0</v>
      </c>
      <c r="H20" s="567">
        <f t="shared" si="1"/>
        <v>0</v>
      </c>
    </row>
    <row r="21" spans="1:8">
      <c r="A21" s="397">
        <v>6.2</v>
      </c>
      <c r="B21" s="366" t="s">
        <v>736</v>
      </c>
      <c r="C21" s="566">
        <v>11545199002.629995</v>
      </c>
      <c r="D21" s="566">
        <v>11137368196.829979</v>
      </c>
      <c r="E21" s="567">
        <f t="shared" si="0"/>
        <v>22682567199.459976</v>
      </c>
      <c r="F21" s="566">
        <v>9295857173.7899971</v>
      </c>
      <c r="G21" s="566">
        <v>9197747338.289999</v>
      </c>
      <c r="H21" s="567">
        <f t="shared" si="1"/>
        <v>18493604512.079994</v>
      </c>
    </row>
    <row r="22" spans="1:8">
      <c r="A22" s="397">
        <v>7</v>
      </c>
      <c r="B22" s="367" t="s">
        <v>738</v>
      </c>
      <c r="C22" s="566">
        <v>34273974.07</v>
      </c>
      <c r="D22" s="566">
        <v>0</v>
      </c>
      <c r="E22" s="567">
        <f t="shared" si="0"/>
        <v>34273974.07</v>
      </c>
      <c r="F22" s="566">
        <v>33886250.189999998</v>
      </c>
      <c r="G22" s="566">
        <v>0</v>
      </c>
      <c r="H22" s="567">
        <f t="shared" si="1"/>
        <v>33886250.189999998</v>
      </c>
    </row>
    <row r="23" spans="1:8" ht="21">
      <c r="A23" s="397">
        <v>8</v>
      </c>
      <c r="B23" s="368" t="s">
        <v>739</v>
      </c>
      <c r="C23" s="566">
        <v>0</v>
      </c>
      <c r="D23" s="566">
        <v>0</v>
      </c>
      <c r="E23" s="567">
        <f t="shared" si="0"/>
        <v>0</v>
      </c>
      <c r="F23" s="566">
        <v>0</v>
      </c>
      <c r="G23" s="566">
        <v>0</v>
      </c>
      <c r="H23" s="567">
        <f t="shared" si="1"/>
        <v>0</v>
      </c>
    </row>
    <row r="24" spans="1:8">
      <c r="A24" s="397">
        <v>9</v>
      </c>
      <c r="B24" s="365" t="s">
        <v>740</v>
      </c>
      <c r="C24" s="566">
        <f>SUM(C25:C26)</f>
        <v>614090672.70999992</v>
      </c>
      <c r="D24" s="566">
        <f>SUM(D25:D26)</f>
        <v>0</v>
      </c>
      <c r="E24" s="567">
        <f t="shared" si="0"/>
        <v>614090672.70999992</v>
      </c>
      <c r="F24" s="566">
        <f>SUM(F25:F26)</f>
        <v>543484358.86000001</v>
      </c>
      <c r="G24" s="566">
        <f>SUM(G25:G26)</f>
        <v>1687833.19</v>
      </c>
      <c r="H24" s="567">
        <f t="shared" si="1"/>
        <v>545172192.05000007</v>
      </c>
    </row>
    <row r="25" spans="1:8">
      <c r="A25" s="397">
        <v>9.1</v>
      </c>
      <c r="B25" s="369" t="s">
        <v>741</v>
      </c>
      <c r="C25" s="566">
        <v>599584209.27999997</v>
      </c>
      <c r="D25" s="566">
        <v>0</v>
      </c>
      <c r="E25" s="567">
        <f t="shared" si="0"/>
        <v>599584209.27999997</v>
      </c>
      <c r="F25" s="566">
        <v>523601499.03999996</v>
      </c>
      <c r="G25" s="566">
        <v>1687833.19</v>
      </c>
      <c r="H25" s="567">
        <f t="shared" si="1"/>
        <v>525289332.22999996</v>
      </c>
    </row>
    <row r="26" spans="1:8">
      <c r="A26" s="397">
        <v>9.1999999999999993</v>
      </c>
      <c r="B26" s="369" t="s">
        <v>742</v>
      </c>
      <c r="C26" s="566">
        <v>14506463.430000002</v>
      </c>
      <c r="D26" s="566">
        <v>0</v>
      </c>
      <c r="E26" s="567">
        <f t="shared" si="0"/>
        <v>14506463.430000002</v>
      </c>
      <c r="F26" s="566">
        <v>19882859.82</v>
      </c>
      <c r="G26" s="566">
        <v>0</v>
      </c>
      <c r="H26" s="567">
        <f t="shared" si="1"/>
        <v>19882859.82</v>
      </c>
    </row>
    <row r="27" spans="1:8">
      <c r="A27" s="397">
        <v>10</v>
      </c>
      <c r="B27" s="365" t="s">
        <v>36</v>
      </c>
      <c r="C27" s="566">
        <f>SUM(C28:C29)</f>
        <v>360632248.71999991</v>
      </c>
      <c r="D27" s="566">
        <f>SUM(D28:D29)</f>
        <v>0</v>
      </c>
      <c r="E27" s="567">
        <f t="shared" si="0"/>
        <v>360632248.71999991</v>
      </c>
      <c r="F27" s="566">
        <f>SUM(F28:F29)</f>
        <v>322774431.72999996</v>
      </c>
      <c r="G27" s="566">
        <f>SUM(G28:G29)</f>
        <v>0</v>
      </c>
      <c r="H27" s="567">
        <f t="shared" si="1"/>
        <v>322774431.72999996</v>
      </c>
    </row>
    <row r="28" spans="1:8">
      <c r="A28" s="397">
        <v>10.1</v>
      </c>
      <c r="B28" s="369" t="s">
        <v>743</v>
      </c>
      <c r="C28" s="566">
        <v>27502089.170000002</v>
      </c>
      <c r="D28" s="566">
        <v>0</v>
      </c>
      <c r="E28" s="567">
        <f t="shared" si="0"/>
        <v>27502089.170000002</v>
      </c>
      <c r="F28" s="566">
        <v>27502089.170000002</v>
      </c>
      <c r="G28" s="566">
        <v>0</v>
      </c>
      <c r="H28" s="567">
        <f t="shared" si="1"/>
        <v>27502089.170000002</v>
      </c>
    </row>
    <row r="29" spans="1:8">
      <c r="A29" s="397">
        <v>10.199999999999999</v>
      </c>
      <c r="B29" s="369" t="s">
        <v>744</v>
      </c>
      <c r="C29" s="566">
        <v>333130159.54999989</v>
      </c>
      <c r="D29" s="566">
        <v>0</v>
      </c>
      <c r="E29" s="567">
        <f t="shared" si="0"/>
        <v>333130159.54999989</v>
      </c>
      <c r="F29" s="566">
        <v>295272342.55999994</v>
      </c>
      <c r="G29" s="566">
        <v>0</v>
      </c>
      <c r="H29" s="567">
        <f t="shared" si="1"/>
        <v>295272342.55999994</v>
      </c>
    </row>
    <row r="30" spans="1:8">
      <c r="A30" s="397">
        <v>11</v>
      </c>
      <c r="B30" s="365" t="s">
        <v>745</v>
      </c>
      <c r="C30" s="566">
        <f>SUM(C31:C32)</f>
        <v>409954.95</v>
      </c>
      <c r="D30" s="566">
        <f>SUM(D31:D32)</f>
        <v>0</v>
      </c>
      <c r="E30" s="567">
        <f t="shared" si="0"/>
        <v>409954.95</v>
      </c>
      <c r="F30" s="566">
        <f>SUM(F31:F32)</f>
        <v>2478727.2599999998</v>
      </c>
      <c r="G30" s="566">
        <f>SUM(G31:G32)</f>
        <v>0</v>
      </c>
      <c r="H30" s="567">
        <f t="shared" si="1"/>
        <v>2478727.2599999998</v>
      </c>
    </row>
    <row r="31" spans="1:8">
      <c r="A31" s="397">
        <v>11.1</v>
      </c>
      <c r="B31" s="369" t="s">
        <v>746</v>
      </c>
      <c r="C31" s="566">
        <v>206611.32</v>
      </c>
      <c r="D31" s="566">
        <v>0</v>
      </c>
      <c r="E31" s="567">
        <f t="shared" si="0"/>
        <v>206611.32</v>
      </c>
      <c r="F31" s="566">
        <v>0</v>
      </c>
      <c r="G31" s="566">
        <v>0</v>
      </c>
      <c r="H31" s="567">
        <f t="shared" si="1"/>
        <v>0</v>
      </c>
    </row>
    <row r="32" spans="1:8">
      <c r="A32" s="397">
        <v>11.2</v>
      </c>
      <c r="B32" s="369" t="s">
        <v>747</v>
      </c>
      <c r="C32" s="566">
        <v>203343.63</v>
      </c>
      <c r="D32" s="566">
        <v>0</v>
      </c>
      <c r="E32" s="567">
        <f t="shared" si="0"/>
        <v>203343.63</v>
      </c>
      <c r="F32" s="566">
        <v>2478727.2599999998</v>
      </c>
      <c r="G32" s="566">
        <v>0</v>
      </c>
      <c r="H32" s="567">
        <f t="shared" si="1"/>
        <v>2478727.2599999998</v>
      </c>
    </row>
    <row r="33" spans="1:8">
      <c r="A33" s="397">
        <v>13</v>
      </c>
      <c r="B33" s="365" t="s">
        <v>99</v>
      </c>
      <c r="C33" s="566">
        <v>499176931.44000041</v>
      </c>
      <c r="D33" s="566">
        <v>120991929.86999999</v>
      </c>
      <c r="E33" s="567">
        <f t="shared" si="0"/>
        <v>620168861.31000042</v>
      </c>
      <c r="F33" s="566">
        <v>473392835.9600001</v>
      </c>
      <c r="G33" s="566">
        <v>83170069.730000004</v>
      </c>
      <c r="H33" s="567">
        <f t="shared" si="1"/>
        <v>556562905.69000006</v>
      </c>
    </row>
    <row r="34" spans="1:8">
      <c r="A34" s="397">
        <v>13.1</v>
      </c>
      <c r="B34" s="370" t="s">
        <v>748</v>
      </c>
      <c r="C34" s="566">
        <v>298319953.45999998</v>
      </c>
      <c r="D34" s="566">
        <v>0</v>
      </c>
      <c r="E34" s="567">
        <f t="shared" si="0"/>
        <v>298319953.45999998</v>
      </c>
      <c r="F34" s="566">
        <v>283079186.71000004</v>
      </c>
      <c r="G34" s="566">
        <v>0</v>
      </c>
      <c r="H34" s="567">
        <f t="shared" si="1"/>
        <v>283079186.71000004</v>
      </c>
    </row>
    <row r="35" spans="1:8">
      <c r="A35" s="397">
        <v>13.2</v>
      </c>
      <c r="B35" s="370" t="s">
        <v>749</v>
      </c>
      <c r="C35" s="566">
        <v>0</v>
      </c>
      <c r="D35" s="566">
        <v>0</v>
      </c>
      <c r="E35" s="567">
        <f t="shared" si="0"/>
        <v>0</v>
      </c>
      <c r="F35" s="566">
        <v>0</v>
      </c>
      <c r="G35" s="566">
        <v>0</v>
      </c>
      <c r="H35" s="567">
        <f t="shared" si="1"/>
        <v>0</v>
      </c>
    </row>
    <row r="36" spans="1:8">
      <c r="A36" s="397">
        <v>14</v>
      </c>
      <c r="B36" s="371" t="s">
        <v>750</v>
      </c>
      <c r="C36" s="566">
        <f>SUM(C7,C11,C13,C14,C15,C19,C22,C23,C24,C27,C30,C33)</f>
        <v>17191684267.629993</v>
      </c>
      <c r="D36" s="566">
        <f>SUM(D7,D11,D13,D14,D15,D19,D22,D23,D24,D27,D30,D33)</f>
        <v>16254913657.61998</v>
      </c>
      <c r="E36" s="567">
        <f t="shared" si="0"/>
        <v>33446597925.249973</v>
      </c>
      <c r="F36" s="566">
        <f>SUM(F7,F11,F13,F14,F15,F19,F22,F23,F24,F27,F30,F33)</f>
        <v>14529058866.42</v>
      </c>
      <c r="G36" s="566">
        <f>SUM(G7,G11,G13,G14,G15,G19,G22,G23,G24,G27,G30,G33)</f>
        <v>13035507977.23</v>
      </c>
      <c r="H36" s="567">
        <f t="shared" si="1"/>
        <v>27564566843.650002</v>
      </c>
    </row>
    <row r="37" spans="1:8" ht="22.5" customHeight="1">
      <c r="A37" s="397"/>
      <c r="B37" s="372" t="s">
        <v>104</v>
      </c>
      <c r="C37" s="676"/>
      <c r="D37" s="677"/>
      <c r="E37" s="677"/>
      <c r="F37" s="677"/>
      <c r="G37" s="677"/>
      <c r="H37" s="678"/>
    </row>
    <row r="38" spans="1:8">
      <c r="A38" s="397">
        <v>15</v>
      </c>
      <c r="B38" s="373" t="s">
        <v>751</v>
      </c>
      <c r="C38" s="570">
        <v>56018198.449999996</v>
      </c>
      <c r="D38" s="570">
        <v>0</v>
      </c>
      <c r="E38" s="571">
        <f>C38+D38</f>
        <v>56018198.449999996</v>
      </c>
      <c r="F38" s="570">
        <v>93866867.049999997</v>
      </c>
      <c r="G38" s="570">
        <v>0</v>
      </c>
      <c r="H38" s="571">
        <f>F38+G38</f>
        <v>93866867.049999997</v>
      </c>
    </row>
    <row r="39" spans="1:8">
      <c r="A39" s="397">
        <v>15.1</v>
      </c>
      <c r="B39" s="374" t="s">
        <v>731</v>
      </c>
      <c r="C39" s="570">
        <v>56018198.449999996</v>
      </c>
      <c r="D39" s="570">
        <v>0</v>
      </c>
      <c r="E39" s="571">
        <f t="shared" ref="E39:E53" si="2">C39+D39</f>
        <v>56018198.449999996</v>
      </c>
      <c r="F39" s="570">
        <v>93866867.049999997</v>
      </c>
      <c r="G39" s="570">
        <v>0</v>
      </c>
      <c r="H39" s="571">
        <f t="shared" ref="H39:H53" si="3">F39+G39</f>
        <v>93866867.049999997</v>
      </c>
    </row>
    <row r="40" spans="1:8" ht="24" customHeight="1">
      <c r="A40" s="397">
        <v>16</v>
      </c>
      <c r="B40" s="367" t="s">
        <v>752</v>
      </c>
      <c r="C40" s="570">
        <v>0</v>
      </c>
      <c r="D40" s="570">
        <v>0</v>
      </c>
      <c r="E40" s="571">
        <f t="shared" si="2"/>
        <v>0</v>
      </c>
      <c r="F40" s="570">
        <v>0</v>
      </c>
      <c r="G40" s="570">
        <v>0</v>
      </c>
      <c r="H40" s="571">
        <f t="shared" si="3"/>
        <v>0</v>
      </c>
    </row>
    <row r="41" spans="1:8" ht="21">
      <c r="A41" s="397">
        <v>17</v>
      </c>
      <c r="B41" s="367" t="s">
        <v>753</v>
      </c>
      <c r="C41" s="570">
        <f>SUM(C42:C45)</f>
        <v>13899705006.560001</v>
      </c>
      <c r="D41" s="570">
        <f>SUM(D42:D45)</f>
        <v>11629075406.5</v>
      </c>
      <c r="E41" s="571">
        <f t="shared" si="2"/>
        <v>25528780413.060001</v>
      </c>
      <c r="F41" s="570">
        <f>SUM(F42:F45)</f>
        <v>10705017347.550001</v>
      </c>
      <c r="G41" s="570">
        <f>SUM(G42:G45)</f>
        <v>10992400006.300001</v>
      </c>
      <c r="H41" s="571">
        <f t="shared" si="3"/>
        <v>21697417353.850002</v>
      </c>
    </row>
    <row r="42" spans="1:8">
      <c r="A42" s="397">
        <v>17.100000000000001</v>
      </c>
      <c r="B42" s="375" t="s">
        <v>754</v>
      </c>
      <c r="C42" s="570">
        <v>11397776702.370001</v>
      </c>
      <c r="D42" s="570">
        <v>10660403034.469999</v>
      </c>
      <c r="E42" s="571">
        <f t="shared" si="2"/>
        <v>22058179736.84</v>
      </c>
      <c r="F42" s="570">
        <v>9386717525.8400002</v>
      </c>
      <c r="G42" s="570">
        <v>9645470871.6200027</v>
      </c>
      <c r="H42" s="571">
        <f t="shared" si="3"/>
        <v>19032188397.460003</v>
      </c>
    </row>
    <row r="43" spans="1:8">
      <c r="A43" s="397">
        <v>17.2</v>
      </c>
      <c r="B43" s="376" t="s">
        <v>100</v>
      </c>
      <c r="C43" s="570">
        <v>2499903981.8299999</v>
      </c>
      <c r="D43" s="570">
        <v>883576690.34000003</v>
      </c>
      <c r="E43" s="571">
        <f t="shared" si="2"/>
        <v>3383480672.1700001</v>
      </c>
      <c r="F43" s="570">
        <v>1316138288.5999999</v>
      </c>
      <c r="G43" s="570">
        <v>677248769.13</v>
      </c>
      <c r="H43" s="571">
        <f t="shared" si="3"/>
        <v>1993387057.73</v>
      </c>
    </row>
    <row r="44" spans="1:8">
      <c r="A44" s="397">
        <v>17.3</v>
      </c>
      <c r="B44" s="375" t="s">
        <v>755</v>
      </c>
      <c r="C44" s="570">
        <v>0</v>
      </c>
      <c r="D44" s="570">
        <v>0</v>
      </c>
      <c r="E44" s="571">
        <f t="shared" si="2"/>
        <v>0</v>
      </c>
      <c r="F44" s="570">
        <v>0</v>
      </c>
      <c r="G44" s="570">
        <v>596990405.23000002</v>
      </c>
      <c r="H44" s="571">
        <f t="shared" si="3"/>
        <v>596990405.23000002</v>
      </c>
    </row>
    <row r="45" spans="1:8">
      <c r="A45" s="397">
        <v>17.399999999999999</v>
      </c>
      <c r="B45" s="375" t="s">
        <v>756</v>
      </c>
      <c r="C45" s="570">
        <v>2024322.36</v>
      </c>
      <c r="D45" s="570">
        <v>85095681.689999998</v>
      </c>
      <c r="E45" s="571">
        <f t="shared" si="2"/>
        <v>87120004.049999997</v>
      </c>
      <c r="F45" s="570">
        <v>2161533.11</v>
      </c>
      <c r="G45" s="570">
        <v>72689960.319999993</v>
      </c>
      <c r="H45" s="571">
        <f t="shared" si="3"/>
        <v>74851493.429999992</v>
      </c>
    </row>
    <row r="46" spans="1:8">
      <c r="A46" s="397">
        <v>18</v>
      </c>
      <c r="B46" s="365" t="s">
        <v>757</v>
      </c>
      <c r="C46" s="570">
        <v>14035019.58</v>
      </c>
      <c r="D46" s="570">
        <v>6635047.3600000013</v>
      </c>
      <c r="E46" s="571">
        <f t="shared" si="2"/>
        <v>20670066.940000001</v>
      </c>
      <c r="F46" s="570">
        <v>13763701.950000001</v>
      </c>
      <c r="G46" s="570">
        <v>6881043.8599999994</v>
      </c>
      <c r="H46" s="571">
        <f t="shared" si="3"/>
        <v>20644745.810000002</v>
      </c>
    </row>
    <row r="47" spans="1:8">
      <c r="A47" s="397">
        <v>19</v>
      </c>
      <c r="B47" s="365" t="s">
        <v>758</v>
      </c>
      <c r="C47" s="570">
        <f>SUM(C48:C49)</f>
        <v>54570934.519999996</v>
      </c>
      <c r="D47" s="570">
        <f>SUM(D48:D49)</f>
        <v>0</v>
      </c>
      <c r="E47" s="571">
        <f t="shared" si="2"/>
        <v>54570934.519999996</v>
      </c>
      <c r="F47" s="570">
        <f>SUM(F48:F49)</f>
        <v>139471935.70999998</v>
      </c>
      <c r="G47" s="570">
        <f>SUM(G48:G49)</f>
        <v>0</v>
      </c>
      <c r="H47" s="571">
        <f t="shared" si="3"/>
        <v>139471935.70999998</v>
      </c>
    </row>
    <row r="48" spans="1:8">
      <c r="A48" s="397">
        <v>19.100000000000001</v>
      </c>
      <c r="B48" s="377" t="s">
        <v>759</v>
      </c>
      <c r="C48" s="570">
        <v>1689058.0899999999</v>
      </c>
      <c r="D48" s="570">
        <v>0</v>
      </c>
      <c r="E48" s="571">
        <f t="shared" si="2"/>
        <v>1689058.0899999999</v>
      </c>
      <c r="F48" s="570">
        <v>27401140.859999999</v>
      </c>
      <c r="G48" s="570">
        <v>0</v>
      </c>
      <c r="H48" s="571">
        <f t="shared" si="3"/>
        <v>27401140.859999999</v>
      </c>
    </row>
    <row r="49" spans="1:8">
      <c r="A49" s="397">
        <v>19.2</v>
      </c>
      <c r="B49" s="378" t="s">
        <v>760</v>
      </c>
      <c r="C49" s="570">
        <v>52881876.43</v>
      </c>
      <c r="D49" s="570">
        <v>0</v>
      </c>
      <c r="E49" s="571">
        <f t="shared" si="2"/>
        <v>52881876.43</v>
      </c>
      <c r="F49" s="570">
        <v>112070794.84999999</v>
      </c>
      <c r="G49" s="570">
        <v>0</v>
      </c>
      <c r="H49" s="571">
        <f t="shared" si="3"/>
        <v>112070794.84999999</v>
      </c>
    </row>
    <row r="50" spans="1:8">
      <c r="A50" s="397">
        <v>20</v>
      </c>
      <c r="B50" s="379" t="s">
        <v>101</v>
      </c>
      <c r="C50" s="570">
        <v>0</v>
      </c>
      <c r="D50" s="570">
        <v>2549141494.2299995</v>
      </c>
      <c r="E50" s="571">
        <f t="shared" si="2"/>
        <v>2549141494.2299995</v>
      </c>
      <c r="F50" s="570">
        <v>0</v>
      </c>
      <c r="G50" s="570">
        <v>1147910080.25</v>
      </c>
      <c r="H50" s="571">
        <f t="shared" si="3"/>
        <v>1147910080.25</v>
      </c>
    </row>
    <row r="51" spans="1:8">
      <c r="A51" s="397">
        <v>21</v>
      </c>
      <c r="B51" s="380" t="s">
        <v>89</v>
      </c>
      <c r="C51" s="570">
        <v>409146164.93000001</v>
      </c>
      <c r="D51" s="570">
        <v>115227313.98</v>
      </c>
      <c r="E51" s="571">
        <f t="shared" si="2"/>
        <v>524373478.91000003</v>
      </c>
      <c r="F51" s="570">
        <v>91796705.599999994</v>
      </c>
      <c r="G51" s="570">
        <v>109490572.84999998</v>
      </c>
      <c r="H51" s="571">
        <f t="shared" si="3"/>
        <v>201287278.44999999</v>
      </c>
    </row>
    <row r="52" spans="1:8">
      <c r="A52" s="397">
        <v>21.1</v>
      </c>
      <c r="B52" s="376" t="s">
        <v>761</v>
      </c>
      <c r="C52" s="570">
        <v>282016966.54000002</v>
      </c>
      <c r="D52" s="570">
        <v>0</v>
      </c>
      <c r="E52" s="571">
        <f t="shared" si="2"/>
        <v>282016966.54000002</v>
      </c>
      <c r="F52" s="570">
        <v>747160.94</v>
      </c>
      <c r="G52" s="570">
        <v>0</v>
      </c>
      <c r="H52" s="571">
        <f t="shared" si="3"/>
        <v>747160.94</v>
      </c>
    </row>
    <row r="53" spans="1:8">
      <c r="A53" s="397">
        <v>22</v>
      </c>
      <c r="B53" s="379" t="s">
        <v>762</v>
      </c>
      <c r="C53" s="570">
        <f>SUM(C38,C40,C41,C46,C47,C50,C51)</f>
        <v>14433475324.040003</v>
      </c>
      <c r="D53" s="570">
        <f>SUM(D38,D40,D41,D46,D47,D50,D51)</f>
        <v>14300079262.07</v>
      </c>
      <c r="E53" s="571">
        <f t="shared" si="2"/>
        <v>28733554586.110001</v>
      </c>
      <c r="F53" s="570">
        <f>SUM(F38,F40,F41,F46,F47,F50,F51)</f>
        <v>11043916557.860001</v>
      </c>
      <c r="G53" s="570">
        <f>SUM(G38,G40,G41,G46,G47,G50,G51)</f>
        <v>12256681703.260002</v>
      </c>
      <c r="H53" s="571">
        <f t="shared" si="3"/>
        <v>23300598261.120003</v>
      </c>
    </row>
    <row r="54" spans="1:8" ht="24" customHeight="1">
      <c r="A54" s="397"/>
      <c r="B54" s="381" t="s">
        <v>763</v>
      </c>
      <c r="C54" s="679"/>
      <c r="D54" s="680"/>
      <c r="E54" s="680"/>
      <c r="F54" s="680"/>
      <c r="G54" s="680"/>
      <c r="H54" s="681"/>
    </row>
    <row r="55" spans="1:8">
      <c r="A55" s="397">
        <v>23</v>
      </c>
      <c r="B55" s="379" t="s">
        <v>105</v>
      </c>
      <c r="C55" s="570">
        <v>21015907.690000001</v>
      </c>
      <c r="D55" s="570">
        <v>0</v>
      </c>
      <c r="E55" s="571">
        <f>C55+D55</f>
        <v>21015907.690000001</v>
      </c>
      <c r="F55" s="570">
        <v>21015907.690000001</v>
      </c>
      <c r="G55" s="570">
        <v>0</v>
      </c>
      <c r="H55" s="571">
        <f>F55+G55</f>
        <v>21015907.690000001</v>
      </c>
    </row>
    <row r="56" spans="1:8">
      <c r="A56" s="397">
        <v>24</v>
      </c>
      <c r="B56" s="379" t="s">
        <v>764</v>
      </c>
      <c r="C56" s="570">
        <v>0</v>
      </c>
      <c r="D56" s="570">
        <v>0</v>
      </c>
      <c r="E56" s="571">
        <f t="shared" ref="E56:E69" si="4">C56+D56</f>
        <v>0</v>
      </c>
      <c r="F56" s="570">
        <v>0</v>
      </c>
      <c r="G56" s="570">
        <v>0</v>
      </c>
      <c r="H56" s="571">
        <f t="shared" ref="H56:H69" si="5">F56+G56</f>
        <v>0</v>
      </c>
    </row>
    <row r="57" spans="1:8">
      <c r="A57" s="397">
        <v>25</v>
      </c>
      <c r="B57" s="379" t="s">
        <v>102</v>
      </c>
      <c r="C57" s="570">
        <v>521190199.20999998</v>
      </c>
      <c r="D57" s="570">
        <v>0</v>
      </c>
      <c r="E57" s="571">
        <f t="shared" si="4"/>
        <v>521190199.20999998</v>
      </c>
      <c r="F57" s="570">
        <v>521190199.20999998</v>
      </c>
      <c r="G57" s="570">
        <v>0</v>
      </c>
      <c r="H57" s="571">
        <f t="shared" si="5"/>
        <v>521190199.20999998</v>
      </c>
    </row>
    <row r="58" spans="1:8">
      <c r="A58" s="397">
        <v>26</v>
      </c>
      <c r="B58" s="365" t="s">
        <v>765</v>
      </c>
      <c r="C58" s="570">
        <v>-100</v>
      </c>
      <c r="D58" s="570">
        <v>0</v>
      </c>
      <c r="E58" s="571">
        <f t="shared" si="4"/>
        <v>-100</v>
      </c>
      <c r="F58" s="570">
        <v>-100</v>
      </c>
      <c r="G58" s="570">
        <v>0</v>
      </c>
      <c r="H58" s="571">
        <f t="shared" si="5"/>
        <v>-100</v>
      </c>
    </row>
    <row r="59" spans="1:8" ht="21">
      <c r="A59" s="397">
        <v>27</v>
      </c>
      <c r="B59" s="365" t="s">
        <v>766</v>
      </c>
      <c r="C59" s="570">
        <f>SUM(C60:C61)</f>
        <v>0</v>
      </c>
      <c r="D59" s="570">
        <f>SUM(D60:D61)</f>
        <v>0</v>
      </c>
      <c r="E59" s="571">
        <f t="shared" si="4"/>
        <v>0</v>
      </c>
      <c r="F59" s="570">
        <v>0</v>
      </c>
      <c r="G59" s="570">
        <v>0</v>
      </c>
      <c r="H59" s="571">
        <f t="shared" si="5"/>
        <v>0</v>
      </c>
    </row>
    <row r="60" spans="1:8">
      <c r="A60" s="397">
        <v>27.1</v>
      </c>
      <c r="B60" s="377" t="s">
        <v>767</v>
      </c>
      <c r="C60" s="570">
        <v>0</v>
      </c>
      <c r="D60" s="570">
        <v>0</v>
      </c>
      <c r="E60" s="571">
        <f t="shared" si="4"/>
        <v>0</v>
      </c>
      <c r="F60" s="570">
        <v>0</v>
      </c>
      <c r="G60" s="570">
        <v>0</v>
      </c>
      <c r="H60" s="571">
        <f t="shared" si="5"/>
        <v>0</v>
      </c>
    </row>
    <row r="61" spans="1:8">
      <c r="A61" s="397">
        <v>27.2</v>
      </c>
      <c r="B61" s="375" t="s">
        <v>768</v>
      </c>
      <c r="C61" s="570">
        <v>0</v>
      </c>
      <c r="D61" s="570">
        <v>0</v>
      </c>
      <c r="E61" s="571">
        <f t="shared" si="4"/>
        <v>0</v>
      </c>
      <c r="F61" s="570">
        <v>0</v>
      </c>
      <c r="G61" s="570">
        <v>0</v>
      </c>
      <c r="H61" s="571">
        <f t="shared" si="5"/>
        <v>0</v>
      </c>
    </row>
    <row r="62" spans="1:8">
      <c r="A62" s="397">
        <v>28</v>
      </c>
      <c r="B62" s="380" t="s">
        <v>769</v>
      </c>
      <c r="C62" s="570">
        <v>-114210799.39</v>
      </c>
      <c r="D62" s="570">
        <v>0</v>
      </c>
      <c r="E62" s="571">
        <f t="shared" si="4"/>
        <v>-114210799.39</v>
      </c>
      <c r="F62" s="570">
        <v>-98843772.090000004</v>
      </c>
      <c r="G62" s="570">
        <v>0</v>
      </c>
      <c r="H62" s="571">
        <f t="shared" si="5"/>
        <v>-98843772.090000004</v>
      </c>
    </row>
    <row r="63" spans="1:8">
      <c r="A63" s="397">
        <v>29</v>
      </c>
      <c r="B63" s="365" t="s">
        <v>770</v>
      </c>
      <c r="C63" s="570">
        <f>SUM(C64:C66)</f>
        <v>-24870731.649999999</v>
      </c>
      <c r="D63" s="570">
        <f>SUM(D64:D66)</f>
        <v>0</v>
      </c>
      <c r="E63" s="571">
        <f t="shared" si="4"/>
        <v>-24870731.649999999</v>
      </c>
      <c r="F63" s="570">
        <v>16412913.75</v>
      </c>
      <c r="G63" s="570">
        <v>0</v>
      </c>
      <c r="H63" s="571">
        <f t="shared" si="5"/>
        <v>16412913.75</v>
      </c>
    </row>
    <row r="64" spans="1:8">
      <c r="A64" s="397">
        <v>29.1</v>
      </c>
      <c r="B64" s="366" t="s">
        <v>771</v>
      </c>
      <c r="C64" s="570">
        <v>0</v>
      </c>
      <c r="D64" s="570">
        <v>0</v>
      </c>
      <c r="E64" s="571">
        <f t="shared" si="4"/>
        <v>0</v>
      </c>
      <c r="F64" s="570">
        <v>0</v>
      </c>
      <c r="G64" s="570">
        <v>0</v>
      </c>
      <c r="H64" s="571">
        <f t="shared" si="5"/>
        <v>0</v>
      </c>
    </row>
    <row r="65" spans="1:8" ht="24.95" customHeight="1">
      <c r="A65" s="397">
        <v>29.2</v>
      </c>
      <c r="B65" s="377" t="s">
        <v>772</v>
      </c>
      <c r="C65" s="570">
        <v>0</v>
      </c>
      <c r="D65" s="570">
        <v>0</v>
      </c>
      <c r="E65" s="571">
        <f t="shared" si="4"/>
        <v>0</v>
      </c>
      <c r="F65" s="570">
        <v>0</v>
      </c>
      <c r="G65" s="570">
        <v>0</v>
      </c>
      <c r="H65" s="571">
        <f t="shared" si="5"/>
        <v>0</v>
      </c>
    </row>
    <row r="66" spans="1:8" ht="22.5" customHeight="1">
      <c r="A66" s="397">
        <v>29.3</v>
      </c>
      <c r="B66" s="369" t="s">
        <v>773</v>
      </c>
      <c r="C66" s="570">
        <v>-24870731.649999999</v>
      </c>
      <c r="D66" s="570">
        <v>0</v>
      </c>
      <c r="E66" s="571">
        <f t="shared" si="4"/>
        <v>-24870731.649999999</v>
      </c>
      <c r="F66" s="570">
        <v>16412913.75</v>
      </c>
      <c r="G66" s="570">
        <v>0</v>
      </c>
      <c r="H66" s="571">
        <f t="shared" si="5"/>
        <v>16412913.75</v>
      </c>
    </row>
    <row r="67" spans="1:8">
      <c r="A67" s="397">
        <v>30</v>
      </c>
      <c r="B67" s="365" t="s">
        <v>103</v>
      </c>
      <c r="C67" s="570">
        <v>4309918863.7999992</v>
      </c>
      <c r="D67" s="570">
        <v>0</v>
      </c>
      <c r="E67" s="571">
        <f t="shared" si="4"/>
        <v>4309918863.7999992</v>
      </c>
      <c r="F67" s="570">
        <v>3804193434.9000001</v>
      </c>
      <c r="G67" s="570">
        <v>0</v>
      </c>
      <c r="H67" s="571">
        <f t="shared" si="5"/>
        <v>3804193434.9000001</v>
      </c>
    </row>
    <row r="68" spans="1:8">
      <c r="A68" s="397">
        <v>31</v>
      </c>
      <c r="B68" s="382" t="s">
        <v>774</v>
      </c>
      <c r="C68" s="570">
        <f>SUM(C55,C56,C57,C58,C59,C62,C63,C67)</f>
        <v>4713043339.6599989</v>
      </c>
      <c r="D68" s="570">
        <f>SUM(D55,D56,D57,D58,D59,D62,D63,D67)</f>
        <v>0</v>
      </c>
      <c r="E68" s="571">
        <f t="shared" si="4"/>
        <v>4713043339.6599989</v>
      </c>
      <c r="F68" s="570">
        <v>4263968583.46</v>
      </c>
      <c r="G68" s="570">
        <v>0</v>
      </c>
      <c r="H68" s="571">
        <f t="shared" si="5"/>
        <v>4263968583.46</v>
      </c>
    </row>
    <row r="69" spans="1:8">
      <c r="A69" s="397">
        <v>32</v>
      </c>
      <c r="B69" s="383" t="s">
        <v>775</v>
      </c>
      <c r="C69" s="570">
        <f>SUM(C53,C68)</f>
        <v>19146518663.700001</v>
      </c>
      <c r="D69" s="570">
        <f>SUM(D53,D68)</f>
        <v>14300079262.07</v>
      </c>
      <c r="E69" s="571">
        <f t="shared" si="4"/>
        <v>33446597925.77</v>
      </c>
      <c r="F69" s="570">
        <v>15307885141.32</v>
      </c>
      <c r="G69" s="570">
        <v>12256681703.260002</v>
      </c>
      <c r="H69" s="571">
        <f t="shared" si="5"/>
        <v>27564566844.580002</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U45"/>
  <sheetViews>
    <sheetView zoomScale="70" zoomScaleNormal="70" workbookViewId="0"/>
  </sheetViews>
  <sheetFormatPr defaultRowHeight="15"/>
  <cols>
    <col min="2" max="2" width="66.5703125" customWidth="1"/>
    <col min="3" max="8" width="17.85546875" style="561" customWidth="1"/>
    <col min="9" max="9" width="15.28515625" style="558" bestFit="1" customWidth="1"/>
    <col min="10" max="10" width="14.5703125" style="558" bestFit="1" customWidth="1"/>
    <col min="11" max="12" width="15.28515625" style="558" bestFit="1" customWidth="1"/>
    <col min="13" max="13" width="14.5703125" style="558" bestFit="1" customWidth="1"/>
    <col min="14" max="14" width="15.28515625" style="558" bestFit="1" customWidth="1"/>
    <col min="15" max="20" width="8.85546875" style="558" bestFit="1" customWidth="1"/>
    <col min="21" max="21" width="8.7109375" style="558"/>
  </cols>
  <sheetData>
    <row r="1" spans="1:8" ht="15.75">
      <c r="A1" s="12" t="s">
        <v>108</v>
      </c>
      <c r="B1" s="271" t="str">
        <f>Info!C2</f>
        <v>სს თიბისი ბანკი</v>
      </c>
      <c r="C1" s="559"/>
      <c r="D1" s="560"/>
      <c r="E1" s="560"/>
      <c r="F1" s="560"/>
      <c r="G1" s="560"/>
    </row>
    <row r="2" spans="1:8" ht="15.75">
      <c r="A2" s="12" t="s">
        <v>109</v>
      </c>
      <c r="B2" s="299">
        <f>'1. key ratios'!B2</f>
        <v>45473</v>
      </c>
      <c r="C2" s="562"/>
      <c r="D2" s="563"/>
      <c r="E2" s="563"/>
      <c r="F2" s="563"/>
      <c r="G2" s="563"/>
      <c r="H2" s="564"/>
    </row>
    <row r="3" spans="1:8" ht="15.75">
      <c r="A3" s="12"/>
      <c r="B3" s="11"/>
      <c r="C3" s="562"/>
      <c r="D3" s="563"/>
      <c r="E3" s="563"/>
      <c r="F3" s="563"/>
      <c r="G3" s="563"/>
      <c r="H3" s="564"/>
    </row>
    <row r="4" spans="1:8">
      <c r="A4" s="689" t="s">
        <v>25</v>
      </c>
      <c r="B4" s="687" t="s">
        <v>166</v>
      </c>
      <c r="C4" s="685" t="s">
        <v>114</v>
      </c>
      <c r="D4" s="685"/>
      <c r="E4" s="685"/>
      <c r="F4" s="685" t="s">
        <v>115</v>
      </c>
      <c r="G4" s="685"/>
      <c r="H4" s="686"/>
    </row>
    <row r="5" spans="1:8" ht="15.6" customHeight="1">
      <c r="A5" s="690"/>
      <c r="B5" s="688"/>
      <c r="C5" s="573" t="s">
        <v>26</v>
      </c>
      <c r="D5" s="573" t="s">
        <v>88</v>
      </c>
      <c r="E5" s="573" t="s">
        <v>66</v>
      </c>
      <c r="F5" s="573" t="s">
        <v>26</v>
      </c>
      <c r="G5" s="573" t="s">
        <v>88</v>
      </c>
      <c r="H5" s="573" t="s">
        <v>66</v>
      </c>
    </row>
    <row r="6" spans="1:8">
      <c r="A6" s="407">
        <v>1</v>
      </c>
      <c r="B6" s="385" t="s">
        <v>776</v>
      </c>
      <c r="C6" s="570">
        <f>SUM(C7:C12)</f>
        <v>926989483.68999958</v>
      </c>
      <c r="D6" s="570">
        <f>SUM(D7:D12)</f>
        <v>509204288.13999969</v>
      </c>
      <c r="E6" s="571">
        <f>C6+D6</f>
        <v>1436193771.8299992</v>
      </c>
      <c r="F6" s="570">
        <f>SUM(F7:F12)</f>
        <v>857826677.61000073</v>
      </c>
      <c r="G6" s="570">
        <f>SUM(G7:G12)</f>
        <v>379592797.73999953</v>
      </c>
      <c r="H6" s="571">
        <f>F6+G6</f>
        <v>1237419475.3500004</v>
      </c>
    </row>
    <row r="7" spans="1:8">
      <c r="A7" s="407">
        <v>1.1000000000000001</v>
      </c>
      <c r="B7" s="386" t="s">
        <v>730</v>
      </c>
      <c r="C7" s="570">
        <v>0</v>
      </c>
      <c r="D7" s="570">
        <v>0</v>
      </c>
      <c r="E7" s="571">
        <f t="shared" ref="E7:E45" si="0">C7+D7</f>
        <v>0</v>
      </c>
      <c r="F7" s="570">
        <v>0</v>
      </c>
      <c r="G7" s="570">
        <v>0</v>
      </c>
      <c r="H7" s="571">
        <f t="shared" ref="H7:H45" si="1">F7+G7</f>
        <v>0</v>
      </c>
    </row>
    <row r="8" spans="1:8" ht="21">
      <c r="A8" s="407">
        <v>1.2</v>
      </c>
      <c r="B8" s="386" t="s">
        <v>777</v>
      </c>
      <c r="C8" s="570">
        <v>0</v>
      </c>
      <c r="D8" s="570">
        <v>0</v>
      </c>
      <c r="E8" s="571">
        <f t="shared" si="0"/>
        <v>0</v>
      </c>
      <c r="F8" s="570">
        <v>0</v>
      </c>
      <c r="G8" s="570">
        <v>0</v>
      </c>
      <c r="H8" s="571">
        <f t="shared" si="1"/>
        <v>0</v>
      </c>
    </row>
    <row r="9" spans="1:8" ht="21.6" customHeight="1">
      <c r="A9" s="407">
        <v>1.3</v>
      </c>
      <c r="B9" s="377" t="s">
        <v>778</v>
      </c>
      <c r="C9" s="570">
        <v>0</v>
      </c>
      <c r="D9" s="570">
        <v>0</v>
      </c>
      <c r="E9" s="571">
        <f t="shared" si="0"/>
        <v>0</v>
      </c>
      <c r="F9" s="570">
        <v>0</v>
      </c>
      <c r="G9" s="570">
        <v>0</v>
      </c>
      <c r="H9" s="571">
        <f t="shared" si="1"/>
        <v>0</v>
      </c>
    </row>
    <row r="10" spans="1:8" ht="21">
      <c r="A10" s="407">
        <v>1.4</v>
      </c>
      <c r="B10" s="377" t="s">
        <v>734</v>
      </c>
      <c r="C10" s="570">
        <v>141772667.16999999</v>
      </c>
      <c r="D10" s="570">
        <v>18528913.419999998</v>
      </c>
      <c r="E10" s="571">
        <f t="shared" si="0"/>
        <v>160301580.58999997</v>
      </c>
      <c r="F10" s="570">
        <v>137277736.78</v>
      </c>
      <c r="G10" s="570">
        <v>7024152.459999999</v>
      </c>
      <c r="H10" s="571">
        <f t="shared" si="1"/>
        <v>144301889.24000001</v>
      </c>
    </row>
    <row r="11" spans="1:8">
      <c r="A11" s="407">
        <v>1.5</v>
      </c>
      <c r="B11" s="377" t="s">
        <v>737</v>
      </c>
      <c r="C11" s="570">
        <v>785216816.51999962</v>
      </c>
      <c r="D11" s="570">
        <v>490675374.71999967</v>
      </c>
      <c r="E11" s="571">
        <f t="shared" si="0"/>
        <v>1275892191.2399993</v>
      </c>
      <c r="F11" s="570">
        <v>720548940.83000076</v>
      </c>
      <c r="G11" s="570">
        <v>372568645.27999955</v>
      </c>
      <c r="H11" s="571">
        <f t="shared" si="1"/>
        <v>1093117586.1100004</v>
      </c>
    </row>
    <row r="12" spans="1:8">
      <c r="A12" s="407">
        <v>1.6</v>
      </c>
      <c r="B12" s="378" t="s">
        <v>99</v>
      </c>
      <c r="C12" s="570">
        <v>0</v>
      </c>
      <c r="D12" s="570">
        <v>0</v>
      </c>
      <c r="E12" s="571">
        <f t="shared" si="0"/>
        <v>0</v>
      </c>
      <c r="F12" s="570">
        <v>0</v>
      </c>
      <c r="G12" s="570">
        <v>0</v>
      </c>
      <c r="H12" s="571">
        <f t="shared" si="1"/>
        <v>0</v>
      </c>
    </row>
    <row r="13" spans="1:8">
      <c r="A13" s="407">
        <v>2</v>
      </c>
      <c r="B13" s="387" t="s">
        <v>779</v>
      </c>
      <c r="C13" s="570">
        <f>SUM(C14:C17)</f>
        <v>-528165354.79000008</v>
      </c>
      <c r="D13" s="570">
        <f>SUM(D14:D17)</f>
        <v>-221504907.42999998</v>
      </c>
      <c r="E13" s="571">
        <f t="shared" si="0"/>
        <v>-749670262.22000003</v>
      </c>
      <c r="F13" s="570">
        <f>SUM(F14:F17)</f>
        <v>-467946982.03000009</v>
      </c>
      <c r="G13" s="570">
        <f>SUM(G14:G17)</f>
        <v>-130301210.7</v>
      </c>
      <c r="H13" s="571">
        <f t="shared" si="1"/>
        <v>-598248192.73000014</v>
      </c>
    </row>
    <row r="14" spans="1:8">
      <c r="A14" s="407">
        <v>2.1</v>
      </c>
      <c r="B14" s="377" t="s">
        <v>780</v>
      </c>
      <c r="C14" s="570">
        <v>0</v>
      </c>
      <c r="D14" s="570">
        <v>0</v>
      </c>
      <c r="E14" s="571">
        <f t="shared" si="0"/>
        <v>0</v>
      </c>
      <c r="F14" s="570">
        <v>0</v>
      </c>
      <c r="G14" s="570">
        <v>0</v>
      </c>
      <c r="H14" s="571">
        <f t="shared" si="1"/>
        <v>0</v>
      </c>
    </row>
    <row r="15" spans="1:8" ht="24.6" customHeight="1">
      <c r="A15" s="407">
        <v>2.2000000000000002</v>
      </c>
      <c r="B15" s="377" t="s">
        <v>781</v>
      </c>
      <c r="C15" s="570">
        <v>0</v>
      </c>
      <c r="D15" s="570">
        <v>0</v>
      </c>
      <c r="E15" s="571">
        <f t="shared" si="0"/>
        <v>0</v>
      </c>
      <c r="F15" s="570">
        <v>0</v>
      </c>
      <c r="G15" s="570">
        <v>0</v>
      </c>
      <c r="H15" s="571">
        <f t="shared" si="1"/>
        <v>0</v>
      </c>
    </row>
    <row r="16" spans="1:8" ht="20.45" customHeight="1">
      <c r="A16" s="407">
        <v>2.2999999999999998</v>
      </c>
      <c r="B16" s="377" t="s">
        <v>782</v>
      </c>
      <c r="C16" s="570">
        <v>-528165354.79000008</v>
      </c>
      <c r="D16" s="570">
        <v>-221504907.42999998</v>
      </c>
      <c r="E16" s="571">
        <f t="shared" si="0"/>
        <v>-749670262.22000003</v>
      </c>
      <c r="F16" s="570">
        <v>-467946982.03000009</v>
      </c>
      <c r="G16" s="570">
        <v>-130301210.7</v>
      </c>
      <c r="H16" s="571">
        <f t="shared" si="1"/>
        <v>-598248192.73000014</v>
      </c>
    </row>
    <row r="17" spans="1:8">
      <c r="A17" s="407">
        <v>2.4</v>
      </c>
      <c r="B17" s="377" t="s">
        <v>783</v>
      </c>
      <c r="C17" s="570">
        <v>0</v>
      </c>
      <c r="D17" s="570">
        <v>0</v>
      </c>
      <c r="E17" s="571">
        <f t="shared" si="0"/>
        <v>0</v>
      </c>
      <c r="F17" s="570">
        <v>0</v>
      </c>
      <c r="G17" s="570">
        <v>0</v>
      </c>
      <c r="H17" s="571">
        <f t="shared" si="1"/>
        <v>0</v>
      </c>
    </row>
    <row r="18" spans="1:8">
      <c r="A18" s="407">
        <v>3</v>
      </c>
      <c r="B18" s="387" t="s">
        <v>784</v>
      </c>
      <c r="C18" s="570">
        <v>9503.18</v>
      </c>
      <c r="D18" s="570">
        <v>0</v>
      </c>
      <c r="E18" s="571">
        <f t="shared" si="0"/>
        <v>9503.18</v>
      </c>
      <c r="F18" s="570">
        <v>9999999.8699999992</v>
      </c>
      <c r="G18" s="570">
        <v>0</v>
      </c>
      <c r="H18" s="571">
        <f t="shared" si="1"/>
        <v>9999999.8699999992</v>
      </c>
    </row>
    <row r="19" spans="1:8">
      <c r="A19" s="407">
        <v>4</v>
      </c>
      <c r="B19" s="387" t="s">
        <v>785</v>
      </c>
      <c r="C19" s="570">
        <v>206828191.24000001</v>
      </c>
      <c r="D19" s="570">
        <v>87148495.810000002</v>
      </c>
      <c r="E19" s="571">
        <f t="shared" si="0"/>
        <v>293976687.05000001</v>
      </c>
      <c r="F19" s="570">
        <v>172743407.30000001</v>
      </c>
      <c r="G19" s="570">
        <v>74785688.099999994</v>
      </c>
      <c r="H19" s="571">
        <f t="shared" si="1"/>
        <v>247529095.40000001</v>
      </c>
    </row>
    <row r="20" spans="1:8">
      <c r="A20" s="407">
        <v>5</v>
      </c>
      <c r="B20" s="387" t="s">
        <v>786</v>
      </c>
      <c r="C20" s="570">
        <v>-101243738.43000002</v>
      </c>
      <c r="D20" s="570">
        <v>-55756065.149999984</v>
      </c>
      <c r="E20" s="571">
        <f t="shared" si="0"/>
        <v>-156999803.58000001</v>
      </c>
      <c r="F20" s="570">
        <v>-69379919.769999996</v>
      </c>
      <c r="G20" s="570">
        <v>-55530114.030000009</v>
      </c>
      <c r="H20" s="571">
        <f t="shared" si="1"/>
        <v>-124910033.80000001</v>
      </c>
    </row>
    <row r="21" spans="1:8" ht="38.450000000000003" customHeight="1">
      <c r="A21" s="407">
        <v>6</v>
      </c>
      <c r="B21" s="387" t="s">
        <v>787</v>
      </c>
      <c r="C21" s="570">
        <v>7095770.2800000003</v>
      </c>
      <c r="D21" s="570">
        <v>419711.89</v>
      </c>
      <c r="E21" s="571">
        <f t="shared" si="0"/>
        <v>7515482.1699999999</v>
      </c>
      <c r="F21" s="570">
        <v>3721572.9599999995</v>
      </c>
      <c r="G21" s="570">
        <v>1468189.7000000002</v>
      </c>
      <c r="H21" s="571">
        <f t="shared" si="1"/>
        <v>5189762.66</v>
      </c>
    </row>
    <row r="22" spans="1:8" ht="27.6" customHeight="1">
      <c r="A22" s="407">
        <v>7</v>
      </c>
      <c r="B22" s="387" t="s">
        <v>788</v>
      </c>
      <c r="C22" s="570">
        <v>0</v>
      </c>
      <c r="D22" s="570">
        <v>0</v>
      </c>
      <c r="E22" s="571">
        <f t="shared" si="0"/>
        <v>0</v>
      </c>
      <c r="F22" s="570">
        <v>0</v>
      </c>
      <c r="G22" s="570">
        <v>0</v>
      </c>
      <c r="H22" s="571">
        <f t="shared" si="1"/>
        <v>0</v>
      </c>
    </row>
    <row r="23" spans="1:8" ht="36.950000000000003" customHeight="1">
      <c r="A23" s="407">
        <v>8</v>
      </c>
      <c r="B23" s="388" t="s">
        <v>789</v>
      </c>
      <c r="C23" s="570">
        <v>41614079.609999999</v>
      </c>
      <c r="D23" s="570">
        <v>1989982.5199999996</v>
      </c>
      <c r="E23" s="571">
        <f t="shared" si="0"/>
        <v>43604062.129999995</v>
      </c>
      <c r="F23" s="570">
        <v>33274421.210000001</v>
      </c>
      <c r="G23" s="570">
        <v>5749751.5300000003</v>
      </c>
      <c r="H23" s="571">
        <f t="shared" si="1"/>
        <v>39024172.740000002</v>
      </c>
    </row>
    <row r="24" spans="1:8" ht="34.5" customHeight="1">
      <c r="A24" s="407">
        <v>9</v>
      </c>
      <c r="B24" s="388" t="s">
        <v>790</v>
      </c>
      <c r="C24" s="570">
        <v>0</v>
      </c>
      <c r="D24" s="570">
        <v>0</v>
      </c>
      <c r="E24" s="571">
        <f t="shared" si="0"/>
        <v>0</v>
      </c>
      <c r="F24" s="570">
        <v>0</v>
      </c>
      <c r="G24" s="570">
        <v>0</v>
      </c>
      <c r="H24" s="571">
        <f t="shared" si="1"/>
        <v>0</v>
      </c>
    </row>
    <row r="25" spans="1:8">
      <c r="A25" s="407">
        <v>10</v>
      </c>
      <c r="B25" s="387" t="s">
        <v>791</v>
      </c>
      <c r="C25" s="570">
        <v>153262977.93000007</v>
      </c>
      <c r="D25" s="570">
        <v>0</v>
      </c>
      <c r="E25" s="571">
        <f t="shared" si="0"/>
        <v>153262977.93000007</v>
      </c>
      <c r="F25" s="570">
        <v>133995669.99000013</v>
      </c>
      <c r="G25" s="570">
        <v>0</v>
      </c>
      <c r="H25" s="571">
        <f t="shared" si="1"/>
        <v>133995669.99000013</v>
      </c>
    </row>
    <row r="26" spans="1:8" ht="27" customHeight="1">
      <c r="A26" s="407">
        <v>11</v>
      </c>
      <c r="B26" s="389" t="s">
        <v>792</v>
      </c>
      <c r="C26" s="570">
        <v>691760.21000000008</v>
      </c>
      <c r="D26" s="570">
        <v>0</v>
      </c>
      <c r="E26" s="571">
        <f t="shared" si="0"/>
        <v>691760.21000000008</v>
      </c>
      <c r="F26" s="570">
        <v>0</v>
      </c>
      <c r="G26" s="570">
        <v>0</v>
      </c>
      <c r="H26" s="571">
        <f t="shared" si="1"/>
        <v>0</v>
      </c>
    </row>
    <row r="27" spans="1:8">
      <c r="A27" s="407">
        <v>12</v>
      </c>
      <c r="B27" s="387" t="s">
        <v>793</v>
      </c>
      <c r="C27" s="570">
        <v>581814.56000000006</v>
      </c>
      <c r="D27" s="570">
        <v>264891.54000000004</v>
      </c>
      <c r="E27" s="571">
        <f t="shared" si="0"/>
        <v>846706.10000000009</v>
      </c>
      <c r="F27" s="570">
        <v>12763114.409999998</v>
      </c>
      <c r="G27" s="570">
        <v>280995.39</v>
      </c>
      <c r="H27" s="571">
        <f t="shared" si="1"/>
        <v>13044109.799999999</v>
      </c>
    </row>
    <row r="28" spans="1:8">
      <c r="A28" s="407">
        <v>13</v>
      </c>
      <c r="B28" s="390" t="s">
        <v>794</v>
      </c>
      <c r="C28" s="570">
        <v>-32004047.489999983</v>
      </c>
      <c r="D28" s="570">
        <v>-21405255.329999994</v>
      </c>
      <c r="E28" s="571">
        <f t="shared" si="0"/>
        <v>-53409302.819999978</v>
      </c>
      <c r="F28" s="570">
        <v>-29222484.52</v>
      </c>
      <c r="G28" s="570">
        <v>-16158496.819999997</v>
      </c>
      <c r="H28" s="571">
        <f t="shared" si="1"/>
        <v>-45380981.339999996</v>
      </c>
    </row>
    <row r="29" spans="1:8">
      <c r="A29" s="407">
        <v>14</v>
      </c>
      <c r="B29" s="391" t="s">
        <v>795</v>
      </c>
      <c r="C29" s="570">
        <f>SUM(C30:C31)</f>
        <v>-200626814.23999995</v>
      </c>
      <c r="D29" s="570">
        <f>SUM(D30:D31)</f>
        <v>-7487001.169999999</v>
      </c>
      <c r="E29" s="571">
        <f t="shared" si="0"/>
        <v>-208113815.40999994</v>
      </c>
      <c r="F29" s="570">
        <f>SUM(F30:F31)</f>
        <v>-174134642.33000001</v>
      </c>
      <c r="G29" s="570">
        <f>SUM(G30:G31)</f>
        <v>-7991084.8799999999</v>
      </c>
      <c r="H29" s="571">
        <f t="shared" si="1"/>
        <v>-182125727.21000001</v>
      </c>
    </row>
    <row r="30" spans="1:8">
      <c r="A30" s="407">
        <v>14.1</v>
      </c>
      <c r="B30" s="369" t="s">
        <v>796</v>
      </c>
      <c r="C30" s="570">
        <v>-183943622.32999995</v>
      </c>
      <c r="D30" s="570">
        <v>0</v>
      </c>
      <c r="E30" s="571">
        <f t="shared" si="0"/>
        <v>-183943622.32999995</v>
      </c>
      <c r="F30" s="570">
        <v>-156363827.18000001</v>
      </c>
      <c r="G30" s="570">
        <v>0</v>
      </c>
      <c r="H30" s="571">
        <f t="shared" si="1"/>
        <v>-156363827.18000001</v>
      </c>
    </row>
    <row r="31" spans="1:8">
      <c r="A31" s="407">
        <v>14.2</v>
      </c>
      <c r="B31" s="369" t="s">
        <v>797</v>
      </c>
      <c r="C31" s="570">
        <v>-16683191.909999998</v>
      </c>
      <c r="D31" s="570">
        <v>-7487001.169999999</v>
      </c>
      <c r="E31" s="571">
        <f t="shared" si="0"/>
        <v>-24170193.079999998</v>
      </c>
      <c r="F31" s="570">
        <v>-17770815.149999995</v>
      </c>
      <c r="G31" s="570">
        <v>-7991084.8799999999</v>
      </c>
      <c r="H31" s="571">
        <f t="shared" si="1"/>
        <v>-25761900.029999994</v>
      </c>
    </row>
    <row r="32" spans="1:8">
      <c r="A32" s="407">
        <v>15</v>
      </c>
      <c r="B32" s="392" t="s">
        <v>798</v>
      </c>
      <c r="C32" s="570">
        <v>-52366465.790000007</v>
      </c>
      <c r="D32" s="570">
        <v>0</v>
      </c>
      <c r="E32" s="571">
        <f t="shared" si="0"/>
        <v>-52366465.790000007</v>
      </c>
      <c r="F32" s="570">
        <v>-43914920.019999996</v>
      </c>
      <c r="G32" s="570">
        <v>0</v>
      </c>
      <c r="H32" s="571">
        <f t="shared" si="1"/>
        <v>-43914920.019999996</v>
      </c>
    </row>
    <row r="33" spans="1:8" ht="22.5" customHeight="1">
      <c r="A33" s="407">
        <v>16</v>
      </c>
      <c r="B33" s="365" t="s">
        <v>799</v>
      </c>
      <c r="C33" s="570">
        <v>324682.88000000006</v>
      </c>
      <c r="D33" s="570">
        <v>373745.69999999995</v>
      </c>
      <c r="E33" s="571">
        <f t="shared" si="0"/>
        <v>698428.58000000007</v>
      </c>
      <c r="F33" s="570">
        <v>496635.98999999993</v>
      </c>
      <c r="G33" s="570">
        <v>669367.2100000002</v>
      </c>
      <c r="H33" s="571">
        <f t="shared" si="1"/>
        <v>1166003.2000000002</v>
      </c>
    </row>
    <row r="34" spans="1:8">
      <c r="A34" s="407">
        <v>17</v>
      </c>
      <c r="B34" s="387" t="s">
        <v>800</v>
      </c>
      <c r="C34" s="570">
        <f>SUM(C35:C36)</f>
        <v>-63741.680000000139</v>
      </c>
      <c r="D34" s="570">
        <f>SUM(D35:D36)</f>
        <v>284963.77000000008</v>
      </c>
      <c r="E34" s="571">
        <f t="shared" si="0"/>
        <v>221222.08999999994</v>
      </c>
      <c r="F34" s="570">
        <f>SUM(F35:F36)</f>
        <v>-548809.31000000006</v>
      </c>
      <c r="G34" s="570">
        <f>SUM(G35:G36)</f>
        <v>-387212.82999999996</v>
      </c>
      <c r="H34" s="571">
        <f t="shared" si="1"/>
        <v>-936022.14</v>
      </c>
    </row>
    <row r="35" spans="1:8">
      <c r="A35" s="407">
        <v>17.100000000000001</v>
      </c>
      <c r="B35" s="393" t="s">
        <v>801</v>
      </c>
      <c r="C35" s="570">
        <v>-63741.680000000139</v>
      </c>
      <c r="D35" s="570">
        <v>284963.77000000008</v>
      </c>
      <c r="E35" s="571">
        <f t="shared" si="0"/>
        <v>221222.08999999994</v>
      </c>
      <c r="F35" s="570">
        <v>-548809.31000000006</v>
      </c>
      <c r="G35" s="570">
        <v>-387212.82999999996</v>
      </c>
      <c r="H35" s="571">
        <f t="shared" si="1"/>
        <v>-936022.14</v>
      </c>
    </row>
    <row r="36" spans="1:8">
      <c r="A36" s="407">
        <v>17.2</v>
      </c>
      <c r="B36" s="369" t="s">
        <v>802</v>
      </c>
      <c r="C36" s="570">
        <v>0</v>
      </c>
      <c r="D36" s="570">
        <v>0</v>
      </c>
      <c r="E36" s="571">
        <f t="shared" si="0"/>
        <v>0</v>
      </c>
      <c r="F36" s="570">
        <v>0</v>
      </c>
      <c r="G36" s="570">
        <v>0</v>
      </c>
      <c r="H36" s="571">
        <f t="shared" si="1"/>
        <v>0</v>
      </c>
    </row>
    <row r="37" spans="1:8" ht="41.45" customHeight="1">
      <c r="A37" s="407">
        <v>18</v>
      </c>
      <c r="B37" s="394" t="s">
        <v>803</v>
      </c>
      <c r="C37" s="570">
        <f>SUM(C38:C39)</f>
        <v>-49078813.860000014</v>
      </c>
      <c r="D37" s="570">
        <f>SUM(D38:D39)</f>
        <v>-894307.54000000271</v>
      </c>
      <c r="E37" s="571">
        <f t="shared" si="0"/>
        <v>-49973121.400000013</v>
      </c>
      <c r="F37" s="570">
        <f>SUM(F38:F39)</f>
        <v>-72749726.929999977</v>
      </c>
      <c r="G37" s="574">
        <f>SUM(G38:G39)</f>
        <v>3486722.7499999977</v>
      </c>
      <c r="H37" s="571">
        <f t="shared" si="1"/>
        <v>-69263004.179999977</v>
      </c>
    </row>
    <row r="38" spans="1:8" ht="21">
      <c r="A38" s="407">
        <v>18.100000000000001</v>
      </c>
      <c r="B38" s="377" t="s">
        <v>804</v>
      </c>
      <c r="C38" s="570">
        <v>-610280.22000000009</v>
      </c>
      <c r="D38" s="570">
        <v>53265.920000000006</v>
      </c>
      <c r="E38" s="571">
        <f t="shared" si="0"/>
        <v>-557014.30000000005</v>
      </c>
      <c r="F38" s="570">
        <v>-180161.93000000002</v>
      </c>
      <c r="G38" s="570">
        <v>50778.94</v>
      </c>
      <c r="H38" s="571">
        <f t="shared" si="1"/>
        <v>-129382.99000000002</v>
      </c>
    </row>
    <row r="39" spans="1:8">
      <c r="A39" s="407">
        <v>18.2</v>
      </c>
      <c r="B39" s="377" t="s">
        <v>805</v>
      </c>
      <c r="C39" s="570">
        <v>-48468533.640000015</v>
      </c>
      <c r="D39" s="570">
        <v>-947573.46000000276</v>
      </c>
      <c r="E39" s="571">
        <f t="shared" si="0"/>
        <v>-49416107.100000016</v>
      </c>
      <c r="F39" s="570">
        <v>-72569564.99999997</v>
      </c>
      <c r="G39" s="570">
        <v>3435943.8099999977</v>
      </c>
      <c r="H39" s="571">
        <f t="shared" si="1"/>
        <v>-69133621.189999968</v>
      </c>
    </row>
    <row r="40" spans="1:8" ht="24.6" customHeight="1">
      <c r="A40" s="407">
        <v>19</v>
      </c>
      <c r="B40" s="394" t="s">
        <v>806</v>
      </c>
      <c r="C40" s="570">
        <v>0</v>
      </c>
      <c r="D40" s="570">
        <v>0</v>
      </c>
      <c r="E40" s="571">
        <f t="shared" si="0"/>
        <v>0</v>
      </c>
      <c r="F40" s="570">
        <v>0</v>
      </c>
      <c r="G40" s="570">
        <v>0</v>
      </c>
      <c r="H40" s="571">
        <f t="shared" si="1"/>
        <v>0</v>
      </c>
    </row>
    <row r="41" spans="1:8" ht="24.95" customHeight="1">
      <c r="A41" s="407">
        <v>20</v>
      </c>
      <c r="B41" s="394" t="s">
        <v>807</v>
      </c>
      <c r="C41" s="570">
        <v>0</v>
      </c>
      <c r="D41" s="570">
        <v>0</v>
      </c>
      <c r="E41" s="571">
        <f t="shared" si="0"/>
        <v>0</v>
      </c>
      <c r="F41" s="570">
        <v>410573.52000000048</v>
      </c>
      <c r="G41" s="570">
        <v>0</v>
      </c>
      <c r="H41" s="571">
        <f t="shared" si="1"/>
        <v>410573.52000000048</v>
      </c>
    </row>
    <row r="42" spans="1:8" ht="33" customHeight="1">
      <c r="A42" s="407">
        <v>21</v>
      </c>
      <c r="B42" s="395" t="s">
        <v>808</v>
      </c>
      <c r="C42" s="570">
        <v>0</v>
      </c>
      <c r="D42" s="570">
        <v>0</v>
      </c>
      <c r="E42" s="571">
        <f t="shared" si="0"/>
        <v>0</v>
      </c>
      <c r="F42" s="570">
        <v>0</v>
      </c>
      <c r="G42" s="570">
        <v>0</v>
      </c>
      <c r="H42" s="571">
        <f t="shared" si="1"/>
        <v>0</v>
      </c>
    </row>
    <row r="43" spans="1:8">
      <c r="A43" s="407">
        <v>22</v>
      </c>
      <c r="B43" s="396" t="s">
        <v>809</v>
      </c>
      <c r="C43" s="570">
        <f>SUM(C6,C13,C18,C19,C20,C21,C22,C23,C24,C25,C26,C27,C28,C29,C32,C33,C34,C37,C40,C41,C42)</f>
        <v>373849287.29999942</v>
      </c>
      <c r="D43" s="570">
        <f>SUM(D6,D13,D18,D19,D20,D21,D22,D23,D24,D25,D26,D27,D28,D29,D32,D33,D34,D37,D40,D41,D42)</f>
        <v>292638542.74999964</v>
      </c>
      <c r="E43" s="571">
        <f t="shared" si="0"/>
        <v>666487830.049999</v>
      </c>
      <c r="F43" s="570">
        <f>SUM(F6,F13,F18,F19,F20,F21,F22,F23,F24,F25,F26,F27,F28,F29,F32,F33,F34,F37,F40,F41,F42)</f>
        <v>367334587.95000076</v>
      </c>
      <c r="G43" s="570">
        <f>SUM(G6,G13,G18,G19,G20,G21,G22,G23,G24,G25,G26,G27,G28,G29,G32,G33,G34,G37,G40,G41,G42)</f>
        <v>255665393.15999943</v>
      </c>
      <c r="H43" s="571">
        <f t="shared" si="1"/>
        <v>622999981.11000013</v>
      </c>
    </row>
    <row r="44" spans="1:8">
      <c r="A44" s="407">
        <v>23</v>
      </c>
      <c r="B44" s="396" t="s">
        <v>810</v>
      </c>
      <c r="C44" s="570">
        <v>98443167</v>
      </c>
      <c r="D44" s="570">
        <v>0</v>
      </c>
      <c r="E44" s="571">
        <f t="shared" si="0"/>
        <v>98443167</v>
      </c>
      <c r="F44" s="570">
        <v>92655890.600000009</v>
      </c>
      <c r="G44" s="570">
        <v>0</v>
      </c>
      <c r="H44" s="571">
        <f t="shared" si="1"/>
        <v>92655890.600000009</v>
      </c>
    </row>
    <row r="45" spans="1:8">
      <c r="A45" s="407">
        <v>24</v>
      </c>
      <c r="B45" s="396" t="s">
        <v>811</v>
      </c>
      <c r="C45" s="570">
        <f>C43-C44</f>
        <v>275406120.29999942</v>
      </c>
      <c r="D45" s="570">
        <f>D43-D44</f>
        <v>292638542.74999964</v>
      </c>
      <c r="E45" s="571">
        <f t="shared" si="0"/>
        <v>568044663.049999</v>
      </c>
      <c r="F45" s="570">
        <f>F43-F44</f>
        <v>274678697.35000074</v>
      </c>
      <c r="G45" s="570">
        <f>G43-G44</f>
        <v>255665393.15999943</v>
      </c>
      <c r="H45" s="571">
        <f t="shared" si="1"/>
        <v>530344090.51000017</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V47"/>
  <sheetViews>
    <sheetView zoomScale="70" zoomScaleNormal="70" workbookViewId="0"/>
  </sheetViews>
  <sheetFormatPr defaultRowHeight="15"/>
  <cols>
    <col min="1" max="1" width="8.7109375" style="405"/>
    <col min="2" max="2" width="87.5703125" bestFit="1" customWidth="1"/>
    <col min="3" max="8" width="13.85546875" style="561" bestFit="1" customWidth="1"/>
    <col min="9" max="9" width="12.42578125" customWidth="1"/>
  </cols>
  <sheetData>
    <row r="1" spans="1:22" ht="15.75">
      <c r="A1" s="12" t="s">
        <v>108</v>
      </c>
      <c r="B1" s="271" t="str">
        <f>Info!C2</f>
        <v>სს თიბისი ბანკი</v>
      </c>
      <c r="C1" s="559"/>
      <c r="D1" s="560"/>
      <c r="E1" s="560"/>
      <c r="F1" s="560"/>
      <c r="G1" s="560"/>
    </row>
    <row r="2" spans="1:22" ht="15.75">
      <c r="A2" s="12" t="s">
        <v>109</v>
      </c>
      <c r="B2" s="299">
        <f>'1. key ratios'!B2</f>
        <v>45473</v>
      </c>
      <c r="C2" s="562"/>
      <c r="D2" s="563"/>
      <c r="E2" s="563"/>
      <c r="F2" s="563"/>
      <c r="G2" s="563"/>
      <c r="H2" s="564"/>
    </row>
    <row r="3" spans="1:22" ht="15.75">
      <c r="A3" s="12"/>
      <c r="B3" s="11"/>
      <c r="C3" s="562"/>
      <c r="D3" s="563"/>
      <c r="E3" s="563"/>
      <c r="F3" s="563"/>
      <c r="G3" s="563"/>
      <c r="H3" s="564"/>
    </row>
    <row r="4" spans="1:22" ht="15.75">
      <c r="A4" s="682" t="s">
        <v>25</v>
      </c>
      <c r="B4" s="691" t="s">
        <v>151</v>
      </c>
      <c r="C4" s="692" t="s">
        <v>114</v>
      </c>
      <c r="D4" s="692"/>
      <c r="E4" s="692"/>
      <c r="F4" s="692" t="s">
        <v>115</v>
      </c>
      <c r="G4" s="692"/>
      <c r="H4" s="693"/>
    </row>
    <row r="5" spans="1:22">
      <c r="A5" s="682"/>
      <c r="B5" s="691"/>
      <c r="C5" s="573" t="s">
        <v>26</v>
      </c>
      <c r="D5" s="573" t="s">
        <v>88</v>
      </c>
      <c r="E5" s="573" t="s">
        <v>66</v>
      </c>
      <c r="F5" s="573" t="s">
        <v>26</v>
      </c>
      <c r="G5" s="573" t="s">
        <v>88</v>
      </c>
      <c r="H5" s="575" t="s">
        <v>66</v>
      </c>
    </row>
    <row r="6" spans="1:22" ht="15.75">
      <c r="A6" s="397">
        <v>1</v>
      </c>
      <c r="B6" s="398" t="s">
        <v>812</v>
      </c>
      <c r="C6" s="576">
        <v>0</v>
      </c>
      <c r="D6" s="576">
        <v>0</v>
      </c>
      <c r="E6" s="577">
        <f t="shared" ref="E6:E43" si="0">C6+D6</f>
        <v>0</v>
      </c>
      <c r="F6" s="576">
        <v>0</v>
      </c>
      <c r="G6" s="576">
        <v>0</v>
      </c>
      <c r="H6" s="578">
        <f t="shared" ref="H6:H43" si="1">F6+G6</f>
        <v>0</v>
      </c>
      <c r="O6" s="572"/>
      <c r="P6" s="572"/>
      <c r="Q6" s="572"/>
      <c r="R6" s="572"/>
      <c r="S6" s="572"/>
      <c r="T6" s="572"/>
      <c r="U6" s="572"/>
      <c r="V6" s="572"/>
    </row>
    <row r="7" spans="1:22" ht="15.75">
      <c r="A7" s="397">
        <v>2</v>
      </c>
      <c r="B7" s="398" t="s">
        <v>177</v>
      </c>
      <c r="C7" s="576">
        <v>0</v>
      </c>
      <c r="D7" s="576">
        <v>0</v>
      </c>
      <c r="E7" s="577">
        <f t="shared" si="0"/>
        <v>0</v>
      </c>
      <c r="F7" s="576">
        <v>0</v>
      </c>
      <c r="G7" s="576">
        <v>0</v>
      </c>
      <c r="H7" s="578">
        <f t="shared" si="1"/>
        <v>0</v>
      </c>
      <c r="O7" s="572"/>
      <c r="P7" s="572"/>
      <c r="Q7" s="572"/>
      <c r="R7" s="572"/>
      <c r="S7" s="572"/>
      <c r="T7" s="572"/>
    </row>
    <row r="8" spans="1:22" ht="15.75">
      <c r="A8" s="397">
        <v>3</v>
      </c>
      <c r="B8" s="398" t="s">
        <v>179</v>
      </c>
      <c r="C8" s="576">
        <f>C9+C10</f>
        <v>4479282262.0910397</v>
      </c>
      <c r="D8" s="576">
        <f>D9+D10</f>
        <v>5994358277.3283577</v>
      </c>
      <c r="E8" s="577">
        <f t="shared" si="0"/>
        <v>10473640539.419397</v>
      </c>
      <c r="F8" s="576">
        <f>F9+F10</f>
        <v>3733454723.1450291</v>
      </c>
      <c r="G8" s="576">
        <f>G9+G10</f>
        <v>5263138988.5718727</v>
      </c>
      <c r="H8" s="578">
        <f t="shared" si="1"/>
        <v>8996593711.7169018</v>
      </c>
      <c r="O8" s="572"/>
      <c r="P8" s="572"/>
      <c r="Q8" s="572"/>
      <c r="R8" s="572"/>
      <c r="S8" s="572"/>
      <c r="T8" s="572"/>
    </row>
    <row r="9" spans="1:22" ht="15.75">
      <c r="A9" s="397">
        <v>3.1</v>
      </c>
      <c r="B9" s="399" t="s">
        <v>813</v>
      </c>
      <c r="C9" s="576">
        <v>3994808137.7497401</v>
      </c>
      <c r="D9" s="576">
        <v>5831069834.2036505</v>
      </c>
      <c r="E9" s="577">
        <f t="shared" si="0"/>
        <v>9825877971.9533901</v>
      </c>
      <c r="F9" s="576">
        <v>3263333095.1951289</v>
      </c>
      <c r="G9" s="576">
        <v>4946047327.0893335</v>
      </c>
      <c r="H9" s="578">
        <f t="shared" si="1"/>
        <v>8209380422.284462</v>
      </c>
      <c r="O9" s="572"/>
      <c r="P9" s="572"/>
      <c r="Q9" s="572"/>
      <c r="R9" s="572"/>
      <c r="S9" s="572"/>
      <c r="T9" s="572"/>
    </row>
    <row r="10" spans="1:22" ht="15.75">
      <c r="A10" s="397">
        <v>3.2</v>
      </c>
      <c r="B10" s="399" t="s">
        <v>814</v>
      </c>
      <c r="C10" s="576">
        <v>484474124.34130001</v>
      </c>
      <c r="D10" s="576">
        <v>163288443.12470701</v>
      </c>
      <c r="E10" s="577">
        <f t="shared" si="0"/>
        <v>647762567.46600699</v>
      </c>
      <c r="F10" s="576">
        <v>470121627.94989997</v>
      </c>
      <c r="G10" s="576">
        <v>317091661.48253942</v>
      </c>
      <c r="H10" s="578">
        <f t="shared" si="1"/>
        <v>787213289.43243933</v>
      </c>
      <c r="O10" s="572"/>
      <c r="P10" s="572"/>
      <c r="Q10" s="572"/>
      <c r="R10" s="572"/>
      <c r="S10" s="572"/>
      <c r="T10" s="572"/>
    </row>
    <row r="11" spans="1:22" ht="25.5">
      <c r="A11" s="397">
        <v>4</v>
      </c>
      <c r="B11" s="398" t="s">
        <v>178</v>
      </c>
      <c r="C11" s="576">
        <f>C12+C13</f>
        <v>0</v>
      </c>
      <c r="D11" s="576">
        <f>D12+D13</f>
        <v>0</v>
      </c>
      <c r="E11" s="577">
        <f t="shared" si="0"/>
        <v>0</v>
      </c>
      <c r="F11" s="576">
        <f>F12+F13</f>
        <v>921243200</v>
      </c>
      <c r="G11" s="576">
        <f>G12+G13</f>
        <v>0</v>
      </c>
      <c r="H11" s="578">
        <f t="shared" si="1"/>
        <v>921243200</v>
      </c>
      <c r="O11" s="572"/>
      <c r="P11" s="572"/>
      <c r="Q11" s="572"/>
      <c r="R11" s="572"/>
      <c r="S11" s="572"/>
      <c r="T11" s="572"/>
    </row>
    <row r="12" spans="1:22" ht="15.75">
      <c r="A12" s="397">
        <v>4.0999999999999996</v>
      </c>
      <c r="B12" s="399" t="s">
        <v>815</v>
      </c>
      <c r="C12" s="576">
        <v>0</v>
      </c>
      <c r="D12" s="576">
        <v>0</v>
      </c>
      <c r="E12" s="577">
        <f t="shared" si="0"/>
        <v>0</v>
      </c>
      <c r="F12" s="576">
        <v>921243200</v>
      </c>
      <c r="G12" s="576">
        <v>0</v>
      </c>
      <c r="H12" s="578">
        <f t="shared" si="1"/>
        <v>921243200</v>
      </c>
      <c r="O12" s="572"/>
      <c r="P12" s="572"/>
      <c r="Q12" s="572"/>
      <c r="R12" s="572"/>
      <c r="S12" s="572"/>
      <c r="T12" s="572"/>
    </row>
    <row r="13" spans="1:22" ht="15.75">
      <c r="A13" s="397">
        <v>4.2</v>
      </c>
      <c r="B13" s="399" t="s">
        <v>816</v>
      </c>
      <c r="C13" s="576">
        <v>0</v>
      </c>
      <c r="D13" s="576">
        <v>0</v>
      </c>
      <c r="E13" s="577">
        <f t="shared" si="0"/>
        <v>0</v>
      </c>
      <c r="F13" s="576">
        <v>0</v>
      </c>
      <c r="G13" s="576">
        <v>0</v>
      </c>
      <c r="H13" s="578">
        <f t="shared" si="1"/>
        <v>0</v>
      </c>
      <c r="O13" s="572"/>
      <c r="P13" s="572"/>
      <c r="Q13" s="572"/>
      <c r="R13" s="572"/>
      <c r="S13" s="572"/>
      <c r="T13" s="572"/>
    </row>
    <row r="14" spans="1:22" ht="15.75">
      <c r="A14" s="397">
        <v>5</v>
      </c>
      <c r="B14" s="400" t="s">
        <v>817</v>
      </c>
      <c r="C14" s="576">
        <f>C15+C16+C17+C23+C24+C25+C26</f>
        <v>24877942346.652298</v>
      </c>
      <c r="D14" s="576">
        <f>D15+D16+D17+D23+D24+D25+D26</f>
        <v>26745047629.901478</v>
      </c>
      <c r="E14" s="577">
        <f t="shared" si="0"/>
        <v>51622989976.553772</v>
      </c>
      <c r="F14" s="576">
        <f>F15+F16+F17+F23+F24+F25+F26</f>
        <v>18160352325.1096</v>
      </c>
      <c r="G14" s="576">
        <f>G15+G16+G17+G23+G24+G25+G26</f>
        <v>24091178061.265057</v>
      </c>
      <c r="H14" s="578">
        <f t="shared" si="1"/>
        <v>42251530386.374657</v>
      </c>
      <c r="O14" s="572"/>
      <c r="P14" s="572"/>
      <c r="Q14" s="572"/>
      <c r="R14" s="572"/>
      <c r="S14" s="572"/>
      <c r="T14" s="572"/>
    </row>
    <row r="15" spans="1:22" ht="15.75">
      <c r="A15" s="397">
        <v>5.0999999999999996</v>
      </c>
      <c r="B15" s="401" t="s">
        <v>818</v>
      </c>
      <c r="C15" s="576">
        <v>432974315.42185801</v>
      </c>
      <c r="D15" s="576">
        <v>565967749.975968</v>
      </c>
      <c r="E15" s="577">
        <f t="shared" si="0"/>
        <v>998942065.39782596</v>
      </c>
      <c r="F15" s="576">
        <v>379444646.46302527</v>
      </c>
      <c r="G15" s="576">
        <v>548792753.32591701</v>
      </c>
      <c r="H15" s="578">
        <f t="shared" si="1"/>
        <v>928237399.78894234</v>
      </c>
      <c r="O15" s="572"/>
      <c r="P15" s="572"/>
      <c r="Q15" s="572"/>
      <c r="R15" s="572"/>
      <c r="S15" s="572"/>
      <c r="T15" s="572"/>
    </row>
    <row r="16" spans="1:22" ht="15.75">
      <c r="A16" s="397">
        <v>5.2</v>
      </c>
      <c r="B16" s="401" t="s">
        <v>819</v>
      </c>
      <c r="C16" s="576">
        <v>283758914.80224001</v>
      </c>
      <c r="D16" s="576">
        <v>1512939.9521860001</v>
      </c>
      <c r="E16" s="577">
        <f t="shared" si="0"/>
        <v>285271854.754426</v>
      </c>
      <c r="F16" s="576">
        <v>238399223.30860001</v>
      </c>
      <c r="G16" s="576">
        <v>2361465.6503889998</v>
      </c>
      <c r="H16" s="578">
        <f t="shared" si="1"/>
        <v>240760688.95898899</v>
      </c>
      <c r="O16" s="572"/>
      <c r="P16" s="572"/>
      <c r="Q16" s="572"/>
      <c r="R16" s="572"/>
      <c r="S16" s="572"/>
      <c r="T16" s="572"/>
    </row>
    <row r="17" spans="1:20" ht="15.75">
      <c r="A17" s="397">
        <v>5.3</v>
      </c>
      <c r="B17" s="401" t="s">
        <v>820</v>
      </c>
      <c r="C17" s="576">
        <f>C18+C19+C20+C21+C22</f>
        <v>17322532286.817921</v>
      </c>
      <c r="D17" s="576">
        <f>D18+D19+D20+D21+D22</f>
        <v>20575374369.512489</v>
      </c>
      <c r="E17" s="577">
        <f t="shared" si="0"/>
        <v>37897906656.330414</v>
      </c>
      <c r="F17" s="576">
        <v>12465779044.584921</v>
      </c>
      <c r="G17" s="576">
        <v>20396440887.335682</v>
      </c>
      <c r="H17" s="578">
        <f t="shared" si="1"/>
        <v>32862219931.920601</v>
      </c>
      <c r="O17" s="572"/>
      <c r="P17" s="572"/>
      <c r="Q17" s="572"/>
      <c r="R17" s="572"/>
      <c r="S17" s="572"/>
      <c r="T17" s="572"/>
    </row>
    <row r="18" spans="1:20" ht="15.75">
      <c r="A18" s="397" t="s">
        <v>180</v>
      </c>
      <c r="B18" s="402" t="s">
        <v>821</v>
      </c>
      <c r="C18" s="576">
        <v>10164704989.3169</v>
      </c>
      <c r="D18" s="576">
        <v>6929169572.8005896</v>
      </c>
      <c r="E18" s="577">
        <f t="shared" si="0"/>
        <v>17093874562.117489</v>
      </c>
      <c r="F18" s="576">
        <v>7396966616.6034679</v>
      </c>
      <c r="G18" s="576">
        <v>8915573237.4839058</v>
      </c>
      <c r="H18" s="578">
        <f t="shared" si="1"/>
        <v>16312539854.087374</v>
      </c>
      <c r="O18" s="572"/>
      <c r="P18" s="572"/>
      <c r="Q18" s="572"/>
      <c r="R18" s="572"/>
      <c r="S18" s="572"/>
      <c r="T18" s="572"/>
    </row>
    <row r="19" spans="1:20" ht="15.75">
      <c r="A19" s="397" t="s">
        <v>181</v>
      </c>
      <c r="B19" s="403" t="s">
        <v>822</v>
      </c>
      <c r="C19" s="576">
        <v>3011462745.4386601</v>
      </c>
      <c r="D19" s="576">
        <v>6031696719.4619999</v>
      </c>
      <c r="E19" s="577">
        <f t="shared" si="0"/>
        <v>9043159464.9006596</v>
      </c>
      <c r="F19" s="576">
        <v>2569475511.4562435</v>
      </c>
      <c r="G19" s="576">
        <v>5722014866.4455976</v>
      </c>
      <c r="H19" s="578">
        <f t="shared" si="1"/>
        <v>8291490377.9018412</v>
      </c>
      <c r="O19" s="572"/>
      <c r="P19" s="572"/>
      <c r="Q19" s="572"/>
      <c r="R19" s="572"/>
      <c r="S19" s="572"/>
      <c r="T19" s="572"/>
    </row>
    <row r="20" spans="1:20" ht="15.75">
      <c r="A20" s="397" t="s">
        <v>182</v>
      </c>
      <c r="B20" s="403" t="s">
        <v>823</v>
      </c>
      <c r="C20" s="576">
        <v>0</v>
      </c>
      <c r="D20" s="576">
        <v>0</v>
      </c>
      <c r="E20" s="577">
        <f t="shared" si="0"/>
        <v>0</v>
      </c>
      <c r="F20" s="576">
        <v>0</v>
      </c>
      <c r="G20" s="576">
        <v>0</v>
      </c>
      <c r="H20" s="578">
        <f t="shared" si="1"/>
        <v>0</v>
      </c>
      <c r="O20" s="572"/>
      <c r="P20" s="572"/>
      <c r="Q20" s="572"/>
      <c r="R20" s="572"/>
      <c r="S20" s="572"/>
      <c r="T20" s="572"/>
    </row>
    <row r="21" spans="1:20" ht="15.75">
      <c r="A21" s="397" t="s">
        <v>183</v>
      </c>
      <c r="B21" s="403" t="s">
        <v>824</v>
      </c>
      <c r="C21" s="576">
        <v>2485554311.38131</v>
      </c>
      <c r="D21" s="576">
        <v>5491332767.1758404</v>
      </c>
      <c r="E21" s="577">
        <f t="shared" si="0"/>
        <v>7976887078.5571499</v>
      </c>
      <c r="F21" s="576">
        <v>1937495812.2669549</v>
      </c>
      <c r="G21" s="576">
        <v>5288571852.8071756</v>
      </c>
      <c r="H21" s="578">
        <f t="shared" si="1"/>
        <v>7226067665.074131</v>
      </c>
      <c r="O21" s="572"/>
      <c r="P21" s="572"/>
      <c r="Q21" s="572"/>
      <c r="R21" s="572"/>
      <c r="S21" s="572"/>
      <c r="T21" s="572"/>
    </row>
    <row r="22" spans="1:20" ht="15.75">
      <c r="A22" s="397" t="s">
        <v>184</v>
      </c>
      <c r="B22" s="403" t="s">
        <v>541</v>
      </c>
      <c r="C22" s="576">
        <v>1660810240.6810501</v>
      </c>
      <c r="D22" s="576">
        <v>2123175310.07406</v>
      </c>
      <c r="E22" s="577">
        <f t="shared" si="0"/>
        <v>3783985550.7551098</v>
      </c>
      <c r="F22" s="576">
        <v>561841104.258255</v>
      </c>
      <c r="G22" s="576">
        <v>470280930.59900099</v>
      </c>
      <c r="H22" s="578">
        <f t="shared" si="1"/>
        <v>1032122034.8572559</v>
      </c>
      <c r="O22" s="572"/>
      <c r="P22" s="572"/>
      <c r="Q22" s="572"/>
      <c r="R22" s="572"/>
      <c r="S22" s="572"/>
      <c r="T22" s="572"/>
    </row>
    <row r="23" spans="1:20" ht="15.75">
      <c r="A23" s="397">
        <v>5.4</v>
      </c>
      <c r="B23" s="401" t="s">
        <v>825</v>
      </c>
      <c r="C23" s="576">
        <v>4865118545.2628002</v>
      </c>
      <c r="D23" s="576">
        <v>4358706351.1458597</v>
      </c>
      <c r="E23" s="577">
        <f t="shared" si="0"/>
        <v>9223824896.4086609</v>
      </c>
      <c r="F23" s="576">
        <v>3716152063.999886</v>
      </c>
      <c r="G23" s="576">
        <v>2271006246.180748</v>
      </c>
      <c r="H23" s="578">
        <f t="shared" si="1"/>
        <v>5987158310.1806335</v>
      </c>
      <c r="O23" s="572"/>
      <c r="P23" s="572"/>
      <c r="Q23" s="572"/>
      <c r="R23" s="572"/>
      <c r="S23" s="572"/>
      <c r="T23" s="572"/>
    </row>
    <row r="24" spans="1:20" ht="15.75">
      <c r="A24" s="397">
        <v>5.5</v>
      </c>
      <c r="B24" s="401" t="s">
        <v>826</v>
      </c>
      <c r="C24" s="576">
        <v>121351040.380575</v>
      </c>
      <c r="D24" s="576">
        <v>78103402.221006006</v>
      </c>
      <c r="E24" s="577">
        <f t="shared" si="0"/>
        <v>199454442.60158101</v>
      </c>
      <c r="F24" s="576">
        <v>1988730.021799</v>
      </c>
      <c r="G24" s="576">
        <v>52990741.327344</v>
      </c>
      <c r="H24" s="578">
        <f t="shared" si="1"/>
        <v>54979471.349142998</v>
      </c>
      <c r="O24" s="572"/>
      <c r="P24" s="572"/>
      <c r="Q24" s="572"/>
      <c r="R24" s="572"/>
      <c r="S24" s="572"/>
      <c r="T24" s="572"/>
    </row>
    <row r="25" spans="1:20" ht="15.75">
      <c r="A25" s="397">
        <v>5.6</v>
      </c>
      <c r="B25" s="401" t="s">
        <v>827</v>
      </c>
      <c r="C25" s="576">
        <v>18529481.387026001</v>
      </c>
      <c r="D25" s="576">
        <v>10670062.104</v>
      </c>
      <c r="E25" s="577">
        <f t="shared" si="0"/>
        <v>29199543.491025999</v>
      </c>
      <c r="F25" s="576">
        <v>10031746.948101999</v>
      </c>
      <c r="G25" s="576">
        <v>786345.64065099997</v>
      </c>
      <c r="H25" s="578">
        <f t="shared" si="1"/>
        <v>10818092.588753</v>
      </c>
      <c r="O25" s="572"/>
      <c r="P25" s="572"/>
      <c r="Q25" s="572"/>
      <c r="R25" s="572"/>
      <c r="S25" s="572"/>
      <c r="T25" s="572"/>
    </row>
    <row r="26" spans="1:20" ht="15.75">
      <c r="A26" s="397">
        <v>5.7</v>
      </c>
      <c r="B26" s="401" t="s">
        <v>541</v>
      </c>
      <c r="C26" s="576">
        <v>1833677762.57988</v>
      </c>
      <c r="D26" s="576">
        <v>1154712754.98997</v>
      </c>
      <c r="E26" s="577">
        <f t="shared" si="0"/>
        <v>2988390517.56985</v>
      </c>
      <c r="F26" s="576">
        <v>1348556869.783267</v>
      </c>
      <c r="G26" s="576">
        <v>818799621.80432606</v>
      </c>
      <c r="H26" s="578">
        <f t="shared" si="1"/>
        <v>2167356491.5875931</v>
      </c>
      <c r="O26" s="572"/>
      <c r="P26" s="572"/>
      <c r="Q26" s="572"/>
      <c r="R26" s="572"/>
      <c r="S26" s="572"/>
      <c r="T26" s="572"/>
    </row>
    <row r="27" spans="1:20" ht="15.75">
      <c r="A27" s="397">
        <v>6</v>
      </c>
      <c r="B27" s="400" t="s">
        <v>828</v>
      </c>
      <c r="C27" s="576">
        <v>362577129.66000003</v>
      </c>
      <c r="D27" s="576">
        <v>395383588.81127399</v>
      </c>
      <c r="E27" s="577">
        <f t="shared" si="0"/>
        <v>757960718.47127402</v>
      </c>
      <c r="F27" s="576">
        <v>502257276.08999997</v>
      </c>
      <c r="G27" s="576">
        <v>679527795.63741398</v>
      </c>
      <c r="H27" s="578">
        <f t="shared" si="1"/>
        <v>1181785071.7274139</v>
      </c>
      <c r="O27" s="572"/>
      <c r="P27" s="572"/>
      <c r="Q27" s="572"/>
      <c r="R27" s="572"/>
      <c r="S27" s="572"/>
      <c r="T27" s="572"/>
    </row>
    <row r="28" spans="1:20" ht="15.75">
      <c r="A28" s="397">
        <v>7</v>
      </c>
      <c r="B28" s="400" t="s">
        <v>829</v>
      </c>
      <c r="C28" s="576">
        <v>1281022602.6900001</v>
      </c>
      <c r="D28" s="576">
        <v>1081038445.0568099</v>
      </c>
      <c r="E28" s="577">
        <f t="shared" si="0"/>
        <v>2362061047.74681</v>
      </c>
      <c r="F28" s="576">
        <v>1003848732.78</v>
      </c>
      <c r="G28" s="576">
        <v>974713787.60520995</v>
      </c>
      <c r="H28" s="578">
        <f t="shared" si="1"/>
        <v>1978562520.38521</v>
      </c>
      <c r="O28" s="572"/>
      <c r="P28" s="572"/>
      <c r="Q28" s="572"/>
      <c r="R28" s="572"/>
      <c r="S28" s="572"/>
      <c r="T28" s="572"/>
    </row>
    <row r="29" spans="1:20" ht="15.75">
      <c r="A29" s="397">
        <v>8</v>
      </c>
      <c r="B29" s="400" t="s">
        <v>830</v>
      </c>
      <c r="C29" s="576">
        <v>57630043.5</v>
      </c>
      <c r="D29" s="576">
        <v>104111517.54007401</v>
      </c>
      <c r="E29" s="577">
        <f t="shared" si="0"/>
        <v>161741561.04007399</v>
      </c>
      <c r="F29" s="576">
        <v>91039077.650000006</v>
      </c>
      <c r="G29" s="576">
        <v>101986186.61067748</v>
      </c>
      <c r="H29" s="578">
        <f t="shared" si="1"/>
        <v>193025264.26067749</v>
      </c>
      <c r="O29" s="572"/>
      <c r="P29" s="572"/>
      <c r="Q29" s="572"/>
      <c r="R29" s="572"/>
      <c r="S29" s="572"/>
      <c r="T29" s="572"/>
    </row>
    <row r="30" spans="1:20" ht="15.75">
      <c r="A30" s="397">
        <v>9</v>
      </c>
      <c r="B30" s="398" t="s">
        <v>185</v>
      </c>
      <c r="C30" s="576">
        <f>C31+C32+C33+C34+C35+C36+C37</f>
        <v>2700786242.3917003</v>
      </c>
      <c r="D30" s="576">
        <f>D31+D32+D33+D34+D35+D36+D37</f>
        <v>9174757752.9000702</v>
      </c>
      <c r="E30" s="577">
        <f t="shared" si="0"/>
        <v>11875543995.291771</v>
      </c>
      <c r="F30" s="576">
        <f>F31+F32+F33+F34+F35+F36+F37</f>
        <v>2208019613.619</v>
      </c>
      <c r="G30" s="576">
        <f>G31+G32+G33+G34+G35+G36+G37</f>
        <v>7091720143.8281116</v>
      </c>
      <c r="H30" s="578">
        <f t="shared" si="1"/>
        <v>9299739757.4471111</v>
      </c>
      <c r="O30" s="572"/>
      <c r="P30" s="572"/>
      <c r="Q30" s="572"/>
      <c r="R30" s="572"/>
      <c r="S30" s="572"/>
      <c r="T30" s="572"/>
    </row>
    <row r="31" spans="1:20" ht="25.5">
      <c r="A31" s="397">
        <v>9.1</v>
      </c>
      <c r="B31" s="399" t="s">
        <v>831</v>
      </c>
      <c r="C31" s="576">
        <v>2362417673.9439001</v>
      </c>
      <c r="D31" s="576">
        <v>3587798856.83884</v>
      </c>
      <c r="E31" s="577">
        <f t="shared" si="0"/>
        <v>5950216530.7827396</v>
      </c>
      <c r="F31" s="576">
        <v>1445308713.9458001</v>
      </c>
      <c r="G31" s="576">
        <v>3159056193.3650599</v>
      </c>
      <c r="H31" s="578">
        <f t="shared" si="1"/>
        <v>4604364907.3108597</v>
      </c>
      <c r="O31" s="572"/>
      <c r="P31" s="572"/>
      <c r="Q31" s="572"/>
      <c r="R31" s="572"/>
      <c r="S31" s="572"/>
      <c r="T31" s="572"/>
    </row>
    <row r="32" spans="1:20" ht="25.5">
      <c r="A32" s="397">
        <v>9.1999999999999993</v>
      </c>
      <c r="B32" s="399" t="s">
        <v>832</v>
      </c>
      <c r="C32" s="576">
        <v>338368568.44779998</v>
      </c>
      <c r="D32" s="576">
        <v>5567104776.0612297</v>
      </c>
      <c r="E32" s="577">
        <f t="shared" si="0"/>
        <v>5905473344.5090294</v>
      </c>
      <c r="F32" s="576">
        <v>660887899.67320001</v>
      </c>
      <c r="G32" s="576">
        <v>3913793890.4630513</v>
      </c>
      <c r="H32" s="578">
        <f t="shared" si="1"/>
        <v>4574681790.1362514</v>
      </c>
      <c r="O32" s="572"/>
      <c r="P32" s="572"/>
      <c r="Q32" s="572"/>
      <c r="R32" s="572"/>
      <c r="S32" s="572"/>
      <c r="T32" s="572"/>
    </row>
    <row r="33" spans="1:20" ht="25.5">
      <c r="A33" s="397">
        <v>9.3000000000000007</v>
      </c>
      <c r="B33" s="399" t="s">
        <v>833</v>
      </c>
      <c r="C33" s="576">
        <v>0</v>
      </c>
      <c r="D33" s="576">
        <v>19854120</v>
      </c>
      <c r="E33" s="577">
        <f t="shared" si="0"/>
        <v>19854120</v>
      </c>
      <c r="F33" s="576">
        <v>101823000</v>
      </c>
      <c r="G33" s="576">
        <v>18870060</v>
      </c>
      <c r="H33" s="578">
        <f t="shared" si="1"/>
        <v>120693060</v>
      </c>
      <c r="O33" s="572"/>
      <c r="P33" s="572"/>
      <c r="Q33" s="572"/>
      <c r="R33" s="572"/>
      <c r="S33" s="572"/>
      <c r="T33" s="572"/>
    </row>
    <row r="34" spans="1:20" ht="15.75">
      <c r="A34" s="397">
        <v>9.4</v>
      </c>
      <c r="B34" s="399" t="s">
        <v>834</v>
      </c>
      <c r="C34" s="576">
        <v>0</v>
      </c>
      <c r="D34" s="576">
        <v>0</v>
      </c>
      <c r="E34" s="577">
        <f t="shared" si="0"/>
        <v>0</v>
      </c>
      <c r="F34" s="576">
        <v>0</v>
      </c>
      <c r="G34" s="576">
        <v>0</v>
      </c>
      <c r="H34" s="578">
        <f t="shared" si="1"/>
        <v>0</v>
      </c>
      <c r="O34" s="572"/>
      <c r="P34" s="572"/>
      <c r="Q34" s="572"/>
      <c r="R34" s="572"/>
      <c r="S34" s="572"/>
      <c r="T34" s="572"/>
    </row>
    <row r="35" spans="1:20" ht="15.75">
      <c r="A35" s="397">
        <v>9.5</v>
      </c>
      <c r="B35" s="399" t="s">
        <v>835</v>
      </c>
      <c r="C35" s="576">
        <v>0</v>
      </c>
      <c r="D35" s="576">
        <v>0</v>
      </c>
      <c r="E35" s="577">
        <f t="shared" si="0"/>
        <v>0</v>
      </c>
      <c r="F35" s="576">
        <v>0</v>
      </c>
      <c r="G35" s="576">
        <v>0</v>
      </c>
      <c r="H35" s="578">
        <f t="shared" si="1"/>
        <v>0</v>
      </c>
      <c r="O35" s="572"/>
      <c r="P35" s="572"/>
      <c r="Q35" s="572"/>
      <c r="R35" s="572"/>
      <c r="S35" s="572"/>
      <c r="T35" s="572"/>
    </row>
    <row r="36" spans="1:20" ht="25.5">
      <c r="A36" s="397">
        <v>9.6</v>
      </c>
      <c r="B36" s="399" t="s">
        <v>836</v>
      </c>
      <c r="C36" s="576">
        <v>0</v>
      </c>
      <c r="D36" s="576">
        <v>0</v>
      </c>
      <c r="E36" s="577">
        <f t="shared" si="0"/>
        <v>0</v>
      </c>
      <c r="F36" s="576">
        <v>0</v>
      </c>
      <c r="G36" s="576">
        <v>0</v>
      </c>
      <c r="H36" s="578">
        <f t="shared" si="1"/>
        <v>0</v>
      </c>
      <c r="O36" s="572"/>
      <c r="P36" s="572"/>
      <c r="Q36" s="572"/>
      <c r="R36" s="572"/>
      <c r="S36" s="572"/>
      <c r="T36" s="572"/>
    </row>
    <row r="37" spans="1:20" ht="25.5">
      <c r="A37" s="397">
        <v>9.6999999999999993</v>
      </c>
      <c r="B37" s="399" t="s">
        <v>837</v>
      </c>
      <c r="C37" s="576">
        <v>0</v>
      </c>
      <c r="D37" s="576">
        <v>0</v>
      </c>
      <c r="E37" s="577">
        <f t="shared" si="0"/>
        <v>0</v>
      </c>
      <c r="F37" s="576">
        <v>0</v>
      </c>
      <c r="G37" s="576">
        <v>0</v>
      </c>
      <c r="H37" s="578">
        <f t="shared" si="1"/>
        <v>0</v>
      </c>
      <c r="O37" s="572"/>
      <c r="P37" s="572"/>
      <c r="Q37" s="572"/>
      <c r="R37" s="572"/>
      <c r="S37" s="572"/>
      <c r="T37" s="572"/>
    </row>
    <row r="38" spans="1:20" ht="15.75">
      <c r="A38" s="397">
        <v>10</v>
      </c>
      <c r="B38" s="400" t="s">
        <v>838</v>
      </c>
      <c r="C38" s="576">
        <v>422752952.65999997</v>
      </c>
      <c r="D38" s="576">
        <v>1139526602.8802392</v>
      </c>
      <c r="E38" s="577">
        <f t="shared" si="0"/>
        <v>1562279555.5402393</v>
      </c>
      <c r="F38" s="576">
        <v>1203194793.7098022</v>
      </c>
      <c r="G38" s="576">
        <v>104839745.10915601</v>
      </c>
      <c r="H38" s="578">
        <f t="shared" si="1"/>
        <v>1308034538.8189583</v>
      </c>
      <c r="O38" s="572"/>
      <c r="P38" s="572"/>
      <c r="Q38" s="572"/>
      <c r="R38" s="572"/>
      <c r="S38" s="572"/>
      <c r="T38" s="572"/>
    </row>
    <row r="39" spans="1:20" ht="15.75">
      <c r="A39" s="397">
        <v>10.1</v>
      </c>
      <c r="B39" s="399" t="s">
        <v>839</v>
      </c>
      <c r="C39" s="576">
        <v>20486148.379999999</v>
      </c>
      <c r="D39" s="576">
        <v>598864.34343000001</v>
      </c>
      <c r="E39" s="577">
        <f>C39+D39</f>
        <v>21085012.72343</v>
      </c>
      <c r="F39" s="576">
        <v>47894344.633499995</v>
      </c>
      <c r="G39" s="576">
        <v>1727094.7365000001</v>
      </c>
      <c r="H39" s="578">
        <f t="shared" si="1"/>
        <v>49621439.369999997</v>
      </c>
      <c r="O39" s="572"/>
      <c r="P39" s="572"/>
      <c r="Q39" s="572"/>
      <c r="R39" s="572"/>
      <c r="S39" s="572"/>
      <c r="T39" s="572"/>
    </row>
    <row r="40" spans="1:20" ht="25.5">
      <c r="A40" s="397">
        <v>10.199999999999999</v>
      </c>
      <c r="B40" s="399" t="s">
        <v>840</v>
      </c>
      <c r="C40" s="576">
        <v>60440666.329999998</v>
      </c>
      <c r="D40" s="576">
        <v>99135544.268986598</v>
      </c>
      <c r="E40" s="577">
        <f>C40+D40</f>
        <v>159576210.5989866</v>
      </c>
      <c r="F40" s="576">
        <v>106830825.15000001</v>
      </c>
      <c r="G40" s="576">
        <v>3493111.9956</v>
      </c>
      <c r="H40" s="578">
        <f t="shared" si="1"/>
        <v>110323937.14560001</v>
      </c>
      <c r="O40" s="572"/>
      <c r="P40" s="572"/>
      <c r="Q40" s="572"/>
      <c r="R40" s="572"/>
      <c r="S40" s="572"/>
      <c r="T40" s="572"/>
    </row>
    <row r="41" spans="1:20" ht="25.5">
      <c r="A41" s="397">
        <v>10.3</v>
      </c>
      <c r="B41" s="399" t="s">
        <v>841</v>
      </c>
      <c r="C41" s="576">
        <v>103561997.05</v>
      </c>
      <c r="D41" s="576">
        <v>40493614.851853997</v>
      </c>
      <c r="E41" s="577">
        <f t="shared" si="0"/>
        <v>144055611.90185398</v>
      </c>
      <c r="F41" s="576">
        <v>654353503.76630199</v>
      </c>
      <c r="G41" s="576">
        <v>43842446.718390003</v>
      </c>
      <c r="H41" s="578">
        <f t="shared" si="1"/>
        <v>698195950.48469198</v>
      </c>
      <c r="O41" s="572"/>
      <c r="P41" s="572"/>
      <c r="Q41" s="572"/>
      <c r="R41" s="572"/>
      <c r="S41" s="572"/>
      <c r="T41" s="572"/>
    </row>
    <row r="42" spans="1:20" ht="25.5">
      <c r="A42" s="397">
        <v>10.4</v>
      </c>
      <c r="B42" s="399" t="s">
        <v>842</v>
      </c>
      <c r="C42" s="576">
        <v>108636045.17</v>
      </c>
      <c r="D42" s="576">
        <v>141121151.64625499</v>
      </c>
      <c r="E42" s="577">
        <f t="shared" si="0"/>
        <v>249757196.81625497</v>
      </c>
      <c r="F42" s="576">
        <v>394116120.15999997</v>
      </c>
      <c r="G42" s="576">
        <v>55777091.658666</v>
      </c>
      <c r="H42" s="578">
        <f t="shared" si="1"/>
        <v>449893211.81866598</v>
      </c>
      <c r="O42" s="572"/>
      <c r="P42" s="572"/>
      <c r="Q42" s="572"/>
      <c r="R42" s="572"/>
      <c r="S42" s="572"/>
      <c r="T42" s="572"/>
    </row>
    <row r="43" spans="1:20" ht="15.75">
      <c r="A43" s="397">
        <v>11</v>
      </c>
      <c r="B43" s="404" t="s">
        <v>186</v>
      </c>
      <c r="C43" s="576">
        <v>3575104.4499999997</v>
      </c>
      <c r="D43" s="576">
        <v>35609480.40872439</v>
      </c>
      <c r="E43" s="577">
        <f t="shared" si="0"/>
        <v>39184584.858724393</v>
      </c>
      <c r="F43" s="576">
        <v>1873815.8399999999</v>
      </c>
      <c r="G43" s="576">
        <v>25927755.002325002</v>
      </c>
      <c r="H43" s="578">
        <f t="shared" si="1"/>
        <v>27801570.842325002</v>
      </c>
      <c r="O43" s="572"/>
      <c r="P43" s="572"/>
      <c r="Q43" s="572"/>
      <c r="R43" s="572"/>
      <c r="S43" s="572"/>
      <c r="T43" s="572"/>
    </row>
    <row r="44" spans="1:20" ht="15.75">
      <c r="C44" s="579"/>
      <c r="D44" s="579"/>
      <c r="E44" s="579"/>
      <c r="F44" s="579"/>
      <c r="G44" s="579"/>
      <c r="H44" s="579"/>
      <c r="O44" s="572"/>
      <c r="P44" s="572"/>
      <c r="Q44" s="572"/>
      <c r="R44" s="572"/>
      <c r="S44" s="572"/>
      <c r="T44" s="572"/>
    </row>
    <row r="45" spans="1:20" ht="15.75">
      <c r="C45" s="579"/>
      <c r="D45" s="579"/>
      <c r="E45" s="579"/>
      <c r="F45" s="579"/>
      <c r="G45" s="579"/>
      <c r="H45" s="579"/>
    </row>
    <row r="46" spans="1:20" ht="15.75">
      <c r="C46" s="579"/>
      <c r="D46" s="579"/>
      <c r="E46" s="579"/>
      <c r="F46" s="579"/>
      <c r="G46" s="579"/>
      <c r="H46" s="579"/>
    </row>
    <row r="47" spans="1:20" ht="15.75">
      <c r="C47" s="579"/>
      <c r="D47" s="579"/>
      <c r="E47" s="579"/>
      <c r="F47" s="579"/>
      <c r="G47" s="579"/>
      <c r="H47" s="579"/>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85" zoomScaleNormal="85" workbookViewId="0">
      <pane xSplit="1" ySplit="4" topLeftCell="B5" activePane="bottomRight" state="frozen"/>
      <selection activeCell="L18" sqref="L18"/>
      <selection pane="topRight" activeCell="L18" sqref="L18"/>
      <selection pane="bottomLeft" activeCell="L18" sqref="L18"/>
      <selection pane="bottomRight" activeCell="B5" sqref="B5"/>
    </sheetView>
  </sheetViews>
  <sheetFormatPr defaultColWidth="9.140625" defaultRowHeight="12.75"/>
  <cols>
    <col min="1" max="1" width="9.5703125" style="1" bestFit="1" customWidth="1"/>
    <col min="2" max="2" width="93.5703125" style="1" customWidth="1"/>
    <col min="3" max="4" width="13.5703125" style="1" bestFit="1" customWidth="1"/>
    <col min="5" max="7" width="16.140625" style="8" bestFit="1" customWidth="1"/>
    <col min="8" max="11" width="9.7109375" style="8" customWidth="1"/>
    <col min="12" max="16384" width="9.140625" style="8"/>
  </cols>
  <sheetData>
    <row r="1" spans="1:7" ht="15">
      <c r="A1" s="12" t="s">
        <v>108</v>
      </c>
      <c r="B1" s="11" t="str">
        <f>Info!C2</f>
        <v>სს თიბისი ბანკი</v>
      </c>
      <c r="C1" s="11"/>
    </row>
    <row r="2" spans="1:7" ht="15">
      <c r="A2" s="12" t="s">
        <v>109</v>
      </c>
      <c r="B2" s="299">
        <f>'1. key ratios'!B2</f>
        <v>45473</v>
      </c>
      <c r="C2" s="11"/>
    </row>
    <row r="3" spans="1:7" ht="15">
      <c r="A3" s="12"/>
      <c r="B3" s="11"/>
      <c r="C3" s="11"/>
    </row>
    <row r="4" spans="1:7" ht="15" customHeight="1" thickBot="1">
      <c r="A4" s="136" t="s">
        <v>253</v>
      </c>
      <c r="B4" s="137" t="s">
        <v>107</v>
      </c>
      <c r="C4" s="138" t="s">
        <v>87</v>
      </c>
    </row>
    <row r="5" spans="1:7" ht="15" customHeight="1">
      <c r="A5" s="134" t="s">
        <v>25</v>
      </c>
      <c r="B5" s="135"/>
      <c r="C5" s="284" t="str">
        <f>INT((MONTH($B$2))/3)&amp;"Q"&amp;"-"&amp;YEAR($B$2)</f>
        <v>2Q-2024</v>
      </c>
      <c r="D5" s="284" t="str">
        <f>IF(INT(MONTH($B$2))=3, "4"&amp;"Q"&amp;"-"&amp;YEAR($B$2)-1, IF(INT(MONTH($B$2))=6, "1"&amp;"Q"&amp;"-"&amp;YEAR($B$2), IF(INT(MONTH($B$2))=9, "2"&amp;"Q"&amp;"-"&amp;YEAR($B$2),IF(INT(MONTH($B$2))=12, "3"&amp;"Q"&amp;"-"&amp;YEAR($B$2), 0))))</f>
        <v>1Q-2024</v>
      </c>
      <c r="E5" s="284" t="str">
        <f>IF(INT(MONTH($B$2))=3, "3"&amp;"Q"&amp;"-"&amp;YEAR($B$2)-1, IF(INT(MONTH($B$2))=6, "4"&amp;"Q"&amp;"-"&amp;YEAR($B$2)-1, IF(INT(MONTH($B$2))=9, "1"&amp;"Q"&amp;"-"&amp;YEAR($B$2),IF(INT(MONTH($B$2))=12, "2"&amp;"Q"&amp;"-"&amp;YEAR($B$2), 0))))</f>
        <v>4Q-2023</v>
      </c>
      <c r="F5" s="284" t="str">
        <f>IF(INT(MONTH($B$2))=3, "2"&amp;"Q"&amp;"-"&amp;YEAR($B$2)-1, IF(INT(MONTH($B$2))=6, "3"&amp;"Q"&amp;"-"&amp;YEAR($B$2)-1, IF(INT(MONTH($B$2))=9, "4"&amp;"Q"&amp;"-"&amp;YEAR($B$2)-1,IF(INT(MONTH($B$2))=12, "1"&amp;"Q"&amp;"-"&amp;YEAR($B$2), 0))))</f>
        <v>3Q-2023</v>
      </c>
      <c r="G5" s="284" t="str">
        <f>IF(INT(MONTH($B$2))=3, "1"&amp;"Q"&amp;"-"&amp;YEAR($B$2)-1, IF(INT(MONTH($B$2))=6, "2"&amp;"Q"&amp;"-"&amp;YEAR($B$2)-1, IF(INT(MONTH($B$2))=9, "3"&amp;"Q"&amp;"-"&amp;YEAR($B$2)-1,IF(INT(MONTH($B$2))=12, "4"&amp;"Q"&amp;"-"&amp;YEAR($B$2)-1, 0))))</f>
        <v>2Q-2023</v>
      </c>
    </row>
    <row r="6" spans="1:7" ht="15" customHeight="1">
      <c r="A6" s="229">
        <v>1</v>
      </c>
      <c r="B6" s="277" t="s">
        <v>112</v>
      </c>
      <c r="C6" s="657">
        <f>C7+C9+C10</f>
        <v>22459700216.393131</v>
      </c>
      <c r="D6" s="658">
        <f>D7+D9+D10</f>
        <v>21334426989.053387</v>
      </c>
      <c r="E6" s="659">
        <f t="shared" ref="E6:G6" si="0">E7+E9+E10</f>
        <v>21018445429.855476</v>
      </c>
      <c r="F6" s="657">
        <f t="shared" si="0"/>
        <v>19953719756.055115</v>
      </c>
      <c r="G6" s="660">
        <f t="shared" si="0"/>
        <v>18796064318.403576</v>
      </c>
    </row>
    <row r="7" spans="1:7" ht="15" customHeight="1">
      <c r="A7" s="229">
        <v>1.1000000000000001</v>
      </c>
      <c r="B7" s="230" t="s">
        <v>436</v>
      </c>
      <c r="C7" s="661">
        <v>21054694089.129276</v>
      </c>
      <c r="D7" s="661">
        <v>19856548944.035702</v>
      </c>
      <c r="E7" s="661">
        <v>19668732432.657875</v>
      </c>
      <c r="F7" s="661">
        <v>18634295055.909477</v>
      </c>
      <c r="G7" s="661">
        <v>17561009604.112816</v>
      </c>
    </row>
    <row r="8" spans="1:7" ht="25.5">
      <c r="A8" s="229" t="s">
        <v>157</v>
      </c>
      <c r="B8" s="231" t="s">
        <v>250</v>
      </c>
      <c r="C8" s="661">
        <v>26760087.388</v>
      </c>
      <c r="D8" s="661">
        <v>26556743.758000001</v>
      </c>
      <c r="E8" s="661">
        <v>26556743.758000001</v>
      </c>
      <c r="F8" s="661">
        <v>29108544.867899999</v>
      </c>
      <c r="G8" s="661">
        <v>29108544.867899999</v>
      </c>
    </row>
    <row r="9" spans="1:7" ht="15" customHeight="1">
      <c r="A9" s="229">
        <v>1.2</v>
      </c>
      <c r="B9" s="230" t="s">
        <v>21</v>
      </c>
      <c r="C9" s="661">
        <v>1275705571.2757773</v>
      </c>
      <c r="D9" s="661">
        <v>1380796763.8080451</v>
      </c>
      <c r="E9" s="661">
        <v>1289785255.50542</v>
      </c>
      <c r="F9" s="661">
        <v>1260916295.4050052</v>
      </c>
      <c r="G9" s="661">
        <v>1162602222.084528</v>
      </c>
    </row>
    <row r="10" spans="1:7" ht="15" customHeight="1">
      <c r="A10" s="229">
        <v>1.3</v>
      </c>
      <c r="B10" s="278" t="s">
        <v>74</v>
      </c>
      <c r="C10" s="661">
        <v>129300555.98807764</v>
      </c>
      <c r="D10" s="661">
        <v>97081281.209641725</v>
      </c>
      <c r="E10" s="661">
        <v>59927741.692181557</v>
      </c>
      <c r="F10" s="661">
        <v>58508404.740630999</v>
      </c>
      <c r="G10" s="661">
        <v>72452492.206234038</v>
      </c>
    </row>
    <row r="11" spans="1:7" ht="15" customHeight="1">
      <c r="A11" s="229">
        <v>2</v>
      </c>
      <c r="B11" s="277" t="s">
        <v>113</v>
      </c>
      <c r="C11" s="661">
        <v>83579561.848950371</v>
      </c>
      <c r="D11" s="661">
        <v>24566090.723965138</v>
      </c>
      <c r="E11" s="661">
        <v>69879418.298762724</v>
      </c>
      <c r="F11" s="661">
        <v>77956617.507061094</v>
      </c>
      <c r="G11" s="661">
        <v>20084941.503317785</v>
      </c>
    </row>
    <row r="12" spans="1:7" ht="15" customHeight="1">
      <c r="A12" s="229">
        <v>3</v>
      </c>
      <c r="B12" s="277" t="s">
        <v>111</v>
      </c>
      <c r="C12" s="661">
        <v>3248364960.2509365</v>
      </c>
      <c r="D12" s="661">
        <v>3248364960.2509365</v>
      </c>
      <c r="E12" s="661">
        <v>3248364960.2509365</v>
      </c>
      <c r="F12" s="661">
        <v>2636658633.7196875</v>
      </c>
      <c r="G12" s="661">
        <v>2636658633.7196875</v>
      </c>
    </row>
    <row r="13" spans="1:7" ht="15" customHeight="1" thickBot="1">
      <c r="A13" s="73">
        <v>4</v>
      </c>
      <c r="B13" s="279" t="s">
        <v>158</v>
      </c>
      <c r="C13" s="662">
        <f>C6+C11+C12</f>
        <v>25791644738.493019</v>
      </c>
      <c r="D13" s="663">
        <f>D6+D11+D12</f>
        <v>24607358040.02829</v>
      </c>
      <c r="E13" s="664">
        <f t="shared" ref="E13:G13" si="1">E6+E11+E12</f>
        <v>24336689808.405174</v>
      </c>
      <c r="F13" s="662">
        <f t="shared" si="1"/>
        <v>22668335007.281864</v>
      </c>
      <c r="G13" s="665">
        <f t="shared" si="1"/>
        <v>21452807893.626583</v>
      </c>
    </row>
    <row r="14" spans="1:7">
      <c r="B14" s="16"/>
    </row>
    <row r="15" spans="1:7" ht="25.5">
      <c r="B15" s="16" t="s">
        <v>437</v>
      </c>
    </row>
    <row r="16" spans="1:7">
      <c r="B16" s="16"/>
    </row>
    <row r="17" spans="2:2">
      <c r="B17" s="16"/>
    </row>
    <row r="18" spans="2:2">
      <c r="B18" s="1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6"/>
  <sheetViews>
    <sheetView showGridLines="0" zoomScale="85" zoomScaleNormal="85" workbookViewId="0">
      <pane xSplit="1" ySplit="4" topLeftCell="B5" activePane="bottomRight" state="frozen"/>
      <selection pane="topRight" activeCell="B1" sqref="B1"/>
      <selection pane="bottomLeft" activeCell="A4" sqref="A4"/>
      <selection pane="bottomRight" activeCell="B5" sqref="B5"/>
    </sheetView>
  </sheetViews>
  <sheetFormatPr defaultRowHeight="15"/>
  <cols>
    <col min="1" max="1" width="9.5703125" style="1" bestFit="1" customWidth="1"/>
    <col min="2" max="2" width="58.85546875" style="1" customWidth="1"/>
    <col min="3" max="3" width="86.85546875" style="1" bestFit="1" customWidth="1"/>
  </cols>
  <sheetData>
    <row r="1" spans="1:8">
      <c r="A1" s="1" t="s">
        <v>108</v>
      </c>
      <c r="B1" s="1" t="str">
        <f>Info!C2</f>
        <v>სს თიბისი ბანკი</v>
      </c>
    </row>
    <row r="2" spans="1:8">
      <c r="A2" s="1" t="s">
        <v>109</v>
      </c>
      <c r="B2" s="299">
        <f>'1. key ratios'!B2</f>
        <v>45473</v>
      </c>
    </row>
    <row r="4" spans="1:8" ht="25.5" customHeight="1" thickBot="1">
      <c r="A4" s="150" t="s">
        <v>254</v>
      </c>
      <c r="B4" s="23" t="s">
        <v>91</v>
      </c>
      <c r="C4" s="9"/>
    </row>
    <row r="5" spans="1:8" ht="15.75">
      <c r="A5" s="7"/>
      <c r="B5" s="273" t="s">
        <v>92</v>
      </c>
      <c r="C5" s="282" t="s">
        <v>450</v>
      </c>
    </row>
    <row r="6" spans="1:8" ht="15.75">
      <c r="A6" s="10">
        <v>1</v>
      </c>
      <c r="B6" s="10" t="s">
        <v>960</v>
      </c>
      <c r="C6" s="280" t="s">
        <v>962</v>
      </c>
    </row>
    <row r="7" spans="1:8" ht="15.75">
      <c r="A7" s="10">
        <v>2</v>
      </c>
      <c r="B7" s="10" t="s">
        <v>963</v>
      </c>
      <c r="C7" s="280" t="s">
        <v>964</v>
      </c>
    </row>
    <row r="8" spans="1:8" ht="15.75">
      <c r="A8" s="10">
        <v>3</v>
      </c>
      <c r="B8" s="10" t="s">
        <v>965</v>
      </c>
      <c r="C8" s="280" t="s">
        <v>964</v>
      </c>
    </row>
    <row r="9" spans="1:8" ht="15.75">
      <c r="A9" s="10">
        <v>4</v>
      </c>
      <c r="B9" s="10" t="s">
        <v>966</v>
      </c>
      <c r="C9" s="280" t="s">
        <v>964</v>
      </c>
    </row>
    <row r="10" spans="1:8" ht="15.75">
      <c r="A10" s="10">
        <v>5</v>
      </c>
      <c r="B10" s="10" t="s">
        <v>967</v>
      </c>
      <c r="C10" s="280" t="s">
        <v>964</v>
      </c>
    </row>
    <row r="11" spans="1:8" ht="15.75">
      <c r="A11" s="10">
        <v>6</v>
      </c>
      <c r="B11" s="10" t="s">
        <v>968</v>
      </c>
      <c r="C11" s="280" t="s">
        <v>964</v>
      </c>
    </row>
    <row r="12" spans="1:8" ht="15.75">
      <c r="A12" s="10">
        <v>7</v>
      </c>
      <c r="B12" s="10" t="s">
        <v>969</v>
      </c>
      <c r="C12" s="280" t="s">
        <v>964</v>
      </c>
      <c r="H12" s="2"/>
    </row>
    <row r="13" spans="1:8" ht="15.75">
      <c r="A13" s="10">
        <v>8</v>
      </c>
      <c r="B13" s="10" t="s">
        <v>970</v>
      </c>
      <c r="C13" s="280" t="s">
        <v>964</v>
      </c>
    </row>
    <row r="14" spans="1:8" ht="15.75">
      <c r="A14" s="10"/>
      <c r="B14" s="24"/>
      <c r="C14" s="280"/>
    </row>
    <row r="15" spans="1:8" ht="15.75">
      <c r="A15" s="10"/>
      <c r="B15" s="24"/>
      <c r="C15" s="280"/>
    </row>
    <row r="16" spans="1:8">
      <c r="A16" s="10"/>
      <c r="B16" s="694"/>
      <c r="C16" s="695"/>
    </row>
    <row r="17" spans="1:3">
      <c r="A17" s="10"/>
      <c r="B17" s="274" t="s">
        <v>93</v>
      </c>
      <c r="C17" s="283" t="s">
        <v>451</v>
      </c>
    </row>
    <row r="18" spans="1:3" ht="15.75">
      <c r="A18" s="10">
        <v>1</v>
      </c>
      <c r="B18" s="10" t="s">
        <v>961</v>
      </c>
      <c r="C18" s="280" t="s">
        <v>971</v>
      </c>
    </row>
    <row r="19" spans="1:3" ht="15.75">
      <c r="A19" s="10">
        <v>2</v>
      </c>
      <c r="B19" s="10" t="s">
        <v>972</v>
      </c>
      <c r="C19" s="280" t="s">
        <v>973</v>
      </c>
    </row>
    <row r="20" spans="1:3" ht="15.75">
      <c r="A20" s="10">
        <v>3</v>
      </c>
      <c r="B20" s="10" t="s">
        <v>974</v>
      </c>
      <c r="C20" s="280" t="s">
        <v>975</v>
      </c>
    </row>
    <row r="21" spans="1:3" ht="15.75">
      <c r="A21" s="10">
        <v>4</v>
      </c>
      <c r="B21" s="10" t="s">
        <v>976</v>
      </c>
      <c r="C21" s="280" t="s">
        <v>977</v>
      </c>
    </row>
    <row r="22" spans="1:3" ht="15.75">
      <c r="A22" s="10">
        <v>5</v>
      </c>
      <c r="B22" s="10" t="s">
        <v>978</v>
      </c>
      <c r="C22" s="280" t="s">
        <v>979</v>
      </c>
    </row>
    <row r="23" spans="1:3" ht="15.75">
      <c r="A23" s="10"/>
      <c r="B23" s="20"/>
      <c r="C23" s="280"/>
    </row>
    <row r="24" spans="1:3" ht="15.75">
      <c r="A24" s="10"/>
      <c r="B24" s="20"/>
      <c r="C24" s="280"/>
    </row>
    <row r="25" spans="1:3" ht="15.75">
      <c r="A25" s="10"/>
      <c r="B25" s="20"/>
      <c r="C25" s="280"/>
    </row>
    <row r="26" spans="1:3" ht="15.75">
      <c r="A26" s="10"/>
      <c r="B26" s="20"/>
      <c r="C26" s="280"/>
    </row>
    <row r="27" spans="1:3" ht="15.75" customHeight="1">
      <c r="A27" s="10"/>
      <c r="B27" s="20"/>
      <c r="C27" s="281"/>
    </row>
    <row r="28" spans="1:3" ht="15.75" customHeight="1">
      <c r="A28" s="10"/>
      <c r="B28" s="20"/>
      <c r="C28" s="21"/>
    </row>
    <row r="29" spans="1:3" ht="30" customHeight="1">
      <c r="A29" s="10"/>
      <c r="B29" s="696" t="s">
        <v>94</v>
      </c>
      <c r="C29" s="697"/>
    </row>
    <row r="30" spans="1:3" ht="15.75">
      <c r="A30" s="10">
        <v>1</v>
      </c>
      <c r="B30" s="10" t="s">
        <v>980</v>
      </c>
      <c r="C30" s="656">
        <v>0.99878075215747519</v>
      </c>
    </row>
    <row r="31" spans="1:3" ht="15.75" customHeight="1">
      <c r="A31" s="10"/>
      <c r="B31" s="24"/>
      <c r="C31" s="25"/>
    </row>
    <row r="32" spans="1:3" ht="29.25" customHeight="1">
      <c r="A32" s="10"/>
      <c r="B32" s="696" t="s">
        <v>174</v>
      </c>
      <c r="C32" s="697"/>
    </row>
    <row r="33" spans="1:3" ht="15.75">
      <c r="A33" s="10">
        <v>1</v>
      </c>
      <c r="B33" s="10" t="s">
        <v>981</v>
      </c>
      <c r="C33" s="656">
        <v>9.6616114401785941E-2</v>
      </c>
    </row>
    <row r="34" spans="1:3" ht="15.75">
      <c r="A34" s="10">
        <v>2</v>
      </c>
      <c r="B34" s="10" t="s">
        <v>982</v>
      </c>
      <c r="C34" s="656">
        <v>6.5499075664573206E-2</v>
      </c>
    </row>
    <row r="35" spans="1:3" ht="15.75">
      <c r="A35" s="10">
        <v>3</v>
      </c>
      <c r="B35" s="10" t="s">
        <v>983</v>
      </c>
      <c r="C35" s="656">
        <v>5.9656315416271068E-2</v>
      </c>
    </row>
    <row r="36" spans="1:3" ht="15.75">
      <c r="A36" s="10"/>
      <c r="B36" s="10"/>
      <c r="C36" s="656"/>
    </row>
  </sheetData>
  <mergeCells count="3">
    <mergeCell ref="B16:C16"/>
    <mergeCell ref="B32:C32"/>
    <mergeCell ref="B29:C29"/>
  </mergeCells>
  <dataValidations count="1">
    <dataValidation type="list" allowBlank="1" showInputMessage="1" showErrorMessage="1" sqref="C14: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K53"/>
  <sheetViews>
    <sheetView zoomScale="70" zoomScaleNormal="70" workbookViewId="0">
      <pane xSplit="1" ySplit="5" topLeftCell="B6" activePane="bottomRight" state="frozen"/>
      <selection activeCell="D15" sqref="D15"/>
      <selection pane="topRight" activeCell="D15" sqref="D15"/>
      <selection pane="bottomLeft" activeCell="D15" sqref="D15"/>
      <selection pane="bottomRight" activeCell="C8" sqref="C8:E37"/>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11" ht="15.75">
      <c r="A1" s="12" t="s">
        <v>108</v>
      </c>
      <c r="B1" s="11" t="str">
        <f>Info!C2</f>
        <v>სს თიბისი ბანკი</v>
      </c>
    </row>
    <row r="2" spans="1:11" s="12" customFormat="1" ht="15.75" customHeight="1">
      <c r="A2" s="12" t="s">
        <v>109</v>
      </c>
      <c r="B2" s="299">
        <f>'1. key ratios'!B2</f>
        <v>45473</v>
      </c>
    </row>
    <row r="3" spans="1:11" s="12" customFormat="1" ht="15.75" customHeight="1"/>
    <row r="4" spans="1:11" s="12" customFormat="1" ht="15.75" customHeight="1" thickBot="1">
      <c r="A4" s="151" t="s">
        <v>255</v>
      </c>
      <c r="B4" s="152" t="s">
        <v>168</v>
      </c>
      <c r="C4" s="117"/>
      <c r="D4" s="117"/>
      <c r="E4" s="118" t="s">
        <v>87</v>
      </c>
    </row>
    <row r="5" spans="1:11" s="69" customFormat="1" ht="17.45" customHeight="1">
      <c r="A5" s="207"/>
      <c r="B5" s="208"/>
      <c r="C5" s="116" t="s">
        <v>0</v>
      </c>
      <c r="D5" s="116" t="s">
        <v>1</v>
      </c>
      <c r="E5" s="209" t="s">
        <v>2</v>
      </c>
    </row>
    <row r="6" spans="1:11" ht="14.45" customHeight="1">
      <c r="A6" s="210"/>
      <c r="B6" s="698" t="s">
        <v>144</v>
      </c>
      <c r="C6" s="698" t="s">
        <v>856</v>
      </c>
      <c r="D6" s="699" t="s">
        <v>143</v>
      </c>
      <c r="E6" s="700"/>
    </row>
    <row r="7" spans="1:11" ht="99.6" customHeight="1">
      <c r="A7" s="210"/>
      <c r="B7" s="698"/>
      <c r="C7" s="698"/>
      <c r="D7" s="205" t="s">
        <v>142</v>
      </c>
      <c r="E7" s="206" t="s">
        <v>353</v>
      </c>
    </row>
    <row r="8" spans="1:11" ht="22.5" customHeight="1">
      <c r="A8" s="407">
        <v>1</v>
      </c>
      <c r="B8" s="360" t="s">
        <v>843</v>
      </c>
      <c r="C8" s="408">
        <f>SUM(C9:C11)</f>
        <v>4941315301.6599998</v>
      </c>
      <c r="D8" s="408">
        <f t="shared" ref="D8:E8" si="0">SUM(D9:D11)</f>
        <v>0</v>
      </c>
      <c r="E8" s="408">
        <f t="shared" si="0"/>
        <v>4941315301.6599998</v>
      </c>
      <c r="I8" s="580"/>
      <c r="J8" s="580"/>
      <c r="K8" s="580"/>
    </row>
    <row r="9" spans="1:11">
      <c r="A9" s="407">
        <v>1.1000000000000001</v>
      </c>
      <c r="B9" s="361" t="s">
        <v>96</v>
      </c>
      <c r="C9" s="408">
        <v>1009337140.3</v>
      </c>
      <c r="D9" s="408">
        <v>0</v>
      </c>
      <c r="E9" s="408">
        <v>1009337140.3</v>
      </c>
      <c r="I9" s="580"/>
      <c r="J9" s="580"/>
      <c r="K9" s="580"/>
    </row>
    <row r="10" spans="1:11">
      <c r="A10" s="407">
        <v>1.2</v>
      </c>
      <c r="B10" s="361" t="s">
        <v>97</v>
      </c>
      <c r="C10" s="408">
        <v>1824063573.5599999</v>
      </c>
      <c r="D10" s="408">
        <v>0</v>
      </c>
      <c r="E10" s="408">
        <v>1824063573.5599999</v>
      </c>
      <c r="I10" s="580"/>
      <c r="J10" s="580"/>
      <c r="K10" s="580"/>
    </row>
    <row r="11" spans="1:11">
      <c r="A11" s="407">
        <v>1.3</v>
      </c>
      <c r="B11" s="361" t="s">
        <v>98</v>
      </c>
      <c r="C11" s="408">
        <v>2107914587.7999997</v>
      </c>
      <c r="D11" s="408">
        <v>0</v>
      </c>
      <c r="E11" s="408">
        <v>2107914587.7999997</v>
      </c>
      <c r="I11" s="580"/>
      <c r="J11" s="580"/>
      <c r="K11" s="580"/>
    </row>
    <row r="12" spans="1:11">
      <c r="A12" s="407">
        <v>2</v>
      </c>
      <c r="B12" s="362" t="s">
        <v>730</v>
      </c>
      <c r="C12" s="408">
        <v>58256381.119999997</v>
      </c>
      <c r="D12" s="408">
        <v>0</v>
      </c>
      <c r="E12" s="408">
        <v>58256381.119999997</v>
      </c>
      <c r="I12" s="580"/>
      <c r="J12" s="580"/>
      <c r="K12" s="580"/>
    </row>
    <row r="13" spans="1:11" ht="21">
      <c r="A13" s="407">
        <v>2.1</v>
      </c>
      <c r="B13" s="363" t="s">
        <v>731</v>
      </c>
      <c r="C13" s="408">
        <v>58256381.119999997</v>
      </c>
      <c r="D13" s="408">
        <v>0</v>
      </c>
      <c r="E13" s="408">
        <v>58256381.119999997</v>
      </c>
      <c r="I13" s="580"/>
      <c r="J13" s="580"/>
      <c r="K13" s="580"/>
    </row>
    <row r="14" spans="1:11" ht="33.950000000000003" customHeight="1">
      <c r="A14" s="407">
        <v>3</v>
      </c>
      <c r="B14" s="364" t="s">
        <v>732</v>
      </c>
      <c r="C14" s="408">
        <v>0</v>
      </c>
      <c r="D14" s="408">
        <v>0</v>
      </c>
      <c r="E14" s="408">
        <v>0</v>
      </c>
      <c r="I14" s="580"/>
      <c r="J14" s="580"/>
      <c r="K14" s="580"/>
    </row>
    <row r="15" spans="1:11" ht="32.450000000000003" customHeight="1">
      <c r="A15" s="407">
        <v>4</v>
      </c>
      <c r="B15" s="365" t="s">
        <v>733</v>
      </c>
      <c r="C15" s="408">
        <v>0</v>
      </c>
      <c r="D15" s="408">
        <v>0</v>
      </c>
      <c r="E15" s="408">
        <v>0</v>
      </c>
      <c r="I15" s="580"/>
      <c r="J15" s="580"/>
      <c r="K15" s="580"/>
    </row>
    <row r="16" spans="1:11" ht="23.1" customHeight="1">
      <c r="A16" s="407">
        <v>5</v>
      </c>
      <c r="B16" s="365" t="s">
        <v>734</v>
      </c>
      <c r="C16" s="408">
        <f>SUM(C17:C19)</f>
        <v>4134883331.2500005</v>
      </c>
      <c r="D16" s="408">
        <f t="shared" ref="D16:E16" si="1">SUM(D17:D19)</f>
        <v>0</v>
      </c>
      <c r="E16" s="408">
        <f t="shared" si="1"/>
        <v>4134883331.2500005</v>
      </c>
      <c r="I16" s="580"/>
      <c r="J16" s="580"/>
      <c r="K16" s="580"/>
    </row>
    <row r="17" spans="1:11">
      <c r="A17" s="407">
        <v>5.0999999999999996</v>
      </c>
      <c r="B17" s="366" t="s">
        <v>735</v>
      </c>
      <c r="C17" s="408">
        <v>979883.77</v>
      </c>
      <c r="D17" s="408">
        <v>0</v>
      </c>
      <c r="E17" s="408">
        <v>979883.77</v>
      </c>
      <c r="I17" s="580"/>
      <c r="J17" s="580"/>
      <c r="K17" s="580"/>
    </row>
    <row r="18" spans="1:11">
      <c r="A18" s="407">
        <v>5.2</v>
      </c>
      <c r="B18" s="366" t="s">
        <v>569</v>
      </c>
      <c r="C18" s="408">
        <v>4133903447.4800005</v>
      </c>
      <c r="D18" s="408">
        <v>0</v>
      </c>
      <c r="E18" s="408">
        <v>4133903447.4800005</v>
      </c>
      <c r="I18" s="580"/>
      <c r="J18" s="580"/>
      <c r="K18" s="580"/>
    </row>
    <row r="19" spans="1:11">
      <c r="A19" s="407">
        <v>5.3</v>
      </c>
      <c r="B19" s="366" t="s">
        <v>736</v>
      </c>
      <c r="C19" s="408">
        <v>0</v>
      </c>
      <c r="D19" s="408">
        <v>0</v>
      </c>
      <c r="E19" s="408">
        <v>0</v>
      </c>
      <c r="I19" s="580"/>
      <c r="J19" s="580"/>
      <c r="K19" s="580"/>
    </row>
    <row r="20" spans="1:11" ht="21">
      <c r="A20" s="407">
        <v>6</v>
      </c>
      <c r="B20" s="364" t="s">
        <v>737</v>
      </c>
      <c r="C20" s="408">
        <f>SUM(C21:C22)</f>
        <v>22682567221.459976</v>
      </c>
      <c r="D20" s="408">
        <f t="shared" ref="D20:E20" si="2">SUM(D21:D22)</f>
        <v>0</v>
      </c>
      <c r="E20" s="408">
        <f t="shared" si="2"/>
        <v>22682567221.459976</v>
      </c>
      <c r="I20" s="580"/>
      <c r="J20" s="580"/>
      <c r="K20" s="580"/>
    </row>
    <row r="21" spans="1:11">
      <c r="A21" s="407">
        <v>6.1</v>
      </c>
      <c r="B21" s="366" t="s">
        <v>569</v>
      </c>
      <c r="C21" s="408">
        <v>0</v>
      </c>
      <c r="D21" s="408">
        <v>0</v>
      </c>
      <c r="E21" s="408">
        <v>0</v>
      </c>
      <c r="I21" s="580"/>
      <c r="J21" s="580"/>
      <c r="K21" s="580"/>
    </row>
    <row r="22" spans="1:11">
      <c r="A22" s="407">
        <v>6.2</v>
      </c>
      <c r="B22" s="366" t="s">
        <v>736</v>
      </c>
      <c r="C22" s="408">
        <v>22682567221.459976</v>
      </c>
      <c r="D22" s="408">
        <v>0</v>
      </c>
      <c r="E22" s="408">
        <v>22682567221.459976</v>
      </c>
      <c r="I22" s="580"/>
      <c r="J22" s="580"/>
      <c r="K22" s="580"/>
    </row>
    <row r="23" spans="1:11" ht="21">
      <c r="A23" s="407">
        <v>7</v>
      </c>
      <c r="B23" s="367" t="s">
        <v>738</v>
      </c>
      <c r="C23" s="408">
        <v>34273974.07</v>
      </c>
      <c r="D23" s="408">
        <v>7939230.3100000005</v>
      </c>
      <c r="E23" s="408">
        <v>26334743.759999998</v>
      </c>
      <c r="I23" s="580"/>
      <c r="J23" s="580"/>
      <c r="K23" s="580"/>
    </row>
    <row r="24" spans="1:11" ht="21">
      <c r="A24" s="407">
        <v>8</v>
      </c>
      <c r="B24" s="368" t="s">
        <v>739</v>
      </c>
      <c r="C24" s="408">
        <v>0</v>
      </c>
      <c r="D24" s="408">
        <v>0</v>
      </c>
      <c r="E24" s="408">
        <v>0</v>
      </c>
      <c r="I24" s="580"/>
      <c r="J24" s="580"/>
      <c r="K24" s="580"/>
    </row>
    <row r="25" spans="1:11">
      <c r="A25" s="407">
        <v>9</v>
      </c>
      <c r="B25" s="365" t="s">
        <v>740</v>
      </c>
      <c r="C25" s="409">
        <f>SUM(C26:C27)</f>
        <v>614090672.70999992</v>
      </c>
      <c r="D25" s="409">
        <f t="shared" ref="D25:E25" si="3">SUM(D26:D27)</f>
        <v>0</v>
      </c>
      <c r="E25" s="409">
        <f t="shared" si="3"/>
        <v>614090672.70999992</v>
      </c>
      <c r="I25" s="580"/>
      <c r="J25" s="580"/>
      <c r="K25" s="580"/>
    </row>
    <row r="26" spans="1:11">
      <c r="A26" s="407">
        <v>9.1</v>
      </c>
      <c r="B26" s="369" t="s">
        <v>741</v>
      </c>
      <c r="C26" s="408">
        <v>599584209.27999997</v>
      </c>
      <c r="D26" s="408">
        <v>0</v>
      </c>
      <c r="E26" s="408">
        <v>599584209.27999997</v>
      </c>
      <c r="I26" s="580"/>
      <c r="J26" s="580"/>
      <c r="K26" s="580"/>
    </row>
    <row r="27" spans="1:11">
      <c r="A27" s="407">
        <v>9.1999999999999993</v>
      </c>
      <c r="B27" s="369" t="s">
        <v>742</v>
      </c>
      <c r="C27" s="408">
        <v>14506463.430000002</v>
      </c>
      <c r="D27" s="408">
        <v>0</v>
      </c>
      <c r="E27" s="408">
        <v>14506463.430000002</v>
      </c>
      <c r="I27" s="580"/>
      <c r="J27" s="580"/>
      <c r="K27" s="580"/>
    </row>
    <row r="28" spans="1:11">
      <c r="A28" s="407">
        <v>10</v>
      </c>
      <c r="B28" s="365" t="s">
        <v>36</v>
      </c>
      <c r="C28" s="409">
        <f>SUM(C29:C30)</f>
        <v>360632248.71999991</v>
      </c>
      <c r="D28" s="409">
        <f t="shared" ref="D28:E28" si="4">SUM(D29:D30)</f>
        <v>360632248.71999991</v>
      </c>
      <c r="E28" s="409">
        <f t="shared" si="4"/>
        <v>0</v>
      </c>
      <c r="I28" s="580"/>
      <c r="J28" s="580"/>
      <c r="K28" s="580"/>
    </row>
    <row r="29" spans="1:11">
      <c r="A29" s="407">
        <v>10.1</v>
      </c>
      <c r="B29" s="369" t="s">
        <v>743</v>
      </c>
      <c r="C29" s="408">
        <v>27502089.170000002</v>
      </c>
      <c r="D29" s="408">
        <v>27502089.170000002</v>
      </c>
      <c r="E29" s="408">
        <v>0</v>
      </c>
      <c r="I29" s="580"/>
      <c r="J29" s="580"/>
      <c r="K29" s="580"/>
    </row>
    <row r="30" spans="1:11">
      <c r="A30" s="407">
        <v>10.199999999999999</v>
      </c>
      <c r="B30" s="369" t="s">
        <v>744</v>
      </c>
      <c r="C30" s="408">
        <v>333130159.54999989</v>
      </c>
      <c r="D30" s="408">
        <v>333130159.54999989</v>
      </c>
      <c r="E30" s="408">
        <v>0</v>
      </c>
      <c r="I30" s="580"/>
      <c r="J30" s="580"/>
      <c r="K30" s="580"/>
    </row>
    <row r="31" spans="1:11">
      <c r="A31" s="407">
        <v>11</v>
      </c>
      <c r="B31" s="365" t="s">
        <v>745</v>
      </c>
      <c r="C31" s="409">
        <f>SUM(C32:C33)</f>
        <v>409954.95</v>
      </c>
      <c r="D31" s="409">
        <f t="shared" ref="D31:E31" si="5">SUM(D32:D33)</f>
        <v>0</v>
      </c>
      <c r="E31" s="409">
        <f t="shared" si="5"/>
        <v>409954.95</v>
      </c>
      <c r="I31" s="580"/>
      <c r="J31" s="580"/>
      <c r="K31" s="580"/>
    </row>
    <row r="32" spans="1:11">
      <c r="A32" s="407">
        <v>11.1</v>
      </c>
      <c r="B32" s="369" t="s">
        <v>746</v>
      </c>
      <c r="C32" s="408">
        <v>206611.32</v>
      </c>
      <c r="D32" s="408">
        <v>0</v>
      </c>
      <c r="E32" s="408">
        <v>206611.32</v>
      </c>
      <c r="I32" s="580"/>
      <c r="J32" s="580"/>
      <c r="K32" s="580"/>
    </row>
    <row r="33" spans="1:11">
      <c r="A33" s="407">
        <v>11.2</v>
      </c>
      <c r="B33" s="369" t="s">
        <v>747</v>
      </c>
      <c r="C33" s="408">
        <v>203343.63</v>
      </c>
      <c r="D33" s="408">
        <v>0</v>
      </c>
      <c r="E33" s="408">
        <v>203343.63</v>
      </c>
      <c r="I33" s="580"/>
      <c r="J33" s="580"/>
      <c r="K33" s="580"/>
    </row>
    <row r="34" spans="1:11">
      <c r="A34" s="407">
        <v>13</v>
      </c>
      <c r="B34" s="365" t="s">
        <v>99</v>
      </c>
      <c r="C34" s="408">
        <v>620168861.31000042</v>
      </c>
      <c r="D34" s="408">
        <v>0</v>
      </c>
      <c r="E34" s="408">
        <v>620168861.31000042</v>
      </c>
      <c r="I34" s="580"/>
      <c r="J34" s="580"/>
      <c r="K34" s="580"/>
    </row>
    <row r="35" spans="1:11">
      <c r="A35" s="407">
        <v>13.1</v>
      </c>
      <c r="B35" s="370" t="s">
        <v>748</v>
      </c>
      <c r="C35" s="408">
        <v>298319953.45999998</v>
      </c>
      <c r="D35" s="408">
        <v>0</v>
      </c>
      <c r="E35" s="408">
        <v>298319953.45999998</v>
      </c>
      <c r="I35" s="580"/>
      <c r="J35" s="580"/>
      <c r="K35" s="580"/>
    </row>
    <row r="36" spans="1:11">
      <c r="A36" s="407">
        <v>13.2</v>
      </c>
      <c r="B36" s="370" t="s">
        <v>749</v>
      </c>
      <c r="C36" s="408">
        <v>0</v>
      </c>
      <c r="D36" s="408">
        <v>0</v>
      </c>
      <c r="E36" s="408">
        <v>0</v>
      </c>
      <c r="I36" s="580"/>
      <c r="J36" s="580"/>
      <c r="K36" s="580"/>
    </row>
    <row r="37" spans="1:11" ht="39" thickBot="1">
      <c r="A37" s="211"/>
      <c r="B37" s="212" t="s">
        <v>320</v>
      </c>
      <c r="C37" s="176">
        <f>SUM(C8,C12,C14,C15,C16,C20,C23,C24,C25,C28,C31,C34)</f>
        <v>33446597947.249977</v>
      </c>
      <c r="D37" s="176">
        <f t="shared" ref="D37:E37" si="6">SUM(D8,D12,D14,D15,D16,D20,D23,D24,D25,D28,D31,D34)</f>
        <v>368571479.02999991</v>
      </c>
      <c r="E37" s="176">
        <f t="shared" si="6"/>
        <v>33078026468.219975</v>
      </c>
      <c r="I37" s="580"/>
      <c r="J37" s="580"/>
      <c r="K37" s="580"/>
    </row>
    <row r="38" spans="1:11">
      <c r="A38"/>
      <c r="B38"/>
      <c r="C38"/>
      <c r="D38"/>
      <c r="E38"/>
    </row>
    <row r="39" spans="1:11">
      <c r="A39"/>
      <c r="B39"/>
      <c r="C39"/>
      <c r="D39"/>
      <c r="E39"/>
    </row>
    <row r="41" spans="1:11" s="1" customFormat="1">
      <c r="B41" s="27"/>
      <c r="F41"/>
      <c r="G41"/>
    </row>
    <row r="42" spans="1:11" s="1" customFormat="1">
      <c r="B42" s="28"/>
      <c r="F42"/>
      <c r="G42"/>
    </row>
    <row r="43" spans="1:11" s="1" customFormat="1">
      <c r="B43" s="27"/>
      <c r="F43"/>
      <c r="G43"/>
    </row>
    <row r="44" spans="1:11" s="1" customFormat="1">
      <c r="B44" s="27"/>
      <c r="F44"/>
      <c r="G44"/>
    </row>
    <row r="45" spans="1:11" s="1" customFormat="1">
      <c r="B45" s="27"/>
      <c r="F45"/>
      <c r="G45"/>
    </row>
    <row r="46" spans="1:11" s="1" customFormat="1">
      <c r="B46" s="27"/>
      <c r="F46"/>
      <c r="G46"/>
    </row>
    <row r="47" spans="1:11" s="1" customFormat="1">
      <c r="B47" s="27"/>
      <c r="F47"/>
      <c r="G47"/>
    </row>
    <row r="48" spans="1:11"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2" t="s">
        <v>108</v>
      </c>
      <c r="B1" s="11" t="str">
        <f>Info!C2</f>
        <v>სს თიბისი ბანკი</v>
      </c>
    </row>
    <row r="2" spans="1:6" s="12" customFormat="1" ht="15.75" customHeight="1">
      <c r="A2" s="12" t="s">
        <v>109</v>
      </c>
      <c r="B2" s="299">
        <f>'1. key ratios'!B2</f>
        <v>45473</v>
      </c>
      <c r="C2"/>
      <c r="D2"/>
      <c r="E2"/>
      <c r="F2"/>
    </row>
    <row r="3" spans="1:6" s="12" customFormat="1" ht="15.75" customHeight="1">
      <c r="C3"/>
      <c r="D3"/>
      <c r="E3"/>
      <c r="F3"/>
    </row>
    <row r="4" spans="1:6" s="12" customFormat="1" ht="26.25" thickBot="1">
      <c r="A4" s="12" t="s">
        <v>256</v>
      </c>
      <c r="B4" s="124" t="s">
        <v>171</v>
      </c>
      <c r="C4" s="118" t="s">
        <v>87</v>
      </c>
      <c r="D4"/>
      <c r="E4"/>
      <c r="F4"/>
    </row>
    <row r="5" spans="1:6">
      <c r="A5" s="119">
        <v>1</v>
      </c>
      <c r="B5" s="120" t="s">
        <v>727</v>
      </c>
      <c r="C5" s="156">
        <f>'7. LI1'!E37</f>
        <v>33078026468.219975</v>
      </c>
    </row>
    <row r="6" spans="1:6">
      <c r="A6" s="68">
        <v>2.1</v>
      </c>
      <c r="B6" s="126" t="s">
        <v>861</v>
      </c>
      <c r="C6" s="157">
        <v>3270492949.77</v>
      </c>
    </row>
    <row r="7" spans="1:6" s="2" customFormat="1" ht="25.5" outlineLevel="1">
      <c r="A7" s="125">
        <v>2.2000000000000002</v>
      </c>
      <c r="B7" s="121" t="s">
        <v>862</v>
      </c>
      <c r="C7" s="157">
        <v>5930449244.9827499</v>
      </c>
    </row>
    <row r="8" spans="1:6" s="2" customFormat="1" ht="26.25">
      <c r="A8" s="125">
        <v>3</v>
      </c>
      <c r="B8" s="122" t="s">
        <v>728</v>
      </c>
      <c r="C8" s="158">
        <f>SUM(C5:C7)</f>
        <v>42278968662.972725</v>
      </c>
    </row>
    <row r="9" spans="1:6">
      <c r="A9" s="68">
        <v>4</v>
      </c>
      <c r="B9" s="129" t="s">
        <v>169</v>
      </c>
      <c r="C9" s="157">
        <v>0</v>
      </c>
    </row>
    <row r="10" spans="1:6" s="2" customFormat="1" ht="25.5" outlineLevel="1">
      <c r="A10" s="125">
        <v>5.0999999999999996</v>
      </c>
      <c r="B10" s="121" t="s">
        <v>175</v>
      </c>
      <c r="C10" s="157">
        <v>-1744212016.9780004</v>
      </c>
    </row>
    <row r="11" spans="1:6" s="2" customFormat="1" ht="25.5" outlineLevel="1">
      <c r="A11" s="125">
        <v>5.2</v>
      </c>
      <c r="B11" s="121" t="s">
        <v>176</v>
      </c>
      <c r="C11" s="157">
        <v>-5720638436.9894447</v>
      </c>
    </row>
    <row r="12" spans="1:6" s="2" customFormat="1">
      <c r="A12" s="125">
        <v>6</v>
      </c>
      <c r="B12" s="127" t="s">
        <v>438</v>
      </c>
      <c r="C12" s="157">
        <v>0</v>
      </c>
    </row>
    <row r="13" spans="1:6" s="2" customFormat="1" ht="15.75" thickBot="1">
      <c r="A13" s="128">
        <v>7</v>
      </c>
      <c r="B13" s="123" t="s">
        <v>170</v>
      </c>
      <c r="C13" s="159">
        <f>SUM(C8:C12)</f>
        <v>34814118209.00528</v>
      </c>
    </row>
    <row r="15" spans="1:6" ht="26.25">
      <c r="B15" s="16" t="s">
        <v>439</v>
      </c>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5" zoomScaleNormal="85" workbookViewId="0">
      <pane xSplit="1" ySplit="5" topLeftCell="B6" activePane="bottomRight" state="frozen"/>
      <selection activeCell="D15" sqref="D15"/>
      <selection pane="topRight" activeCell="D15" sqref="D15"/>
      <selection pane="bottomLeft" activeCell="D15" sqref="D15"/>
      <selection pane="bottomRight" activeCell="C1" sqref="C1:C1048576"/>
    </sheetView>
  </sheetViews>
  <sheetFormatPr defaultRowHeight="15"/>
  <cols>
    <col min="1" max="1" width="9.5703125" style="1" bestFit="1" customWidth="1"/>
    <col min="2" max="2" width="132.42578125" style="1" customWidth="1"/>
    <col min="3" max="3" width="18.42578125" style="560" customWidth="1"/>
  </cols>
  <sheetData>
    <row r="1" spans="1:6" ht="15.75">
      <c r="A1" s="12" t="s">
        <v>108</v>
      </c>
      <c r="B1" s="11" t="str">
        <f>Info!C2</f>
        <v>სს თიბისი ბანკი</v>
      </c>
      <c r="D1" s="1"/>
      <c r="E1" s="1"/>
      <c r="F1" s="1"/>
    </row>
    <row r="2" spans="1:6" s="12" customFormat="1" ht="15.75" customHeight="1">
      <c r="A2" s="12" t="s">
        <v>109</v>
      </c>
      <c r="B2" s="299">
        <f>'1. key ratios'!B2</f>
        <v>45473</v>
      </c>
      <c r="C2" s="581"/>
    </row>
    <row r="3" spans="1:6" s="12" customFormat="1" ht="15.75" customHeight="1">
      <c r="C3" s="581"/>
    </row>
    <row r="4" spans="1:6" ht="15.75" thickBot="1">
      <c r="A4" s="1" t="s">
        <v>257</v>
      </c>
      <c r="B4" s="22" t="s">
        <v>85</v>
      </c>
    </row>
    <row r="5" spans="1:6">
      <c r="A5" s="75" t="s">
        <v>25</v>
      </c>
      <c r="B5" s="76"/>
      <c r="C5" s="582" t="s">
        <v>26</v>
      </c>
    </row>
    <row r="6" spans="1:6">
      <c r="A6" s="77">
        <v>1</v>
      </c>
      <c r="B6" s="41" t="s">
        <v>27</v>
      </c>
      <c r="C6" s="583">
        <f>SUM(C7:C11)</f>
        <v>4713043439.1829004</v>
      </c>
    </row>
    <row r="7" spans="1:6">
      <c r="A7" s="77">
        <v>2</v>
      </c>
      <c r="B7" s="38" t="s">
        <v>28</v>
      </c>
      <c r="C7" s="584">
        <v>21015907.690000001</v>
      </c>
    </row>
    <row r="8" spans="1:6">
      <c r="A8" s="77">
        <v>3</v>
      </c>
      <c r="B8" s="33" t="s">
        <v>29</v>
      </c>
      <c r="C8" s="584">
        <v>521190199.20999998</v>
      </c>
    </row>
    <row r="9" spans="1:6">
      <c r="A9" s="77">
        <v>4</v>
      </c>
      <c r="B9" s="33" t="s">
        <v>30</v>
      </c>
      <c r="C9" s="584">
        <v>-24870732.0306</v>
      </c>
    </row>
    <row r="10" spans="1:6">
      <c r="A10" s="77">
        <v>5</v>
      </c>
      <c r="B10" s="33" t="s">
        <v>31</v>
      </c>
      <c r="C10" s="584">
        <v>-114210799.3865</v>
      </c>
    </row>
    <row r="11" spans="1:6">
      <c r="A11" s="77">
        <v>6</v>
      </c>
      <c r="B11" s="39" t="s">
        <v>32</v>
      </c>
      <c r="C11" s="584">
        <v>4309918863.7000008</v>
      </c>
    </row>
    <row r="12" spans="1:6" s="2" customFormat="1">
      <c r="A12" s="77">
        <v>7</v>
      </c>
      <c r="B12" s="41" t="s">
        <v>33</v>
      </c>
      <c r="C12" s="585">
        <f>SUM(C13:C28)</f>
        <v>368571579.037</v>
      </c>
    </row>
    <row r="13" spans="1:6" s="2" customFormat="1">
      <c r="A13" s="77">
        <v>8</v>
      </c>
      <c r="B13" s="40" t="s">
        <v>34</v>
      </c>
      <c r="C13" s="584">
        <v>0</v>
      </c>
    </row>
    <row r="14" spans="1:6" s="2" customFormat="1" ht="25.5">
      <c r="A14" s="77">
        <v>9</v>
      </c>
      <c r="B14" s="34" t="s">
        <v>35</v>
      </c>
      <c r="C14" s="584">
        <v>0</v>
      </c>
    </row>
    <row r="15" spans="1:6" s="2" customFormat="1">
      <c r="A15" s="77">
        <v>10</v>
      </c>
      <c r="B15" s="35" t="s">
        <v>36</v>
      </c>
      <c r="C15" s="584">
        <v>360632248.727</v>
      </c>
    </row>
    <row r="16" spans="1:6" s="2" customFormat="1">
      <c r="A16" s="77">
        <v>11</v>
      </c>
      <c r="B16" s="36" t="s">
        <v>37</v>
      </c>
      <c r="C16" s="584">
        <v>0</v>
      </c>
    </row>
    <row r="17" spans="1:3" s="2" customFormat="1">
      <c r="A17" s="77">
        <v>12</v>
      </c>
      <c r="B17" s="35" t="s">
        <v>38</v>
      </c>
      <c r="C17" s="584">
        <v>100</v>
      </c>
    </row>
    <row r="18" spans="1:3" s="2" customFormat="1">
      <c r="A18" s="77">
        <v>13</v>
      </c>
      <c r="B18" s="35" t="s">
        <v>39</v>
      </c>
      <c r="C18" s="584">
        <v>0</v>
      </c>
    </row>
    <row r="19" spans="1:3" s="2" customFormat="1">
      <c r="A19" s="77">
        <v>14</v>
      </c>
      <c r="B19" s="35" t="s">
        <v>40</v>
      </c>
      <c r="C19" s="584">
        <v>0</v>
      </c>
    </row>
    <row r="20" spans="1:3" s="2" customFormat="1" ht="25.5">
      <c r="A20" s="77">
        <v>15</v>
      </c>
      <c r="B20" s="35" t="s">
        <v>41</v>
      </c>
      <c r="C20" s="584">
        <v>0</v>
      </c>
    </row>
    <row r="21" spans="1:3" s="2" customFormat="1" ht="25.5">
      <c r="A21" s="77">
        <v>16</v>
      </c>
      <c r="B21" s="34" t="s">
        <v>42</v>
      </c>
      <c r="C21" s="584">
        <v>0</v>
      </c>
    </row>
    <row r="22" spans="1:3" s="2" customFormat="1">
      <c r="A22" s="77">
        <v>17</v>
      </c>
      <c r="B22" s="78" t="s">
        <v>43</v>
      </c>
      <c r="C22" s="584">
        <v>5387249.4000000004</v>
      </c>
    </row>
    <row r="23" spans="1:3" s="2" customFormat="1">
      <c r="A23" s="77">
        <v>18</v>
      </c>
      <c r="B23" s="640" t="s">
        <v>726</v>
      </c>
      <c r="C23" s="584">
        <v>2551980.91</v>
      </c>
    </row>
    <row r="24" spans="1:3" s="2" customFormat="1" ht="25.5">
      <c r="A24" s="77">
        <v>19</v>
      </c>
      <c r="B24" s="34" t="s">
        <v>44</v>
      </c>
      <c r="C24" s="584">
        <v>0</v>
      </c>
    </row>
    <row r="25" spans="1:3" s="2" customFormat="1" ht="25.5">
      <c r="A25" s="77">
        <v>20</v>
      </c>
      <c r="B25" s="34" t="s">
        <v>45</v>
      </c>
      <c r="C25" s="584">
        <v>0</v>
      </c>
    </row>
    <row r="26" spans="1:3" s="2" customFormat="1" ht="25.5">
      <c r="A26" s="77">
        <v>21</v>
      </c>
      <c r="B26" s="36" t="s">
        <v>46</v>
      </c>
      <c r="C26" s="584">
        <v>0</v>
      </c>
    </row>
    <row r="27" spans="1:3" s="2" customFormat="1">
      <c r="A27" s="77">
        <v>22</v>
      </c>
      <c r="B27" s="36" t="s">
        <v>47</v>
      </c>
      <c r="C27" s="584">
        <v>0</v>
      </c>
    </row>
    <row r="28" spans="1:3" s="2" customFormat="1" ht="25.5">
      <c r="A28" s="77">
        <v>23</v>
      </c>
      <c r="B28" s="36" t="s">
        <v>48</v>
      </c>
      <c r="C28" s="584">
        <v>0</v>
      </c>
    </row>
    <row r="29" spans="1:3" s="2" customFormat="1">
      <c r="A29" s="77">
        <v>24</v>
      </c>
      <c r="B29" s="42" t="s">
        <v>22</v>
      </c>
      <c r="C29" s="585">
        <f>C6-C12</f>
        <v>4344471860.1459007</v>
      </c>
    </row>
    <row r="30" spans="1:3" s="2" customFormat="1">
      <c r="A30" s="79"/>
      <c r="B30" s="37"/>
      <c r="C30" s="584">
        <v>0</v>
      </c>
    </row>
    <row r="31" spans="1:3" s="2" customFormat="1">
      <c r="A31" s="79">
        <v>25</v>
      </c>
      <c r="B31" s="42" t="s">
        <v>49</v>
      </c>
      <c r="C31" s="585">
        <f>C32+C35</f>
        <v>1405050000</v>
      </c>
    </row>
    <row r="32" spans="1:3" s="2" customFormat="1">
      <c r="A32" s="79">
        <v>26</v>
      </c>
      <c r="B32" s="33" t="s">
        <v>50</v>
      </c>
      <c r="C32" s="586">
        <f>C33+C34</f>
        <v>1405050000</v>
      </c>
    </row>
    <row r="33" spans="1:3" s="2" customFormat="1">
      <c r="A33" s="79">
        <v>27</v>
      </c>
      <c r="B33" s="108" t="s">
        <v>51</v>
      </c>
      <c r="C33" s="584">
        <v>0</v>
      </c>
    </row>
    <row r="34" spans="1:3" s="2" customFormat="1">
      <c r="A34" s="79">
        <v>28</v>
      </c>
      <c r="B34" s="108" t="s">
        <v>52</v>
      </c>
      <c r="C34" s="584">
        <v>1405050000</v>
      </c>
    </row>
    <row r="35" spans="1:3" s="2" customFormat="1">
      <c r="A35" s="79">
        <v>29</v>
      </c>
      <c r="B35" s="33" t="s">
        <v>53</v>
      </c>
      <c r="C35" s="584">
        <v>0</v>
      </c>
    </row>
    <row r="36" spans="1:3" s="2" customFormat="1">
      <c r="A36" s="79">
        <v>30</v>
      </c>
      <c r="B36" s="42" t="s">
        <v>54</v>
      </c>
      <c r="C36" s="585">
        <f>SUM(C37:C41)</f>
        <v>0</v>
      </c>
    </row>
    <row r="37" spans="1:3" s="2" customFormat="1">
      <c r="A37" s="79">
        <v>31</v>
      </c>
      <c r="B37" s="34" t="s">
        <v>55</v>
      </c>
      <c r="C37" s="584">
        <v>0</v>
      </c>
    </row>
    <row r="38" spans="1:3" s="2" customFormat="1">
      <c r="A38" s="79">
        <v>32</v>
      </c>
      <c r="B38" s="35" t="s">
        <v>56</v>
      </c>
      <c r="C38" s="584">
        <v>0</v>
      </c>
    </row>
    <row r="39" spans="1:3" s="2" customFormat="1" ht="25.5">
      <c r="A39" s="79">
        <v>33</v>
      </c>
      <c r="B39" s="34" t="s">
        <v>57</v>
      </c>
      <c r="C39" s="584">
        <v>0</v>
      </c>
    </row>
    <row r="40" spans="1:3" s="2" customFormat="1" ht="25.5">
      <c r="A40" s="79">
        <v>34</v>
      </c>
      <c r="B40" s="34" t="s">
        <v>45</v>
      </c>
      <c r="C40" s="584">
        <v>0</v>
      </c>
    </row>
    <row r="41" spans="1:3" s="2" customFormat="1" ht="25.5">
      <c r="A41" s="79">
        <v>35</v>
      </c>
      <c r="B41" s="36" t="s">
        <v>58</v>
      </c>
      <c r="C41" s="584">
        <v>0</v>
      </c>
    </row>
    <row r="42" spans="1:3" s="2" customFormat="1">
      <c r="A42" s="79">
        <v>36</v>
      </c>
      <c r="B42" s="42" t="s">
        <v>23</v>
      </c>
      <c r="C42" s="585">
        <f>C31-C36</f>
        <v>1405050000</v>
      </c>
    </row>
    <row r="43" spans="1:3" s="2" customFormat="1">
      <c r="A43" s="79"/>
      <c r="B43" s="37"/>
      <c r="C43" s="584">
        <v>0</v>
      </c>
    </row>
    <row r="44" spans="1:3" s="2" customFormat="1">
      <c r="A44" s="79">
        <v>37</v>
      </c>
      <c r="B44" s="43" t="s">
        <v>59</v>
      </c>
      <c r="C44" s="585">
        <f>SUM(C45:C47)</f>
        <v>922217292.5</v>
      </c>
    </row>
    <row r="45" spans="1:3" s="2" customFormat="1">
      <c r="A45" s="79">
        <v>38</v>
      </c>
      <c r="B45" s="33" t="s">
        <v>60</v>
      </c>
      <c r="C45" s="584">
        <v>922217292.5</v>
      </c>
    </row>
    <row r="46" spans="1:3" s="2" customFormat="1">
      <c r="A46" s="79">
        <v>39</v>
      </c>
      <c r="B46" s="33" t="s">
        <v>61</v>
      </c>
      <c r="C46" s="584">
        <v>0</v>
      </c>
    </row>
    <row r="47" spans="1:3" s="2" customFormat="1">
      <c r="A47" s="79">
        <v>40</v>
      </c>
      <c r="B47" s="641" t="s">
        <v>725</v>
      </c>
      <c r="C47" s="584">
        <v>0</v>
      </c>
    </row>
    <row r="48" spans="1:3" s="2" customFormat="1">
      <c r="A48" s="79">
        <v>41</v>
      </c>
      <c r="B48" s="43" t="s">
        <v>62</v>
      </c>
      <c r="C48" s="585">
        <f>SUM(C49:C52)</f>
        <v>0</v>
      </c>
    </row>
    <row r="49" spans="1:3" s="2" customFormat="1">
      <c r="A49" s="79">
        <v>42</v>
      </c>
      <c r="B49" s="34" t="s">
        <v>63</v>
      </c>
      <c r="C49" s="584">
        <v>0</v>
      </c>
    </row>
    <row r="50" spans="1:3" s="2" customFormat="1">
      <c r="A50" s="79">
        <v>43</v>
      </c>
      <c r="B50" s="35" t="s">
        <v>64</v>
      </c>
      <c r="C50" s="584">
        <v>0</v>
      </c>
    </row>
    <row r="51" spans="1:3" s="2" customFormat="1" ht="25.5">
      <c r="A51" s="79">
        <v>44</v>
      </c>
      <c r="B51" s="34" t="s">
        <v>65</v>
      </c>
      <c r="C51" s="584">
        <v>0</v>
      </c>
    </row>
    <row r="52" spans="1:3" s="2" customFormat="1" ht="25.5">
      <c r="A52" s="79">
        <v>45</v>
      </c>
      <c r="B52" s="34" t="s">
        <v>45</v>
      </c>
      <c r="C52" s="584">
        <v>0</v>
      </c>
    </row>
    <row r="53" spans="1:3" s="2" customFormat="1" ht="15.75" thickBot="1">
      <c r="A53" s="79">
        <v>46</v>
      </c>
      <c r="B53" s="80" t="s">
        <v>24</v>
      </c>
      <c r="C53" s="587">
        <f>C44-C48</f>
        <v>922217292.5</v>
      </c>
    </row>
    <row r="56" spans="1:3">
      <c r="B56" s="1" t="s">
        <v>141</v>
      </c>
    </row>
  </sheetData>
  <dataValidations count="1">
    <dataValidation operator="lessThanOrEqual" allowBlank="1" showInputMessage="1" showErrorMessage="1" errorTitle="Should be negative number" error="Should be whole negative number or 0" sqref="C29 C31:C32 C36 C42 C44 C48 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H23"/>
  <sheetViews>
    <sheetView zoomScaleNormal="100" workbookViewId="0">
      <selection activeCell="C1" sqref="C1:D1048576"/>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8" ht="15">
      <c r="A1" s="12" t="s">
        <v>108</v>
      </c>
      <c r="B1" s="11" t="str">
        <f>Info!C2</f>
        <v>სს თიბისი ბანკი</v>
      </c>
    </row>
    <row r="2" spans="1:8" s="12" customFormat="1" ht="15.75" customHeight="1">
      <c r="A2" s="12" t="s">
        <v>109</v>
      </c>
      <c r="B2" s="299">
        <f>'1. key ratios'!B2</f>
        <v>45473</v>
      </c>
    </row>
    <row r="3" spans="1:8" s="12" customFormat="1" ht="15.75" customHeight="1"/>
    <row r="4" spans="1:8" ht="13.5" thickBot="1">
      <c r="A4" s="1" t="s">
        <v>357</v>
      </c>
      <c r="B4" s="224" t="s">
        <v>358</v>
      </c>
    </row>
    <row r="5" spans="1:8" s="29" customFormat="1">
      <c r="A5" s="701" t="s">
        <v>359</v>
      </c>
      <c r="B5" s="702"/>
      <c r="C5" s="214" t="s">
        <v>360</v>
      </c>
      <c r="D5" s="215" t="s">
        <v>361</v>
      </c>
    </row>
    <row r="6" spans="1:8" s="225" customFormat="1">
      <c r="A6" s="216">
        <v>1</v>
      </c>
      <c r="B6" s="217" t="s">
        <v>362</v>
      </c>
      <c r="C6" s="217"/>
      <c r="D6" s="218"/>
    </row>
    <row r="7" spans="1:8" s="225" customFormat="1">
      <c r="A7" s="219" t="s">
        <v>363</v>
      </c>
      <c r="B7" s="220" t="s">
        <v>364</v>
      </c>
      <c r="C7" s="266">
        <v>4.4999999999999998E-2</v>
      </c>
      <c r="D7" s="588">
        <v>1160624013.2321858</v>
      </c>
      <c r="G7" s="590"/>
      <c r="H7" s="590"/>
    </row>
    <row r="8" spans="1:8" s="225" customFormat="1">
      <c r="A8" s="219" t="s">
        <v>365</v>
      </c>
      <c r="B8" s="220" t="s">
        <v>366</v>
      </c>
      <c r="C8" s="266">
        <v>0.06</v>
      </c>
      <c r="D8" s="588">
        <v>1547498684.309581</v>
      </c>
      <c r="G8" s="590"/>
      <c r="H8" s="590"/>
    </row>
    <row r="9" spans="1:8" s="225" customFormat="1">
      <c r="A9" s="219" t="s">
        <v>367</v>
      </c>
      <c r="B9" s="220" t="s">
        <v>368</v>
      </c>
      <c r="C9" s="266">
        <v>0.08</v>
      </c>
      <c r="D9" s="588">
        <v>2063331579.0794415</v>
      </c>
      <c r="G9" s="590"/>
      <c r="H9" s="590"/>
    </row>
    <row r="10" spans="1:8" s="225" customFormat="1">
      <c r="A10" s="216" t="s">
        <v>369</v>
      </c>
      <c r="B10" s="217" t="s">
        <v>370</v>
      </c>
      <c r="C10" s="267"/>
      <c r="D10" s="264"/>
      <c r="G10" s="590"/>
      <c r="H10" s="590"/>
    </row>
    <row r="11" spans="1:8" s="226" customFormat="1">
      <c r="A11" s="221" t="s">
        <v>371</v>
      </c>
      <c r="B11" s="222" t="s">
        <v>433</v>
      </c>
      <c r="C11" s="266">
        <v>2.5000000000000001E-2</v>
      </c>
      <c r="D11" s="588">
        <v>644791118.46232557</v>
      </c>
      <c r="G11" s="590"/>
      <c r="H11" s="590"/>
    </row>
    <row r="12" spans="1:8" s="226" customFormat="1">
      <c r="A12" s="221" t="s">
        <v>372</v>
      </c>
      <c r="B12" s="222" t="s">
        <v>373</v>
      </c>
      <c r="C12" s="266">
        <v>2.5000000000000001E-3</v>
      </c>
      <c r="D12" s="588">
        <v>64479111.846232548</v>
      </c>
      <c r="G12" s="590"/>
      <c r="H12" s="590"/>
    </row>
    <row r="13" spans="1:8" s="226" customFormat="1">
      <c r="A13" s="221" t="s">
        <v>374</v>
      </c>
      <c r="B13" s="222" t="s">
        <v>375</v>
      </c>
      <c r="C13" s="266">
        <v>2.5000000000000001E-2</v>
      </c>
      <c r="D13" s="588">
        <v>644791118.46232557</v>
      </c>
      <c r="G13" s="590"/>
      <c r="H13" s="590"/>
    </row>
    <row r="14" spans="1:8" s="225" customFormat="1">
      <c r="A14" s="216" t="s">
        <v>376</v>
      </c>
      <c r="B14" s="217" t="s">
        <v>431</v>
      </c>
      <c r="C14" s="269"/>
      <c r="D14" s="264"/>
      <c r="G14" s="590"/>
      <c r="H14" s="590"/>
    </row>
    <row r="15" spans="1:8" s="225" customFormat="1">
      <c r="A15" s="233" t="s">
        <v>379</v>
      </c>
      <c r="B15" s="222" t="s">
        <v>432</v>
      </c>
      <c r="C15" s="266">
        <v>4.8282478516749466E-2</v>
      </c>
      <c r="D15" s="588">
        <v>1245284532.9979236</v>
      </c>
      <c r="G15" s="590"/>
      <c r="H15" s="590"/>
    </row>
    <row r="16" spans="1:8" s="225" customFormat="1">
      <c r="A16" s="233" t="s">
        <v>380</v>
      </c>
      <c r="B16" s="222" t="s">
        <v>382</v>
      </c>
      <c r="C16" s="266">
        <v>5.6411421181696828E-2</v>
      </c>
      <c r="D16" s="588">
        <v>1454943334.3118246</v>
      </c>
      <c r="G16" s="590"/>
      <c r="H16" s="590"/>
    </row>
    <row r="17" spans="1:8" s="225" customFormat="1">
      <c r="A17" s="233" t="s">
        <v>381</v>
      </c>
      <c r="B17" s="222" t="s">
        <v>429</v>
      </c>
      <c r="C17" s="266">
        <v>6.710739837241704E-2</v>
      </c>
      <c r="D17" s="588">
        <v>1730810178.145905</v>
      </c>
      <c r="G17" s="590"/>
      <c r="H17" s="590"/>
    </row>
    <row r="18" spans="1:8" s="29" customFormat="1">
      <c r="A18" s="703" t="s">
        <v>430</v>
      </c>
      <c r="B18" s="704"/>
      <c r="C18" s="270" t="s">
        <v>360</v>
      </c>
      <c r="D18" s="265" t="s">
        <v>361</v>
      </c>
      <c r="G18" s="590"/>
      <c r="H18" s="590"/>
    </row>
    <row r="19" spans="1:8" s="225" customFormat="1">
      <c r="A19" s="223">
        <v>4</v>
      </c>
      <c r="B19" s="222" t="s">
        <v>22</v>
      </c>
      <c r="C19" s="268">
        <v>0.14578247851674947</v>
      </c>
      <c r="D19" s="589">
        <v>3759969895.0009933</v>
      </c>
      <c r="G19" s="590"/>
      <c r="H19" s="590"/>
    </row>
    <row r="20" spans="1:8" s="225" customFormat="1">
      <c r="A20" s="223">
        <v>5</v>
      </c>
      <c r="B20" s="222" t="s">
        <v>86</v>
      </c>
      <c r="C20" s="268">
        <v>0.16891142118169683</v>
      </c>
      <c r="D20" s="589">
        <v>4356503367.3922892</v>
      </c>
      <c r="G20" s="590"/>
      <c r="H20" s="590"/>
    </row>
    <row r="21" spans="1:8" s="225" customFormat="1" ht="13.5" thickBot="1">
      <c r="A21" s="227" t="s">
        <v>377</v>
      </c>
      <c r="B21" s="228" t="s">
        <v>85</v>
      </c>
      <c r="C21" s="268">
        <v>0.19960739837241703</v>
      </c>
      <c r="D21" s="589">
        <v>5148203105.9962301</v>
      </c>
      <c r="G21" s="590"/>
      <c r="H21" s="590"/>
    </row>
    <row r="23" spans="1:8" ht="63.75">
      <c r="B23" s="16" t="s">
        <v>434</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69"/>
  <sheetViews>
    <sheetView zoomScale="70" zoomScaleNormal="70" workbookViewId="0">
      <pane xSplit="1" ySplit="5" topLeftCell="B24" activePane="bottomRight" state="frozen"/>
      <selection pane="topRight" activeCell="B1" sqref="B1"/>
      <selection pane="bottomLeft" activeCell="A5" sqref="A5"/>
      <selection pane="bottomRight" activeCell="C6" sqref="C6:C68"/>
    </sheetView>
  </sheetViews>
  <sheetFormatPr defaultRowHeight="15.75"/>
  <cols>
    <col min="1" max="1" width="10.7109375" style="30" customWidth="1"/>
    <col min="2" max="2" width="91.85546875" style="30" customWidth="1"/>
    <col min="3" max="3" width="53.140625" style="30" customWidth="1"/>
    <col min="4" max="4" width="32.140625" style="30" customWidth="1"/>
    <col min="5" max="5" width="9.42578125" customWidth="1"/>
  </cols>
  <sheetData>
    <row r="1" spans="1:6">
      <c r="A1" s="12" t="s">
        <v>108</v>
      </c>
      <c r="B1" s="13" t="str">
        <f>Info!C2</f>
        <v>სს თიბისი ბანკი</v>
      </c>
      <c r="E1" s="1"/>
      <c r="F1" s="1"/>
    </row>
    <row r="2" spans="1:6" s="12" customFormat="1" ht="15.75" customHeight="1">
      <c r="A2" s="12" t="s">
        <v>109</v>
      </c>
      <c r="B2" s="299">
        <f>'1. key ratios'!B2</f>
        <v>45473</v>
      </c>
    </row>
    <row r="3" spans="1:6" s="12" customFormat="1" ht="15.75" customHeight="1">
      <c r="A3" s="19"/>
    </row>
    <row r="4" spans="1:6" s="12" customFormat="1" ht="15.75" customHeight="1" thickBot="1">
      <c r="A4" s="12" t="s">
        <v>258</v>
      </c>
      <c r="B4" s="130" t="s">
        <v>172</v>
      </c>
      <c r="D4" s="131" t="s">
        <v>87</v>
      </c>
    </row>
    <row r="5" spans="1:6" ht="25.5">
      <c r="A5" s="85" t="s">
        <v>25</v>
      </c>
      <c r="B5" s="86" t="s">
        <v>144</v>
      </c>
      <c r="C5" s="592" t="s">
        <v>858</v>
      </c>
      <c r="D5" s="593" t="s">
        <v>173</v>
      </c>
    </row>
    <row r="6" spans="1:6">
      <c r="A6" s="397">
        <v>1</v>
      </c>
      <c r="B6" s="360" t="s">
        <v>843</v>
      </c>
      <c r="C6" s="594">
        <f>SUM(C7:C9)</f>
        <v>4941315301.6599998</v>
      </c>
      <c r="D6" s="595"/>
      <c r="E6" s="4"/>
    </row>
    <row r="7" spans="1:6">
      <c r="A7" s="397">
        <v>1.1000000000000001</v>
      </c>
      <c r="B7" s="361" t="s">
        <v>96</v>
      </c>
      <c r="C7" s="416">
        <v>1009337140.3</v>
      </c>
      <c r="D7" s="81">
        <v>0</v>
      </c>
      <c r="E7" s="4"/>
    </row>
    <row r="8" spans="1:6">
      <c r="A8" s="397">
        <v>1.2</v>
      </c>
      <c r="B8" s="361" t="s">
        <v>97</v>
      </c>
      <c r="C8" s="416">
        <v>1824063573.5599999</v>
      </c>
      <c r="D8" s="81">
        <v>0</v>
      </c>
      <c r="E8" s="4"/>
    </row>
    <row r="9" spans="1:6">
      <c r="A9" s="397">
        <v>1.3</v>
      </c>
      <c r="B9" s="361" t="s">
        <v>98</v>
      </c>
      <c r="C9" s="416">
        <v>2107914587.7999997</v>
      </c>
      <c r="D9" s="81">
        <v>0</v>
      </c>
      <c r="E9" s="4"/>
    </row>
    <row r="10" spans="1:6">
      <c r="A10" s="397">
        <v>2</v>
      </c>
      <c r="B10" s="362" t="s">
        <v>730</v>
      </c>
      <c r="C10" s="416">
        <v>58256381.119999997</v>
      </c>
      <c r="D10" s="81">
        <v>0</v>
      </c>
      <c r="E10" s="4"/>
    </row>
    <row r="11" spans="1:6">
      <c r="A11" s="397">
        <v>2.1</v>
      </c>
      <c r="B11" s="363" t="s">
        <v>731</v>
      </c>
      <c r="C11" s="416">
        <v>58256381.119999997</v>
      </c>
      <c r="D11" s="82">
        <v>0</v>
      </c>
      <c r="E11" s="5"/>
    </row>
    <row r="12" spans="1:6" ht="23.45" customHeight="1">
      <c r="A12" s="397">
        <v>3</v>
      </c>
      <c r="B12" s="364" t="s">
        <v>732</v>
      </c>
      <c r="C12" s="416">
        <v>0</v>
      </c>
      <c r="D12" s="82">
        <v>0</v>
      </c>
      <c r="E12" s="5"/>
    </row>
    <row r="13" spans="1:6" ht="23.1" customHeight="1">
      <c r="A13" s="397">
        <v>4</v>
      </c>
      <c r="B13" s="365" t="s">
        <v>733</v>
      </c>
      <c r="C13" s="416">
        <v>0</v>
      </c>
      <c r="D13" s="82">
        <v>0</v>
      </c>
      <c r="E13" s="5"/>
    </row>
    <row r="14" spans="1:6">
      <c r="A14" s="397">
        <v>5</v>
      </c>
      <c r="B14" s="365" t="s">
        <v>734</v>
      </c>
      <c r="C14" s="419">
        <f>SUM(C15:C17)</f>
        <v>4134883331.2500005</v>
      </c>
      <c r="D14" s="82"/>
      <c r="E14" s="5"/>
    </row>
    <row r="15" spans="1:6">
      <c r="A15" s="397">
        <v>5.0999999999999996</v>
      </c>
      <c r="B15" s="366" t="s">
        <v>735</v>
      </c>
      <c r="C15" s="416">
        <v>979883.77</v>
      </c>
      <c r="D15" s="82">
        <v>0</v>
      </c>
      <c r="E15" s="4"/>
    </row>
    <row r="16" spans="1:6">
      <c r="A16" s="397">
        <v>5.2</v>
      </c>
      <c r="B16" s="366" t="s">
        <v>569</v>
      </c>
      <c r="C16" s="416">
        <v>4133903447.4800005</v>
      </c>
      <c r="D16" s="81">
        <v>0</v>
      </c>
      <c r="E16" s="4"/>
    </row>
    <row r="17" spans="1:5">
      <c r="A17" s="397">
        <v>5.3</v>
      </c>
      <c r="B17" s="366" t="s">
        <v>736</v>
      </c>
      <c r="C17" s="416">
        <v>0</v>
      </c>
      <c r="D17" s="81">
        <v>0</v>
      </c>
      <c r="E17" s="4"/>
    </row>
    <row r="18" spans="1:5">
      <c r="A18" s="397">
        <v>6</v>
      </c>
      <c r="B18" s="364" t="s">
        <v>737</v>
      </c>
      <c r="C18" s="420">
        <f>SUM(C19:C20)</f>
        <v>22682567199.459976</v>
      </c>
      <c r="D18" s="81"/>
      <c r="E18" s="4"/>
    </row>
    <row r="19" spans="1:5">
      <c r="A19" s="397">
        <v>6.1</v>
      </c>
      <c r="B19" s="366" t="s">
        <v>569</v>
      </c>
      <c r="C19" s="417">
        <v>0</v>
      </c>
      <c r="D19" s="81">
        <v>0</v>
      </c>
      <c r="E19" s="4"/>
    </row>
    <row r="20" spans="1:5">
      <c r="A20" s="397">
        <v>6.2</v>
      </c>
      <c r="B20" s="366" t="s">
        <v>736</v>
      </c>
      <c r="C20" s="417">
        <v>22682567199.459976</v>
      </c>
      <c r="D20" s="81">
        <v>0</v>
      </c>
      <c r="E20" s="4"/>
    </row>
    <row r="21" spans="1:5">
      <c r="A21" s="397">
        <v>7</v>
      </c>
      <c r="B21" s="367" t="s">
        <v>738</v>
      </c>
      <c r="C21" s="417">
        <v>34273974.07</v>
      </c>
      <c r="D21" s="81">
        <v>0</v>
      </c>
      <c r="E21" s="4"/>
    </row>
    <row r="22" spans="1:5">
      <c r="A22" s="397">
        <v>8</v>
      </c>
      <c r="B22" s="368" t="s">
        <v>739</v>
      </c>
      <c r="C22" s="417">
        <v>0</v>
      </c>
      <c r="D22" s="81">
        <v>0</v>
      </c>
      <c r="E22" s="4"/>
    </row>
    <row r="23" spans="1:5">
      <c r="A23" s="397">
        <v>9</v>
      </c>
      <c r="B23" s="365" t="s">
        <v>740</v>
      </c>
      <c r="C23" s="420">
        <f>SUM(C24:C25)</f>
        <v>614090672.70999992</v>
      </c>
      <c r="D23" s="596"/>
      <c r="E23" s="4"/>
    </row>
    <row r="24" spans="1:5">
      <c r="A24" s="397">
        <v>9.1</v>
      </c>
      <c r="B24" s="369" t="s">
        <v>741</v>
      </c>
      <c r="C24" s="418">
        <v>599584209.27999997</v>
      </c>
      <c r="D24" s="83">
        <v>0</v>
      </c>
      <c r="E24" s="4"/>
    </row>
    <row r="25" spans="1:5">
      <c r="A25" s="397">
        <v>9.1999999999999993</v>
      </c>
      <c r="B25" s="369" t="s">
        <v>742</v>
      </c>
      <c r="C25" s="418">
        <v>14506463.430000002</v>
      </c>
      <c r="D25" s="597">
        <v>0</v>
      </c>
      <c r="E25" s="3"/>
    </row>
    <row r="26" spans="1:5">
      <c r="A26" s="397">
        <v>10</v>
      </c>
      <c r="B26" s="365" t="s">
        <v>36</v>
      </c>
      <c r="C26" s="421">
        <f>SUM(C27:C28)</f>
        <v>360632248.71999991</v>
      </c>
      <c r="D26" s="604" t="s">
        <v>984</v>
      </c>
      <c r="E26" s="4"/>
    </row>
    <row r="27" spans="1:5">
      <c r="A27" s="397">
        <v>10.1</v>
      </c>
      <c r="B27" s="369" t="s">
        <v>743</v>
      </c>
      <c r="C27" s="416">
        <v>27502089.170000002</v>
      </c>
      <c r="D27" s="604" t="s">
        <v>984</v>
      </c>
      <c r="E27" s="4"/>
    </row>
    <row r="28" spans="1:5">
      <c r="A28" s="397">
        <v>10.199999999999999</v>
      </c>
      <c r="B28" s="369" t="s">
        <v>744</v>
      </c>
      <c r="C28" s="416">
        <v>333130159.54999989</v>
      </c>
      <c r="D28" s="604" t="s">
        <v>984</v>
      </c>
      <c r="E28" s="4"/>
    </row>
    <row r="29" spans="1:5">
      <c r="A29" s="397">
        <v>11</v>
      </c>
      <c r="B29" s="365" t="s">
        <v>745</v>
      </c>
      <c r="C29" s="420">
        <f>SUM(C30:C31)</f>
        <v>409954.95</v>
      </c>
      <c r="D29" s="81"/>
      <c r="E29" s="4"/>
    </row>
    <row r="30" spans="1:5">
      <c r="A30" s="397">
        <v>11.1</v>
      </c>
      <c r="B30" s="369" t="s">
        <v>746</v>
      </c>
      <c r="C30" s="416">
        <v>206611.32</v>
      </c>
      <c r="D30" s="81">
        <v>0</v>
      </c>
      <c r="E30" s="4"/>
    </row>
    <row r="31" spans="1:5">
      <c r="A31" s="397">
        <v>11.2</v>
      </c>
      <c r="B31" s="369" t="s">
        <v>747</v>
      </c>
      <c r="C31" s="416">
        <v>203343.63</v>
      </c>
      <c r="D31" s="81">
        <v>0</v>
      </c>
      <c r="E31" s="4"/>
    </row>
    <row r="32" spans="1:5">
      <c r="A32" s="397">
        <v>13</v>
      </c>
      <c r="B32" s="365" t="s">
        <v>99</v>
      </c>
      <c r="C32" s="416">
        <v>620168861.31000042</v>
      </c>
      <c r="D32" s="81">
        <v>0</v>
      </c>
      <c r="E32" s="4"/>
    </row>
    <row r="33" spans="1:5">
      <c r="A33" s="397">
        <v>13.1</v>
      </c>
      <c r="B33" s="370" t="s">
        <v>748</v>
      </c>
      <c r="C33" s="416">
        <v>298319953.45999998</v>
      </c>
      <c r="D33" s="81">
        <v>0</v>
      </c>
      <c r="E33" s="4"/>
    </row>
    <row r="34" spans="1:5">
      <c r="A34" s="397">
        <v>13.2</v>
      </c>
      <c r="B34" s="370" t="s">
        <v>749</v>
      </c>
      <c r="C34" s="416">
        <v>0</v>
      </c>
      <c r="D34" s="83">
        <v>0</v>
      </c>
      <c r="E34" s="4"/>
    </row>
    <row r="35" spans="1:5">
      <c r="A35" s="397">
        <v>14</v>
      </c>
      <c r="B35" s="371" t="s">
        <v>750</v>
      </c>
      <c r="C35" s="422">
        <f>SUM(C6,C10,C12,C13,C14,C18,C21,C22,C23,C26,C29,C32)</f>
        <v>33446597925.249977</v>
      </c>
      <c r="D35" s="83"/>
      <c r="E35" s="4"/>
    </row>
    <row r="36" spans="1:5">
      <c r="A36" s="397"/>
      <c r="B36" s="372" t="s">
        <v>104</v>
      </c>
      <c r="C36" s="606">
        <v>0</v>
      </c>
      <c r="D36" s="84">
        <v>0</v>
      </c>
      <c r="E36" s="4"/>
    </row>
    <row r="37" spans="1:5">
      <c r="A37" s="397">
        <v>15</v>
      </c>
      <c r="B37" s="373" t="s">
        <v>751</v>
      </c>
      <c r="C37" s="598">
        <v>56018198.449999996</v>
      </c>
      <c r="D37" s="597">
        <v>0</v>
      </c>
      <c r="E37" s="3"/>
    </row>
    <row r="38" spans="1:5">
      <c r="A38" s="397">
        <v>15.1</v>
      </c>
      <c r="B38" s="374" t="s">
        <v>731</v>
      </c>
      <c r="C38" s="598">
        <v>56018198.449999996</v>
      </c>
      <c r="D38" s="81">
        <v>0</v>
      </c>
      <c r="E38" s="4"/>
    </row>
    <row r="39" spans="1:5" ht="21">
      <c r="A39" s="397">
        <v>16</v>
      </c>
      <c r="B39" s="367" t="s">
        <v>752</v>
      </c>
      <c r="C39" s="598">
        <v>0</v>
      </c>
      <c r="D39" s="81">
        <v>0</v>
      </c>
      <c r="E39" s="4"/>
    </row>
    <row r="40" spans="1:5">
      <c r="A40" s="397">
        <v>17</v>
      </c>
      <c r="B40" s="367" t="s">
        <v>753</v>
      </c>
      <c r="C40" s="420">
        <f>SUM(C41:C44)</f>
        <v>25528780413.060001</v>
      </c>
      <c r="D40" s="81"/>
      <c r="E40" s="4"/>
    </row>
    <row r="41" spans="1:5">
      <c r="A41" s="397">
        <v>17.100000000000001</v>
      </c>
      <c r="B41" s="375" t="s">
        <v>754</v>
      </c>
      <c r="C41" s="416">
        <v>22058179736.84</v>
      </c>
      <c r="D41" s="81">
        <v>0</v>
      </c>
      <c r="E41" s="4"/>
    </row>
    <row r="42" spans="1:5">
      <c r="A42" s="410">
        <v>17.2</v>
      </c>
      <c r="B42" s="411" t="s">
        <v>100</v>
      </c>
      <c r="C42" s="416">
        <v>3383480672.1700001</v>
      </c>
      <c r="D42" s="83">
        <v>0</v>
      </c>
      <c r="E42" s="4"/>
    </row>
    <row r="43" spans="1:5">
      <c r="A43" s="397">
        <v>17.3</v>
      </c>
      <c r="B43" s="412" t="s">
        <v>755</v>
      </c>
      <c r="C43" s="416">
        <v>0</v>
      </c>
      <c r="D43" s="599">
        <v>0</v>
      </c>
      <c r="E43" s="4"/>
    </row>
    <row r="44" spans="1:5">
      <c r="A44" s="397">
        <v>17.399999999999999</v>
      </c>
      <c r="B44" s="412" t="s">
        <v>756</v>
      </c>
      <c r="C44" s="416">
        <v>87120004.049999997</v>
      </c>
      <c r="D44" s="599">
        <v>0</v>
      </c>
      <c r="E44" s="4"/>
    </row>
    <row r="45" spans="1:5">
      <c r="A45" s="397">
        <v>18</v>
      </c>
      <c r="B45" s="383" t="s">
        <v>757</v>
      </c>
      <c r="C45" s="416">
        <v>20670066.940000001</v>
      </c>
      <c r="D45" s="599">
        <v>0</v>
      </c>
      <c r="E45" s="3"/>
    </row>
    <row r="46" spans="1:5">
      <c r="A46" s="397">
        <v>19</v>
      </c>
      <c r="B46" s="383" t="s">
        <v>758</v>
      </c>
      <c r="C46" s="420">
        <f>SUM(C47:C48)</f>
        <v>54570934.519999996</v>
      </c>
      <c r="D46" s="599"/>
    </row>
    <row r="47" spans="1:5">
      <c r="A47" s="397">
        <v>19.100000000000001</v>
      </c>
      <c r="B47" s="413" t="s">
        <v>759</v>
      </c>
      <c r="C47" s="416">
        <v>1689058.0899999999</v>
      </c>
      <c r="D47" s="599">
        <v>0</v>
      </c>
    </row>
    <row r="48" spans="1:5">
      <c r="A48" s="397">
        <v>19.2</v>
      </c>
      <c r="B48" s="413" t="s">
        <v>760</v>
      </c>
      <c r="C48" s="416">
        <v>52881876.43</v>
      </c>
      <c r="D48" s="599">
        <v>0</v>
      </c>
    </row>
    <row r="49" spans="1:4">
      <c r="A49" s="397">
        <v>20</v>
      </c>
      <c r="B49" s="379" t="s">
        <v>101</v>
      </c>
      <c r="C49" s="416">
        <v>2549141494.2299995</v>
      </c>
      <c r="D49" s="599">
        <v>0</v>
      </c>
    </row>
    <row r="50" spans="1:4">
      <c r="A50" s="397">
        <v>21</v>
      </c>
      <c r="B50" s="380" t="s">
        <v>89</v>
      </c>
      <c r="C50" s="416">
        <v>524373478.91000003</v>
      </c>
      <c r="D50" s="599">
        <v>0</v>
      </c>
    </row>
    <row r="51" spans="1:4">
      <c r="A51" s="397">
        <v>21.1</v>
      </c>
      <c r="B51" s="376" t="s">
        <v>761</v>
      </c>
      <c r="C51" s="416">
        <v>282016966.54000002</v>
      </c>
      <c r="D51" s="599">
        <v>0</v>
      </c>
    </row>
    <row r="52" spans="1:4">
      <c r="A52" s="397">
        <v>22</v>
      </c>
      <c r="B52" s="379" t="s">
        <v>762</v>
      </c>
      <c r="C52" s="420">
        <f>SUM(C37,C39,C40,C45,C46,C49,C50)</f>
        <v>28733554586.110001</v>
      </c>
      <c r="D52" s="599"/>
    </row>
    <row r="53" spans="1:4">
      <c r="A53" s="397"/>
      <c r="B53" s="381" t="s">
        <v>763</v>
      </c>
      <c r="C53" s="600">
        <v>0</v>
      </c>
      <c r="D53" s="599">
        <v>0</v>
      </c>
    </row>
    <row r="54" spans="1:4">
      <c r="A54" s="397">
        <v>23</v>
      </c>
      <c r="B54" s="379" t="s">
        <v>105</v>
      </c>
      <c r="C54" s="420">
        <v>21015907.690000001</v>
      </c>
      <c r="D54" s="604" t="s">
        <v>985</v>
      </c>
    </row>
    <row r="55" spans="1:4">
      <c r="A55" s="397">
        <v>24</v>
      </c>
      <c r="B55" s="379" t="s">
        <v>764</v>
      </c>
      <c r="C55" s="601">
        <v>0</v>
      </c>
      <c r="D55" s="605">
        <v>0</v>
      </c>
    </row>
    <row r="56" spans="1:4">
      <c r="A56" s="397">
        <v>25</v>
      </c>
      <c r="B56" s="379" t="s">
        <v>102</v>
      </c>
      <c r="C56" s="420">
        <v>521190199.20999998</v>
      </c>
      <c r="D56" s="604" t="s">
        <v>986</v>
      </c>
    </row>
    <row r="57" spans="1:4">
      <c r="A57" s="397">
        <v>26</v>
      </c>
      <c r="B57" s="383" t="s">
        <v>765</v>
      </c>
      <c r="C57" s="601">
        <v>-100</v>
      </c>
      <c r="D57" s="604" t="s">
        <v>987</v>
      </c>
    </row>
    <row r="58" spans="1:4">
      <c r="A58" s="397">
        <v>27</v>
      </c>
      <c r="B58" s="383" t="s">
        <v>766</v>
      </c>
      <c r="C58" s="420">
        <f>SUM(C59:C60)</f>
        <v>0</v>
      </c>
      <c r="D58" s="605">
        <v>0</v>
      </c>
    </row>
    <row r="59" spans="1:4">
      <c r="A59" s="397">
        <v>27.1</v>
      </c>
      <c r="B59" s="413" t="s">
        <v>767</v>
      </c>
      <c r="C59" s="416">
        <v>0</v>
      </c>
      <c r="D59" s="605">
        <v>0</v>
      </c>
    </row>
    <row r="60" spans="1:4">
      <c r="A60" s="397">
        <v>27.2</v>
      </c>
      <c r="B60" s="412" t="s">
        <v>768</v>
      </c>
      <c r="C60" s="416">
        <v>0</v>
      </c>
      <c r="D60" s="605">
        <v>0</v>
      </c>
    </row>
    <row r="61" spans="1:4">
      <c r="A61" s="397">
        <v>28</v>
      </c>
      <c r="B61" s="380" t="s">
        <v>769</v>
      </c>
      <c r="C61" s="602">
        <v>-114210799.39</v>
      </c>
      <c r="D61" s="604" t="s">
        <v>988</v>
      </c>
    </row>
    <row r="62" spans="1:4">
      <c r="A62" s="397">
        <v>29</v>
      </c>
      <c r="B62" s="383" t="s">
        <v>770</v>
      </c>
      <c r="C62" s="420">
        <f>SUM(C63:C65)</f>
        <v>-24870731.649999999</v>
      </c>
      <c r="D62" s="604" t="s">
        <v>989</v>
      </c>
    </row>
    <row r="63" spans="1:4">
      <c r="A63" s="397">
        <v>29.1</v>
      </c>
      <c r="B63" s="414" t="s">
        <v>771</v>
      </c>
      <c r="C63" s="602">
        <v>0</v>
      </c>
      <c r="D63" s="605">
        <v>0</v>
      </c>
    </row>
    <row r="64" spans="1:4" ht="24" customHeight="1">
      <c r="A64" s="397">
        <v>29.2</v>
      </c>
      <c r="B64" s="413" t="s">
        <v>772</v>
      </c>
      <c r="C64" s="602">
        <v>0</v>
      </c>
      <c r="D64" s="605">
        <v>0</v>
      </c>
    </row>
    <row r="65" spans="1:4" ht="21.95" customHeight="1">
      <c r="A65" s="397">
        <v>29.3</v>
      </c>
      <c r="B65" s="415" t="s">
        <v>773</v>
      </c>
      <c r="C65" s="416">
        <v>-24870731.649999999</v>
      </c>
      <c r="D65" s="605">
        <v>0</v>
      </c>
    </row>
    <row r="66" spans="1:4">
      <c r="A66" s="397">
        <v>30</v>
      </c>
      <c r="B66" s="383" t="s">
        <v>103</v>
      </c>
      <c r="C66" s="416">
        <v>4309918863.7999992</v>
      </c>
      <c r="D66" s="604" t="s">
        <v>990</v>
      </c>
    </row>
    <row r="67" spans="1:4">
      <c r="A67" s="397">
        <v>31</v>
      </c>
      <c r="B67" s="382" t="s">
        <v>774</v>
      </c>
      <c r="C67" s="420">
        <f>SUM(C54,C55,C56,C57,C58,C61,C62,C66)</f>
        <v>4713043339.6599989</v>
      </c>
      <c r="D67" s="605">
        <v>0</v>
      </c>
    </row>
    <row r="68" spans="1:4">
      <c r="A68" s="397">
        <v>32</v>
      </c>
      <c r="B68" s="383" t="s">
        <v>775</v>
      </c>
      <c r="C68" s="420">
        <f>SUM(C52,C67)</f>
        <v>33446597925.77</v>
      </c>
      <c r="D68" s="605">
        <v>0</v>
      </c>
    </row>
    <row r="69" spans="1:4">
      <c r="C69" s="603"/>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70" zoomScaleNormal="70" workbookViewId="0">
      <pane xSplit="2" ySplit="7" topLeftCell="C8" activePane="bottomRight" state="frozen"/>
      <selection pane="topRight" activeCell="C1" sqref="C1"/>
      <selection pane="bottomLeft" activeCell="A8" sqref="A8"/>
      <selection pane="bottomRight" activeCell="C1" sqref="C1:S1048576"/>
    </sheetView>
  </sheetViews>
  <sheetFormatPr defaultColWidth="9.140625" defaultRowHeight="12.75"/>
  <cols>
    <col min="1" max="1" width="10.5703125" style="1" bestFit="1" customWidth="1"/>
    <col min="2" max="2" width="97" style="1" bestFit="1" customWidth="1"/>
    <col min="3" max="3" width="15" style="1" bestFit="1" customWidth="1"/>
    <col min="4" max="4" width="13.42578125" style="1" bestFit="1" customWidth="1"/>
    <col min="5" max="5" width="13.5703125" style="1" bestFit="1" customWidth="1"/>
    <col min="6" max="6" width="13.42578125" style="1" bestFit="1" customWidth="1"/>
    <col min="7" max="7" width="15" style="1" bestFit="1" customWidth="1"/>
    <col min="8" max="8" width="13.42578125" style="1" bestFit="1" customWidth="1"/>
    <col min="9" max="9" width="12.7109375" style="1" bestFit="1" customWidth="1"/>
    <col min="10" max="10" width="13.5703125" style="1" bestFit="1" customWidth="1"/>
    <col min="11" max="11" width="15" style="1" bestFit="1" customWidth="1"/>
    <col min="12" max="12" width="13.5703125" style="1" bestFit="1" customWidth="1"/>
    <col min="13" max="13" width="16.140625" style="1" bestFit="1" customWidth="1"/>
    <col min="14" max="14" width="15" style="1" bestFit="1" customWidth="1"/>
    <col min="15" max="15" width="11.5703125" style="1" bestFit="1" customWidth="1"/>
    <col min="16" max="16" width="13.42578125" style="1" bestFit="1" customWidth="1"/>
    <col min="17" max="17" width="12.7109375" style="1" bestFit="1" customWidth="1"/>
    <col min="18" max="18" width="13.42578125" style="1" bestFit="1" customWidth="1"/>
    <col min="19" max="19" width="31.5703125" style="1" bestFit="1" customWidth="1"/>
    <col min="20" max="16384" width="9.140625" style="8"/>
  </cols>
  <sheetData>
    <row r="1" spans="1:19">
      <c r="A1" s="1" t="s">
        <v>108</v>
      </c>
      <c r="B1" s="1" t="str">
        <f>Info!C2</f>
        <v>სს თიბისი ბანკი</v>
      </c>
    </row>
    <row r="2" spans="1:19">
      <c r="A2" s="1" t="s">
        <v>109</v>
      </c>
      <c r="B2" s="299">
        <f>'1. key ratios'!B2</f>
        <v>45473</v>
      </c>
    </row>
    <row r="4" spans="1:19" ht="26.25" thickBot="1">
      <c r="A4" s="29" t="s">
        <v>259</v>
      </c>
      <c r="B4" s="173" t="s">
        <v>294</v>
      </c>
    </row>
    <row r="5" spans="1:19">
      <c r="A5" s="72"/>
      <c r="B5" s="74"/>
      <c r="C5" s="66" t="s">
        <v>0</v>
      </c>
      <c r="D5" s="66" t="s">
        <v>1</v>
      </c>
      <c r="E5" s="66" t="s">
        <v>2</v>
      </c>
      <c r="F5" s="66" t="s">
        <v>3</v>
      </c>
      <c r="G5" s="66" t="s">
        <v>4</v>
      </c>
      <c r="H5" s="66" t="s">
        <v>5</v>
      </c>
      <c r="I5" s="66" t="s">
        <v>145</v>
      </c>
      <c r="J5" s="66" t="s">
        <v>146</v>
      </c>
      <c r="K5" s="66" t="s">
        <v>147</v>
      </c>
      <c r="L5" s="66" t="s">
        <v>148</v>
      </c>
      <c r="M5" s="66" t="s">
        <v>149</v>
      </c>
      <c r="N5" s="66" t="s">
        <v>150</v>
      </c>
      <c r="O5" s="66" t="s">
        <v>281</v>
      </c>
      <c r="P5" s="66" t="s">
        <v>282</v>
      </c>
      <c r="Q5" s="66" t="s">
        <v>283</v>
      </c>
      <c r="R5" s="169" t="s">
        <v>284</v>
      </c>
      <c r="S5" s="67" t="s">
        <v>285</v>
      </c>
    </row>
    <row r="6" spans="1:19" ht="46.5" customHeight="1">
      <c r="A6" s="87"/>
      <c r="B6" s="709" t="s">
        <v>286</v>
      </c>
      <c r="C6" s="707">
        <v>0</v>
      </c>
      <c r="D6" s="708"/>
      <c r="E6" s="707">
        <v>0.2</v>
      </c>
      <c r="F6" s="708"/>
      <c r="G6" s="707">
        <v>0.35</v>
      </c>
      <c r="H6" s="708"/>
      <c r="I6" s="707">
        <v>0.5</v>
      </c>
      <c r="J6" s="708"/>
      <c r="K6" s="707">
        <v>0.75</v>
      </c>
      <c r="L6" s="708"/>
      <c r="M6" s="707">
        <v>1</v>
      </c>
      <c r="N6" s="708"/>
      <c r="O6" s="707">
        <v>1.5</v>
      </c>
      <c r="P6" s="708"/>
      <c r="Q6" s="707">
        <v>2.5</v>
      </c>
      <c r="R6" s="708"/>
      <c r="S6" s="705" t="s">
        <v>156</v>
      </c>
    </row>
    <row r="7" spans="1:19">
      <c r="A7" s="87"/>
      <c r="B7" s="710"/>
      <c r="C7" s="172" t="s">
        <v>279</v>
      </c>
      <c r="D7" s="172" t="s">
        <v>280</v>
      </c>
      <c r="E7" s="172" t="s">
        <v>279</v>
      </c>
      <c r="F7" s="172" t="s">
        <v>280</v>
      </c>
      <c r="G7" s="172" t="s">
        <v>279</v>
      </c>
      <c r="H7" s="172" t="s">
        <v>280</v>
      </c>
      <c r="I7" s="172" t="s">
        <v>279</v>
      </c>
      <c r="J7" s="172" t="s">
        <v>280</v>
      </c>
      <c r="K7" s="172" t="s">
        <v>279</v>
      </c>
      <c r="L7" s="172" t="s">
        <v>280</v>
      </c>
      <c r="M7" s="172" t="s">
        <v>279</v>
      </c>
      <c r="N7" s="172" t="s">
        <v>280</v>
      </c>
      <c r="O7" s="172" t="s">
        <v>279</v>
      </c>
      <c r="P7" s="172" t="s">
        <v>280</v>
      </c>
      <c r="Q7" s="172" t="s">
        <v>279</v>
      </c>
      <c r="R7" s="172" t="s">
        <v>280</v>
      </c>
      <c r="S7" s="706"/>
    </row>
    <row r="8" spans="1:19">
      <c r="A8" s="70">
        <v>1</v>
      </c>
      <c r="B8" s="107" t="s">
        <v>134</v>
      </c>
      <c r="C8" s="607">
        <v>3183228413.3199987</v>
      </c>
      <c r="D8" s="607">
        <v>0</v>
      </c>
      <c r="E8" s="607">
        <v>35741922.143361002</v>
      </c>
      <c r="F8" s="607">
        <v>0</v>
      </c>
      <c r="G8" s="607">
        <v>0</v>
      </c>
      <c r="H8" s="607">
        <v>0</v>
      </c>
      <c r="I8" s="607">
        <v>0</v>
      </c>
      <c r="J8" s="607">
        <v>0</v>
      </c>
      <c r="K8" s="607">
        <v>0</v>
      </c>
      <c r="L8" s="607">
        <v>0</v>
      </c>
      <c r="M8" s="607">
        <v>1534922323.3693249</v>
      </c>
      <c r="N8" s="607">
        <v>0</v>
      </c>
      <c r="O8" s="607">
        <v>0</v>
      </c>
      <c r="P8" s="607">
        <v>0</v>
      </c>
      <c r="Q8" s="607">
        <v>0</v>
      </c>
      <c r="R8" s="607">
        <v>0</v>
      </c>
      <c r="S8" s="608">
        <f>$C$6*SUM(C8:D8)+$E$6*SUM(E8:F8)+$G$6*SUM(G8:H8)+$I$6*SUM(I8:J8)+$K$6*SUM(K8:L8)+$M$6*SUM(M8:N8)+$O$6*SUM(O8:P8)+$Q$6*SUM(Q8:R8)</f>
        <v>1542070707.7979972</v>
      </c>
    </row>
    <row r="9" spans="1:19">
      <c r="A9" s="70">
        <v>2</v>
      </c>
      <c r="B9" s="107" t="s">
        <v>135</v>
      </c>
      <c r="C9" s="607">
        <v>0</v>
      </c>
      <c r="D9" s="607">
        <v>0</v>
      </c>
      <c r="E9" s="607">
        <v>0</v>
      </c>
      <c r="F9" s="607">
        <v>0</v>
      </c>
      <c r="G9" s="607">
        <v>0</v>
      </c>
      <c r="H9" s="607">
        <v>0</v>
      </c>
      <c r="I9" s="607">
        <v>0</v>
      </c>
      <c r="J9" s="607">
        <v>0</v>
      </c>
      <c r="K9" s="607">
        <v>0</v>
      </c>
      <c r="L9" s="607">
        <v>0</v>
      </c>
      <c r="M9" s="607">
        <v>0</v>
      </c>
      <c r="N9" s="607">
        <v>0</v>
      </c>
      <c r="O9" s="607">
        <v>0</v>
      </c>
      <c r="P9" s="607">
        <v>0</v>
      </c>
      <c r="Q9" s="607">
        <v>0</v>
      </c>
      <c r="R9" s="607">
        <v>0</v>
      </c>
      <c r="S9" s="608">
        <f t="shared" ref="S9:S21" si="0">$C$6*SUM(C9:D9)+$E$6*SUM(E9:F9)+$G$6*SUM(G9:H9)+$I$6*SUM(I9:J9)+$K$6*SUM(K9:L9)+$M$6*SUM(M9:N9)+$O$6*SUM(O9:P9)+$Q$6*SUM(Q9:R9)</f>
        <v>0</v>
      </c>
    </row>
    <row r="10" spans="1:19">
      <c r="A10" s="70">
        <v>3</v>
      </c>
      <c r="B10" s="107" t="s">
        <v>136</v>
      </c>
      <c r="C10" s="607">
        <v>303132111.27999997</v>
      </c>
      <c r="D10" s="607">
        <v>0</v>
      </c>
      <c r="E10" s="607">
        <v>0</v>
      </c>
      <c r="F10" s="607">
        <v>0</v>
      </c>
      <c r="G10" s="607">
        <v>0</v>
      </c>
      <c r="H10" s="607">
        <v>0</v>
      </c>
      <c r="I10" s="607">
        <v>0</v>
      </c>
      <c r="J10" s="607">
        <v>0</v>
      </c>
      <c r="K10" s="607">
        <v>0</v>
      </c>
      <c r="L10" s="607">
        <v>0</v>
      </c>
      <c r="M10" s="607">
        <v>0</v>
      </c>
      <c r="N10" s="607">
        <v>0</v>
      </c>
      <c r="O10" s="607">
        <v>0</v>
      </c>
      <c r="P10" s="607">
        <v>0</v>
      </c>
      <c r="Q10" s="607">
        <v>0</v>
      </c>
      <c r="R10" s="607">
        <v>0</v>
      </c>
      <c r="S10" s="608">
        <f t="shared" si="0"/>
        <v>0</v>
      </c>
    </row>
    <row r="11" spans="1:19">
      <c r="A11" s="70">
        <v>4</v>
      </c>
      <c r="B11" s="107" t="s">
        <v>137</v>
      </c>
      <c r="C11" s="607">
        <v>675956392.31488299</v>
      </c>
      <c r="D11" s="607">
        <v>0</v>
      </c>
      <c r="E11" s="607">
        <v>0</v>
      </c>
      <c r="F11" s="607">
        <v>0</v>
      </c>
      <c r="G11" s="607">
        <v>0</v>
      </c>
      <c r="H11" s="607">
        <v>0</v>
      </c>
      <c r="I11" s="607">
        <v>0</v>
      </c>
      <c r="J11" s="607">
        <v>0</v>
      </c>
      <c r="K11" s="607">
        <v>0</v>
      </c>
      <c r="L11" s="607">
        <v>0</v>
      </c>
      <c r="M11" s="607">
        <v>0</v>
      </c>
      <c r="N11" s="607">
        <v>0</v>
      </c>
      <c r="O11" s="607">
        <v>0</v>
      </c>
      <c r="P11" s="607">
        <v>0</v>
      </c>
      <c r="Q11" s="607">
        <v>0</v>
      </c>
      <c r="R11" s="607">
        <v>0</v>
      </c>
      <c r="S11" s="608">
        <f t="shared" si="0"/>
        <v>0</v>
      </c>
    </row>
    <row r="12" spans="1:19">
      <c r="A12" s="70">
        <v>5</v>
      </c>
      <c r="B12" s="107" t="s">
        <v>947</v>
      </c>
      <c r="C12" s="607">
        <v>0</v>
      </c>
      <c r="D12" s="607">
        <v>0</v>
      </c>
      <c r="E12" s="607">
        <v>0</v>
      </c>
      <c r="F12" s="607">
        <v>0</v>
      </c>
      <c r="G12" s="607">
        <v>0</v>
      </c>
      <c r="H12" s="607">
        <v>0</v>
      </c>
      <c r="I12" s="607">
        <v>0</v>
      </c>
      <c r="J12" s="607">
        <v>0</v>
      </c>
      <c r="K12" s="607">
        <v>0</v>
      </c>
      <c r="L12" s="607">
        <v>0</v>
      </c>
      <c r="M12" s="607">
        <v>0</v>
      </c>
      <c r="N12" s="607">
        <v>0</v>
      </c>
      <c r="O12" s="607">
        <v>0</v>
      </c>
      <c r="P12" s="607">
        <v>0</v>
      </c>
      <c r="Q12" s="607">
        <v>0</v>
      </c>
      <c r="R12" s="607">
        <v>0</v>
      </c>
      <c r="S12" s="608">
        <f t="shared" si="0"/>
        <v>0</v>
      </c>
    </row>
    <row r="13" spans="1:19">
      <c r="A13" s="70">
        <v>6</v>
      </c>
      <c r="B13" s="107" t="s">
        <v>138</v>
      </c>
      <c r="C13" s="607">
        <v>153210338.70829901</v>
      </c>
      <c r="D13" s="607">
        <v>0</v>
      </c>
      <c r="E13" s="607">
        <v>1743612921.9772036</v>
      </c>
      <c r="F13" s="607">
        <v>29982473.649999999</v>
      </c>
      <c r="G13" s="607">
        <v>0</v>
      </c>
      <c r="H13" s="607">
        <v>0</v>
      </c>
      <c r="I13" s="607">
        <v>37429287.343541756</v>
      </c>
      <c r="J13" s="607">
        <v>143057047.05000001</v>
      </c>
      <c r="K13" s="607">
        <v>0</v>
      </c>
      <c r="L13" s="607">
        <v>0</v>
      </c>
      <c r="M13" s="607">
        <v>212963686.05996218</v>
      </c>
      <c r="N13" s="607">
        <v>55572771.695</v>
      </c>
      <c r="O13" s="607">
        <v>0</v>
      </c>
      <c r="P13" s="607">
        <v>0</v>
      </c>
      <c r="Q13" s="607">
        <v>0</v>
      </c>
      <c r="R13" s="607">
        <v>0</v>
      </c>
      <c r="S13" s="608">
        <f t="shared" si="0"/>
        <v>713498704.07717383</v>
      </c>
    </row>
    <row r="14" spans="1:19">
      <c r="A14" s="70">
        <v>7</v>
      </c>
      <c r="B14" s="107" t="s">
        <v>71</v>
      </c>
      <c r="C14" s="607">
        <v>0</v>
      </c>
      <c r="D14" s="607">
        <v>0</v>
      </c>
      <c r="E14" s="607">
        <v>0</v>
      </c>
      <c r="F14" s="607">
        <v>0</v>
      </c>
      <c r="G14" s="607">
        <v>0</v>
      </c>
      <c r="H14" s="607">
        <v>0</v>
      </c>
      <c r="I14" s="607">
        <v>0</v>
      </c>
      <c r="J14" s="607">
        <v>0</v>
      </c>
      <c r="K14" s="607">
        <v>0</v>
      </c>
      <c r="L14" s="607">
        <v>0</v>
      </c>
      <c r="M14" s="607">
        <v>8675081059.7554111</v>
      </c>
      <c r="N14" s="607">
        <v>1114770653.55585</v>
      </c>
      <c r="O14" s="607">
        <v>0</v>
      </c>
      <c r="P14" s="607">
        <v>0</v>
      </c>
      <c r="Q14" s="607">
        <v>0</v>
      </c>
      <c r="R14" s="607">
        <v>0</v>
      </c>
      <c r="S14" s="608">
        <f t="shared" si="0"/>
        <v>9789851713.3112602</v>
      </c>
    </row>
    <row r="15" spans="1:19">
      <c r="A15" s="70">
        <v>8</v>
      </c>
      <c r="B15" s="107" t="s">
        <v>72</v>
      </c>
      <c r="C15" s="607">
        <v>0</v>
      </c>
      <c r="D15" s="607">
        <v>0</v>
      </c>
      <c r="E15" s="607">
        <v>0</v>
      </c>
      <c r="F15" s="607">
        <v>0</v>
      </c>
      <c r="G15" s="607">
        <v>0</v>
      </c>
      <c r="H15" s="607">
        <v>0</v>
      </c>
      <c r="I15" s="607">
        <v>0</v>
      </c>
      <c r="J15" s="607">
        <v>0</v>
      </c>
      <c r="K15" s="607">
        <v>6459136111.5600004</v>
      </c>
      <c r="L15" s="607">
        <v>103882366.49365</v>
      </c>
      <c r="M15" s="607">
        <v>0</v>
      </c>
      <c r="N15" s="607">
        <v>0</v>
      </c>
      <c r="O15" s="607">
        <v>0</v>
      </c>
      <c r="P15" s="607">
        <v>0</v>
      </c>
      <c r="Q15" s="607">
        <v>0</v>
      </c>
      <c r="R15" s="607">
        <v>0</v>
      </c>
      <c r="S15" s="608">
        <f t="shared" si="0"/>
        <v>4922263858.5402384</v>
      </c>
    </row>
    <row r="16" spans="1:19">
      <c r="A16" s="70">
        <v>9</v>
      </c>
      <c r="B16" s="107" t="s">
        <v>948</v>
      </c>
      <c r="C16" s="607">
        <v>0</v>
      </c>
      <c r="D16" s="607">
        <v>0</v>
      </c>
      <c r="E16" s="607">
        <v>0</v>
      </c>
      <c r="F16" s="607">
        <v>0</v>
      </c>
      <c r="G16" s="607">
        <v>4647375406.9300022</v>
      </c>
      <c r="H16" s="607">
        <v>14278947.6274</v>
      </c>
      <c r="I16" s="607">
        <v>0</v>
      </c>
      <c r="J16" s="607">
        <v>0</v>
      </c>
      <c r="K16" s="607">
        <v>0</v>
      </c>
      <c r="L16" s="607">
        <v>0</v>
      </c>
      <c r="M16" s="607">
        <v>0</v>
      </c>
      <c r="N16" s="607">
        <v>0</v>
      </c>
      <c r="O16" s="607">
        <v>0</v>
      </c>
      <c r="P16" s="607">
        <v>0</v>
      </c>
      <c r="Q16" s="607">
        <v>0</v>
      </c>
      <c r="R16" s="607">
        <v>0</v>
      </c>
      <c r="S16" s="608">
        <f t="shared" si="0"/>
        <v>1631579024.0950909</v>
      </c>
    </row>
    <row r="17" spans="1:19">
      <c r="A17" s="70">
        <v>10</v>
      </c>
      <c r="B17" s="107" t="s">
        <v>67</v>
      </c>
      <c r="C17" s="607">
        <v>0</v>
      </c>
      <c r="D17" s="607">
        <v>0</v>
      </c>
      <c r="E17" s="607">
        <v>0</v>
      </c>
      <c r="F17" s="607">
        <v>0</v>
      </c>
      <c r="G17" s="607">
        <v>0</v>
      </c>
      <c r="H17" s="607">
        <v>0</v>
      </c>
      <c r="I17" s="607">
        <v>12836161.529999999</v>
      </c>
      <c r="J17" s="607">
        <v>0</v>
      </c>
      <c r="K17" s="607">
        <v>0</v>
      </c>
      <c r="L17" s="607">
        <v>0</v>
      </c>
      <c r="M17" s="607">
        <v>92820614.989999995</v>
      </c>
      <c r="N17" s="607">
        <v>3299883.24</v>
      </c>
      <c r="O17" s="607">
        <v>107399480.79000001</v>
      </c>
      <c r="P17" s="607">
        <v>1293804.02</v>
      </c>
      <c r="Q17" s="607">
        <v>0</v>
      </c>
      <c r="R17" s="607">
        <v>0</v>
      </c>
      <c r="S17" s="608">
        <f t="shared" si="0"/>
        <v>265578506.20999998</v>
      </c>
    </row>
    <row r="18" spans="1:19">
      <c r="A18" s="70">
        <v>11</v>
      </c>
      <c r="B18" s="107" t="s">
        <v>68</v>
      </c>
      <c r="C18" s="607">
        <v>0</v>
      </c>
      <c r="D18" s="607">
        <v>0</v>
      </c>
      <c r="E18" s="607">
        <v>0</v>
      </c>
      <c r="F18" s="607">
        <v>0</v>
      </c>
      <c r="G18" s="607">
        <v>0</v>
      </c>
      <c r="H18" s="607">
        <v>0</v>
      </c>
      <c r="I18" s="607">
        <v>0</v>
      </c>
      <c r="J18" s="607">
        <v>0</v>
      </c>
      <c r="K18" s="607">
        <v>0</v>
      </c>
      <c r="L18" s="607">
        <v>0</v>
      </c>
      <c r="M18" s="607">
        <v>161841682.54999998</v>
      </c>
      <c r="N18" s="607">
        <v>0</v>
      </c>
      <c r="O18" s="607">
        <v>0</v>
      </c>
      <c r="P18" s="607">
        <v>0</v>
      </c>
      <c r="Q18" s="607">
        <v>1685156.969999989</v>
      </c>
      <c r="R18" s="607">
        <v>0</v>
      </c>
      <c r="S18" s="608">
        <f t="shared" si="0"/>
        <v>166054574.97499996</v>
      </c>
    </row>
    <row r="19" spans="1:19">
      <c r="A19" s="70">
        <v>12</v>
      </c>
      <c r="B19" s="107" t="s">
        <v>69</v>
      </c>
      <c r="C19" s="607">
        <v>0</v>
      </c>
      <c r="D19" s="607">
        <v>0</v>
      </c>
      <c r="E19" s="607">
        <v>0</v>
      </c>
      <c r="F19" s="607">
        <v>0</v>
      </c>
      <c r="G19" s="607">
        <v>0</v>
      </c>
      <c r="H19" s="607">
        <v>0</v>
      </c>
      <c r="I19" s="607">
        <v>0</v>
      </c>
      <c r="J19" s="607">
        <v>0</v>
      </c>
      <c r="K19" s="607">
        <v>0</v>
      </c>
      <c r="L19" s="607">
        <v>0</v>
      </c>
      <c r="M19" s="607">
        <v>0</v>
      </c>
      <c r="N19" s="607">
        <v>0</v>
      </c>
      <c r="O19" s="607">
        <v>0</v>
      </c>
      <c r="P19" s="607">
        <v>0</v>
      </c>
      <c r="Q19" s="607">
        <v>0</v>
      </c>
      <c r="R19" s="607">
        <v>0</v>
      </c>
      <c r="S19" s="608">
        <f t="shared" si="0"/>
        <v>0</v>
      </c>
    </row>
    <row r="20" spans="1:19">
      <c r="A20" s="70">
        <v>13</v>
      </c>
      <c r="B20" s="107" t="s">
        <v>70</v>
      </c>
      <c r="C20" s="607">
        <v>0</v>
      </c>
      <c r="D20" s="607">
        <v>0</v>
      </c>
      <c r="E20" s="607">
        <v>0</v>
      </c>
      <c r="F20" s="607">
        <v>0</v>
      </c>
      <c r="G20" s="607">
        <v>0</v>
      </c>
      <c r="H20" s="607">
        <v>0</v>
      </c>
      <c r="I20" s="607">
        <v>0</v>
      </c>
      <c r="J20" s="607">
        <v>0</v>
      </c>
      <c r="K20" s="607">
        <v>0</v>
      </c>
      <c r="L20" s="607">
        <v>0</v>
      </c>
      <c r="M20" s="607">
        <v>0</v>
      </c>
      <c r="N20" s="607">
        <v>0</v>
      </c>
      <c r="O20" s="607">
        <v>0</v>
      </c>
      <c r="P20" s="607">
        <v>0</v>
      </c>
      <c r="Q20" s="607">
        <v>0</v>
      </c>
      <c r="R20" s="607">
        <v>0</v>
      </c>
      <c r="S20" s="608">
        <f t="shared" si="0"/>
        <v>0</v>
      </c>
    </row>
    <row r="21" spans="1:19">
      <c r="A21" s="70">
        <v>14</v>
      </c>
      <c r="B21" s="107" t="s">
        <v>154</v>
      </c>
      <c r="C21" s="607">
        <v>1009337140.2993</v>
      </c>
      <c r="D21" s="607">
        <v>0</v>
      </c>
      <c r="E21" s="607">
        <v>0</v>
      </c>
      <c r="F21" s="607">
        <v>0</v>
      </c>
      <c r="G21" s="607">
        <v>0</v>
      </c>
      <c r="H21" s="607">
        <v>0</v>
      </c>
      <c r="I21" s="607">
        <v>0</v>
      </c>
      <c r="J21" s="607">
        <v>0</v>
      </c>
      <c r="K21" s="607">
        <v>0</v>
      </c>
      <c r="L21" s="607">
        <v>0</v>
      </c>
      <c r="M21" s="607">
        <v>4003556168.8881974</v>
      </c>
      <c r="N21" s="607">
        <v>60142985.460100003</v>
      </c>
      <c r="O21" s="607">
        <v>0</v>
      </c>
      <c r="P21" s="607">
        <v>0</v>
      </c>
      <c r="Q21" s="607">
        <v>26760087.388</v>
      </c>
      <c r="R21" s="607">
        <v>0</v>
      </c>
      <c r="S21" s="608">
        <f t="shared" si="0"/>
        <v>4130599372.8182974</v>
      </c>
    </row>
    <row r="22" spans="1:19" ht="13.5" thickBot="1">
      <c r="A22" s="54"/>
      <c r="B22" s="91" t="s">
        <v>66</v>
      </c>
      <c r="C22" s="609">
        <f>SUM(C8:C21)</f>
        <v>5324864395.9224806</v>
      </c>
      <c r="D22" s="609">
        <f t="shared" ref="D22:S22" si="1">SUM(D8:D21)</f>
        <v>0</v>
      </c>
      <c r="E22" s="609">
        <f t="shared" si="1"/>
        <v>1779354844.1205647</v>
      </c>
      <c r="F22" s="609">
        <f t="shared" si="1"/>
        <v>29982473.649999999</v>
      </c>
      <c r="G22" s="609">
        <f t="shared" si="1"/>
        <v>4647375406.9300022</v>
      </c>
      <c r="H22" s="609">
        <f t="shared" si="1"/>
        <v>14278947.6274</v>
      </c>
      <c r="I22" s="609">
        <f t="shared" si="1"/>
        <v>50265448.873541757</v>
      </c>
      <c r="J22" s="609">
        <f t="shared" si="1"/>
        <v>143057047.05000001</v>
      </c>
      <c r="K22" s="609">
        <f t="shared" si="1"/>
        <v>6459136111.5600004</v>
      </c>
      <c r="L22" s="609">
        <f t="shared" si="1"/>
        <v>103882366.49365</v>
      </c>
      <c r="M22" s="609">
        <f t="shared" si="1"/>
        <v>14681185535.612894</v>
      </c>
      <c r="N22" s="609">
        <f t="shared" si="1"/>
        <v>1233786293.9509499</v>
      </c>
      <c r="O22" s="609">
        <f t="shared" si="1"/>
        <v>107399480.79000001</v>
      </c>
      <c r="P22" s="609">
        <f t="shared" si="1"/>
        <v>1293804.02</v>
      </c>
      <c r="Q22" s="609">
        <f t="shared" si="1"/>
        <v>28445244.357999988</v>
      </c>
      <c r="R22" s="609">
        <f t="shared" si="1"/>
        <v>0</v>
      </c>
      <c r="S22" s="610">
        <f t="shared" si="1"/>
        <v>23161496461.825058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C7" activePane="bottomRight" state="frozen"/>
      <selection pane="topRight" activeCell="C1" sqref="C1"/>
      <selection pane="bottomLeft" activeCell="A6" sqref="A6"/>
      <selection pane="bottomRight" activeCell="C7" sqref="C7:V21"/>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2">
      <c r="A1" s="1" t="s">
        <v>108</v>
      </c>
      <c r="B1" s="1" t="str">
        <f>Info!C2</f>
        <v>სს თიბისი ბანკი</v>
      </c>
    </row>
    <row r="2" spans="1:22">
      <c r="A2" s="1" t="s">
        <v>109</v>
      </c>
      <c r="B2" s="299">
        <f>'1. key ratios'!B2</f>
        <v>45473</v>
      </c>
    </row>
    <row r="4" spans="1:22" ht="27.75" thickBot="1">
      <c r="A4" s="1" t="s">
        <v>260</v>
      </c>
      <c r="B4" s="173" t="s">
        <v>295</v>
      </c>
      <c r="V4" s="131" t="s">
        <v>87</v>
      </c>
    </row>
    <row r="5" spans="1:22">
      <c r="A5" s="52"/>
      <c r="B5" s="53"/>
      <c r="C5" s="711" t="s">
        <v>116</v>
      </c>
      <c r="D5" s="712"/>
      <c r="E5" s="712"/>
      <c r="F5" s="712"/>
      <c r="G5" s="712"/>
      <c r="H5" s="712"/>
      <c r="I5" s="712"/>
      <c r="J5" s="712"/>
      <c r="K5" s="712"/>
      <c r="L5" s="713"/>
      <c r="M5" s="711" t="s">
        <v>117</v>
      </c>
      <c r="N5" s="712"/>
      <c r="O5" s="712"/>
      <c r="P5" s="712"/>
      <c r="Q5" s="712"/>
      <c r="R5" s="712"/>
      <c r="S5" s="713"/>
      <c r="T5" s="716" t="s">
        <v>293</v>
      </c>
      <c r="U5" s="716" t="s">
        <v>292</v>
      </c>
      <c r="V5" s="714" t="s">
        <v>118</v>
      </c>
    </row>
    <row r="6" spans="1:22" s="29" customFormat="1" ht="127.5">
      <c r="A6" s="68"/>
      <c r="B6" s="109"/>
      <c r="C6" s="50" t="s">
        <v>119</v>
      </c>
      <c r="D6" s="49" t="s">
        <v>120</v>
      </c>
      <c r="E6" s="47" t="s">
        <v>121</v>
      </c>
      <c r="F6" s="47" t="s">
        <v>287</v>
      </c>
      <c r="G6" s="49" t="s">
        <v>122</v>
      </c>
      <c r="H6" s="49" t="s">
        <v>123</v>
      </c>
      <c r="I6" s="49" t="s">
        <v>124</v>
      </c>
      <c r="J6" s="49" t="s">
        <v>153</v>
      </c>
      <c r="K6" s="49" t="s">
        <v>125</v>
      </c>
      <c r="L6" s="51" t="s">
        <v>126</v>
      </c>
      <c r="M6" s="50" t="s">
        <v>127</v>
      </c>
      <c r="N6" s="49" t="s">
        <v>128</v>
      </c>
      <c r="O6" s="49" t="s">
        <v>129</v>
      </c>
      <c r="P6" s="49" t="s">
        <v>130</v>
      </c>
      <c r="Q6" s="49" t="s">
        <v>131</v>
      </c>
      <c r="R6" s="49" t="s">
        <v>132</v>
      </c>
      <c r="S6" s="51" t="s">
        <v>133</v>
      </c>
      <c r="T6" s="717"/>
      <c r="U6" s="717"/>
      <c r="V6" s="715"/>
    </row>
    <row r="7" spans="1:22">
      <c r="A7" s="90">
        <v>1</v>
      </c>
      <c r="B7" s="107" t="s">
        <v>134</v>
      </c>
      <c r="C7" s="611">
        <v>0</v>
      </c>
      <c r="D7" s="611">
        <v>0</v>
      </c>
      <c r="E7" s="611">
        <v>0</v>
      </c>
      <c r="F7" s="611">
        <v>0</v>
      </c>
      <c r="G7" s="611">
        <v>0</v>
      </c>
      <c r="H7" s="611">
        <v>0</v>
      </c>
      <c r="I7" s="611">
        <v>0</v>
      </c>
      <c r="J7" s="611">
        <v>0</v>
      </c>
      <c r="K7" s="611">
        <v>0</v>
      </c>
      <c r="L7" s="611">
        <v>0</v>
      </c>
      <c r="M7" s="611">
        <v>0</v>
      </c>
      <c r="N7" s="611">
        <v>0</v>
      </c>
      <c r="O7" s="611">
        <v>0</v>
      </c>
      <c r="P7" s="611">
        <v>0</v>
      </c>
      <c r="Q7" s="611">
        <v>0</v>
      </c>
      <c r="R7" s="611">
        <v>0</v>
      </c>
      <c r="S7" s="611">
        <v>0</v>
      </c>
      <c r="T7" s="668">
        <v>0</v>
      </c>
      <c r="U7" s="669">
        <v>0</v>
      </c>
      <c r="V7" s="670">
        <f>SUM(C7:S7)</f>
        <v>0</v>
      </c>
    </row>
    <row r="8" spans="1:22">
      <c r="A8" s="90">
        <v>2</v>
      </c>
      <c r="B8" s="107" t="s">
        <v>135</v>
      </c>
      <c r="C8" s="611">
        <v>0</v>
      </c>
      <c r="D8" s="611">
        <v>0</v>
      </c>
      <c r="E8" s="611">
        <v>0</v>
      </c>
      <c r="F8" s="611">
        <v>0</v>
      </c>
      <c r="G8" s="611">
        <v>0</v>
      </c>
      <c r="H8" s="611">
        <v>0</v>
      </c>
      <c r="I8" s="611">
        <v>0</v>
      </c>
      <c r="J8" s="611">
        <v>0</v>
      </c>
      <c r="K8" s="611">
        <v>0</v>
      </c>
      <c r="L8" s="611">
        <v>0</v>
      </c>
      <c r="M8" s="611">
        <v>0</v>
      </c>
      <c r="N8" s="611">
        <v>0</v>
      </c>
      <c r="O8" s="611">
        <v>0</v>
      </c>
      <c r="P8" s="611">
        <v>0</v>
      </c>
      <c r="Q8" s="611">
        <v>0</v>
      </c>
      <c r="R8" s="611">
        <v>0</v>
      </c>
      <c r="S8" s="611">
        <v>0</v>
      </c>
      <c r="T8" s="668">
        <v>0</v>
      </c>
      <c r="U8" s="669">
        <v>0</v>
      </c>
      <c r="V8" s="670">
        <f t="shared" ref="V8:V20" si="0">SUM(C8:S8)</f>
        <v>0</v>
      </c>
    </row>
    <row r="9" spans="1:22">
      <c r="A9" s="90">
        <v>3</v>
      </c>
      <c r="B9" s="107" t="s">
        <v>136</v>
      </c>
      <c r="C9" s="611">
        <v>0</v>
      </c>
      <c r="D9" s="611">
        <v>0</v>
      </c>
      <c r="E9" s="611">
        <v>0</v>
      </c>
      <c r="F9" s="611">
        <v>0</v>
      </c>
      <c r="G9" s="611">
        <v>0</v>
      </c>
      <c r="H9" s="611">
        <v>0</v>
      </c>
      <c r="I9" s="611">
        <v>0</v>
      </c>
      <c r="J9" s="611">
        <v>0</v>
      </c>
      <c r="K9" s="611">
        <v>0</v>
      </c>
      <c r="L9" s="611">
        <v>0</v>
      </c>
      <c r="M9" s="611">
        <v>0</v>
      </c>
      <c r="N9" s="611">
        <v>0</v>
      </c>
      <c r="O9" s="611">
        <v>0</v>
      </c>
      <c r="P9" s="611">
        <v>0</v>
      </c>
      <c r="Q9" s="611">
        <v>0</v>
      </c>
      <c r="R9" s="611">
        <v>0</v>
      </c>
      <c r="S9" s="611">
        <v>0</v>
      </c>
      <c r="T9" s="668">
        <v>0</v>
      </c>
      <c r="U9" s="669">
        <v>0</v>
      </c>
      <c r="V9" s="670">
        <f>SUM(C9:S9)</f>
        <v>0</v>
      </c>
    </row>
    <row r="10" spans="1:22">
      <c r="A10" s="90">
        <v>4</v>
      </c>
      <c r="B10" s="107" t="s">
        <v>137</v>
      </c>
      <c r="C10" s="611">
        <v>0</v>
      </c>
      <c r="D10" s="611">
        <v>0</v>
      </c>
      <c r="E10" s="611">
        <v>0</v>
      </c>
      <c r="F10" s="611">
        <v>0</v>
      </c>
      <c r="G10" s="611">
        <v>0</v>
      </c>
      <c r="H10" s="611">
        <v>0</v>
      </c>
      <c r="I10" s="611">
        <v>0</v>
      </c>
      <c r="J10" s="611">
        <v>0</v>
      </c>
      <c r="K10" s="611">
        <v>0</v>
      </c>
      <c r="L10" s="611">
        <v>0</v>
      </c>
      <c r="M10" s="611">
        <v>0</v>
      </c>
      <c r="N10" s="611">
        <v>0</v>
      </c>
      <c r="O10" s="611">
        <v>0</v>
      </c>
      <c r="P10" s="611">
        <v>0</v>
      </c>
      <c r="Q10" s="611">
        <v>0</v>
      </c>
      <c r="R10" s="611">
        <v>0</v>
      </c>
      <c r="S10" s="611">
        <v>0</v>
      </c>
      <c r="T10" s="668">
        <v>0</v>
      </c>
      <c r="U10" s="669">
        <v>0</v>
      </c>
      <c r="V10" s="670">
        <f t="shared" si="0"/>
        <v>0</v>
      </c>
    </row>
    <row r="11" spans="1:22">
      <c r="A11" s="90">
        <v>5</v>
      </c>
      <c r="B11" s="107" t="s">
        <v>947</v>
      </c>
      <c r="C11" s="611">
        <v>0</v>
      </c>
      <c r="D11" s="611">
        <v>0</v>
      </c>
      <c r="E11" s="611">
        <v>0</v>
      </c>
      <c r="F11" s="611">
        <v>0</v>
      </c>
      <c r="G11" s="611">
        <v>0</v>
      </c>
      <c r="H11" s="611">
        <v>0</v>
      </c>
      <c r="I11" s="611">
        <v>0</v>
      </c>
      <c r="J11" s="611">
        <v>0</v>
      </c>
      <c r="K11" s="611">
        <v>0</v>
      </c>
      <c r="L11" s="611">
        <v>0</v>
      </c>
      <c r="M11" s="611">
        <v>0</v>
      </c>
      <c r="N11" s="611">
        <v>0</v>
      </c>
      <c r="O11" s="611">
        <v>0</v>
      </c>
      <c r="P11" s="611">
        <v>0</v>
      </c>
      <c r="Q11" s="611">
        <v>0</v>
      </c>
      <c r="R11" s="611">
        <v>0</v>
      </c>
      <c r="S11" s="611">
        <v>0</v>
      </c>
      <c r="T11" s="668">
        <v>0</v>
      </c>
      <c r="U11" s="669">
        <v>0</v>
      </c>
      <c r="V11" s="670">
        <f t="shared" si="0"/>
        <v>0</v>
      </c>
    </row>
    <row r="12" spans="1:22">
      <c r="A12" s="90">
        <v>6</v>
      </c>
      <c r="B12" s="107" t="s">
        <v>138</v>
      </c>
      <c r="C12" s="611">
        <v>0</v>
      </c>
      <c r="D12" s="611">
        <v>0</v>
      </c>
      <c r="E12" s="611">
        <v>0</v>
      </c>
      <c r="F12" s="611">
        <v>0</v>
      </c>
      <c r="G12" s="611">
        <v>0</v>
      </c>
      <c r="H12" s="611">
        <v>0</v>
      </c>
      <c r="I12" s="611">
        <v>0</v>
      </c>
      <c r="J12" s="611">
        <v>0</v>
      </c>
      <c r="K12" s="611">
        <v>0</v>
      </c>
      <c r="L12" s="611">
        <v>0</v>
      </c>
      <c r="M12" s="611">
        <v>0</v>
      </c>
      <c r="N12" s="611">
        <v>0</v>
      </c>
      <c r="O12" s="611">
        <v>0</v>
      </c>
      <c r="P12" s="611">
        <v>0</v>
      </c>
      <c r="Q12" s="611">
        <v>0</v>
      </c>
      <c r="R12" s="611">
        <v>80971.146999999997</v>
      </c>
      <c r="S12" s="611">
        <v>0</v>
      </c>
      <c r="T12" s="668">
        <v>46.18</v>
      </c>
      <c r="U12" s="669">
        <v>80924.967000000004</v>
      </c>
      <c r="V12" s="670">
        <f t="shared" si="0"/>
        <v>80971.146999999997</v>
      </c>
    </row>
    <row r="13" spans="1:22">
      <c r="A13" s="90">
        <v>7</v>
      </c>
      <c r="B13" s="107" t="s">
        <v>71</v>
      </c>
      <c r="C13" s="611">
        <v>0</v>
      </c>
      <c r="D13" s="611">
        <v>157954445.68349999</v>
      </c>
      <c r="E13" s="611">
        <v>0</v>
      </c>
      <c r="F13" s="611">
        <v>0</v>
      </c>
      <c r="G13" s="611">
        <v>0</v>
      </c>
      <c r="H13" s="611">
        <v>0</v>
      </c>
      <c r="I13" s="611">
        <v>0</v>
      </c>
      <c r="J13" s="611">
        <v>0</v>
      </c>
      <c r="K13" s="611">
        <v>0</v>
      </c>
      <c r="L13" s="611">
        <v>0</v>
      </c>
      <c r="M13" s="611">
        <v>22893437.620000001</v>
      </c>
      <c r="N13" s="611">
        <v>0</v>
      </c>
      <c r="O13" s="611">
        <v>32557935.25</v>
      </c>
      <c r="P13" s="611">
        <v>0</v>
      </c>
      <c r="Q13" s="611">
        <v>0</v>
      </c>
      <c r="R13" s="611">
        <v>0</v>
      </c>
      <c r="S13" s="611">
        <v>0</v>
      </c>
      <c r="T13" s="668">
        <v>112470250.55000001</v>
      </c>
      <c r="U13" s="669">
        <v>100935568.0035</v>
      </c>
      <c r="V13" s="670">
        <f t="shared" si="0"/>
        <v>213405818.5535</v>
      </c>
    </row>
    <row r="14" spans="1:22">
      <c r="A14" s="90">
        <v>8</v>
      </c>
      <c r="B14" s="107" t="s">
        <v>72</v>
      </c>
      <c r="C14" s="611">
        <v>0</v>
      </c>
      <c r="D14" s="611">
        <v>61804628.991699986</v>
      </c>
      <c r="E14" s="611">
        <v>0</v>
      </c>
      <c r="F14" s="611">
        <v>0</v>
      </c>
      <c r="G14" s="611">
        <v>0</v>
      </c>
      <c r="H14" s="611">
        <v>0</v>
      </c>
      <c r="I14" s="611">
        <v>0</v>
      </c>
      <c r="J14" s="611">
        <v>0</v>
      </c>
      <c r="K14" s="611">
        <v>0</v>
      </c>
      <c r="L14" s="611">
        <v>0</v>
      </c>
      <c r="M14" s="611">
        <v>8847361.0999999978</v>
      </c>
      <c r="N14" s="611">
        <v>0</v>
      </c>
      <c r="O14" s="611">
        <v>37294608.519999996</v>
      </c>
      <c r="P14" s="611">
        <v>0</v>
      </c>
      <c r="Q14" s="611">
        <v>0</v>
      </c>
      <c r="R14" s="611">
        <v>0</v>
      </c>
      <c r="S14" s="611">
        <v>0</v>
      </c>
      <c r="T14" s="668">
        <v>100875632.06999998</v>
      </c>
      <c r="U14" s="669">
        <v>7070966.5416999999</v>
      </c>
      <c r="V14" s="670">
        <f t="shared" si="0"/>
        <v>107946598.61169998</v>
      </c>
    </row>
    <row r="15" spans="1:22">
      <c r="A15" s="90">
        <v>9</v>
      </c>
      <c r="B15" s="107" t="s">
        <v>948</v>
      </c>
      <c r="C15" s="611">
        <v>0</v>
      </c>
      <c r="D15" s="611">
        <v>6378690.4681000011</v>
      </c>
      <c r="E15" s="611">
        <v>0</v>
      </c>
      <c r="F15" s="611">
        <v>0</v>
      </c>
      <c r="G15" s="611">
        <v>0</v>
      </c>
      <c r="H15" s="611">
        <v>0</v>
      </c>
      <c r="I15" s="611">
        <v>0</v>
      </c>
      <c r="J15" s="611">
        <v>0</v>
      </c>
      <c r="K15" s="611">
        <v>0</v>
      </c>
      <c r="L15" s="611">
        <v>0</v>
      </c>
      <c r="M15" s="611">
        <v>27325.550000000003</v>
      </c>
      <c r="N15" s="611">
        <v>0</v>
      </c>
      <c r="O15" s="611">
        <v>2122992.6</v>
      </c>
      <c r="P15" s="611">
        <v>0</v>
      </c>
      <c r="Q15" s="611">
        <v>0</v>
      </c>
      <c r="R15" s="611">
        <v>0</v>
      </c>
      <c r="S15" s="611">
        <v>0</v>
      </c>
      <c r="T15" s="668">
        <v>8374535.2000000011</v>
      </c>
      <c r="U15" s="669">
        <v>154473.41810000001</v>
      </c>
      <c r="V15" s="670">
        <f t="shared" si="0"/>
        <v>8529008.6181000005</v>
      </c>
    </row>
    <row r="16" spans="1:22">
      <c r="A16" s="90">
        <v>10</v>
      </c>
      <c r="B16" s="107" t="s">
        <v>67</v>
      </c>
      <c r="C16" s="611">
        <v>0</v>
      </c>
      <c r="D16" s="611">
        <v>846496.45050000004</v>
      </c>
      <c r="E16" s="611">
        <v>0</v>
      </c>
      <c r="F16" s="611">
        <v>0</v>
      </c>
      <c r="G16" s="611">
        <v>0</v>
      </c>
      <c r="H16" s="611">
        <v>0</v>
      </c>
      <c r="I16" s="611">
        <v>0</v>
      </c>
      <c r="J16" s="611">
        <v>0</v>
      </c>
      <c r="K16" s="611">
        <v>0</v>
      </c>
      <c r="L16" s="611">
        <v>0</v>
      </c>
      <c r="M16" s="611">
        <v>2435770.7200000002</v>
      </c>
      <c r="N16" s="611">
        <v>0</v>
      </c>
      <c r="O16" s="611">
        <v>2844471.6300000008</v>
      </c>
      <c r="P16" s="611">
        <v>0</v>
      </c>
      <c r="Q16" s="611">
        <v>0</v>
      </c>
      <c r="R16" s="611">
        <v>0</v>
      </c>
      <c r="S16" s="611">
        <v>0</v>
      </c>
      <c r="T16" s="668">
        <v>5349614.3300000019</v>
      </c>
      <c r="U16" s="669">
        <v>777124.47050000005</v>
      </c>
      <c r="V16" s="670">
        <f t="shared" si="0"/>
        <v>6126738.8005000008</v>
      </c>
    </row>
    <row r="17" spans="1:22">
      <c r="A17" s="90">
        <v>11</v>
      </c>
      <c r="B17" s="107" t="s">
        <v>68</v>
      </c>
      <c r="C17" s="611">
        <v>0</v>
      </c>
      <c r="D17" s="611">
        <v>55428161.820000008</v>
      </c>
      <c r="E17" s="611">
        <v>0</v>
      </c>
      <c r="F17" s="611">
        <v>0</v>
      </c>
      <c r="G17" s="611">
        <v>0</v>
      </c>
      <c r="H17" s="611">
        <v>0</v>
      </c>
      <c r="I17" s="611">
        <v>0</v>
      </c>
      <c r="J17" s="611">
        <v>0</v>
      </c>
      <c r="K17" s="611">
        <v>0</v>
      </c>
      <c r="L17" s="611">
        <v>0</v>
      </c>
      <c r="M17" s="611">
        <v>0</v>
      </c>
      <c r="N17" s="611">
        <v>0</v>
      </c>
      <c r="O17" s="611">
        <v>0</v>
      </c>
      <c r="P17" s="611">
        <v>0</v>
      </c>
      <c r="Q17" s="611">
        <v>0</v>
      </c>
      <c r="R17" s="611">
        <v>0</v>
      </c>
      <c r="S17" s="611">
        <v>0</v>
      </c>
      <c r="T17" s="668">
        <v>55428161.820000008</v>
      </c>
      <c r="U17" s="669">
        <v>0</v>
      </c>
      <c r="V17" s="670">
        <f t="shared" si="0"/>
        <v>55428161.820000008</v>
      </c>
    </row>
    <row r="18" spans="1:22">
      <c r="A18" s="90">
        <v>12</v>
      </c>
      <c r="B18" s="107" t="s">
        <v>69</v>
      </c>
      <c r="C18" s="611">
        <v>0</v>
      </c>
      <c r="D18" s="611">
        <v>0</v>
      </c>
      <c r="E18" s="611">
        <v>0</v>
      </c>
      <c r="F18" s="611">
        <v>0</v>
      </c>
      <c r="G18" s="611">
        <v>0</v>
      </c>
      <c r="H18" s="611">
        <v>0</v>
      </c>
      <c r="I18" s="611">
        <v>0</v>
      </c>
      <c r="J18" s="611">
        <v>0</v>
      </c>
      <c r="K18" s="611">
        <v>0</v>
      </c>
      <c r="L18" s="611">
        <v>0</v>
      </c>
      <c r="M18" s="611">
        <v>0</v>
      </c>
      <c r="N18" s="611">
        <v>0</v>
      </c>
      <c r="O18" s="611">
        <v>0</v>
      </c>
      <c r="P18" s="611">
        <v>0</v>
      </c>
      <c r="Q18" s="611">
        <v>0</v>
      </c>
      <c r="R18" s="611">
        <v>0</v>
      </c>
      <c r="S18" s="611">
        <v>0</v>
      </c>
      <c r="T18" s="668">
        <v>0</v>
      </c>
      <c r="U18" s="669">
        <v>0</v>
      </c>
      <c r="V18" s="670">
        <f t="shared" si="0"/>
        <v>0</v>
      </c>
    </row>
    <row r="19" spans="1:22">
      <c r="A19" s="90">
        <v>13</v>
      </c>
      <c r="B19" s="107" t="s">
        <v>70</v>
      </c>
      <c r="C19" s="611">
        <v>0</v>
      </c>
      <c r="D19" s="611">
        <v>0</v>
      </c>
      <c r="E19" s="611">
        <v>0</v>
      </c>
      <c r="F19" s="611">
        <v>0</v>
      </c>
      <c r="G19" s="611">
        <v>0</v>
      </c>
      <c r="H19" s="611">
        <v>0</v>
      </c>
      <c r="I19" s="611">
        <v>0</v>
      </c>
      <c r="J19" s="611">
        <v>0</v>
      </c>
      <c r="K19" s="611">
        <v>0</v>
      </c>
      <c r="L19" s="611">
        <v>0</v>
      </c>
      <c r="M19" s="611">
        <v>0</v>
      </c>
      <c r="N19" s="611">
        <v>0</v>
      </c>
      <c r="O19" s="611">
        <v>0</v>
      </c>
      <c r="P19" s="611">
        <v>0</v>
      </c>
      <c r="Q19" s="611">
        <v>0</v>
      </c>
      <c r="R19" s="611">
        <v>0</v>
      </c>
      <c r="S19" s="611">
        <v>0</v>
      </c>
      <c r="T19" s="668">
        <v>0</v>
      </c>
      <c r="U19" s="669">
        <v>0</v>
      </c>
      <c r="V19" s="670">
        <f t="shared" si="0"/>
        <v>0</v>
      </c>
    </row>
    <row r="20" spans="1:22">
      <c r="A20" s="90">
        <v>14</v>
      </c>
      <c r="B20" s="107" t="s">
        <v>154</v>
      </c>
      <c r="C20" s="611">
        <v>0</v>
      </c>
      <c r="D20" s="611">
        <v>401972193.97179997</v>
      </c>
      <c r="E20" s="611">
        <v>0</v>
      </c>
      <c r="F20" s="611">
        <v>0</v>
      </c>
      <c r="G20" s="611">
        <v>0</v>
      </c>
      <c r="H20" s="611">
        <v>0</v>
      </c>
      <c r="I20" s="611">
        <v>0</v>
      </c>
      <c r="J20" s="611">
        <v>0</v>
      </c>
      <c r="K20" s="611">
        <v>0</v>
      </c>
      <c r="L20" s="611">
        <v>0</v>
      </c>
      <c r="M20" s="611">
        <v>20953598.249999996</v>
      </c>
      <c r="N20" s="611">
        <v>0</v>
      </c>
      <c r="O20" s="611">
        <v>16653711.6</v>
      </c>
      <c r="P20" s="611">
        <v>0</v>
      </c>
      <c r="Q20" s="611">
        <v>0</v>
      </c>
      <c r="R20" s="611">
        <v>0</v>
      </c>
      <c r="S20" s="611">
        <v>0</v>
      </c>
      <c r="T20" s="668">
        <v>428142707.76999998</v>
      </c>
      <c r="U20" s="669">
        <v>11436796.0518</v>
      </c>
      <c r="V20" s="670">
        <f t="shared" si="0"/>
        <v>439579503.82179999</v>
      </c>
    </row>
    <row r="21" spans="1:22" ht="13.5" thickBot="1">
      <c r="A21" s="54"/>
      <c r="B21" s="55" t="s">
        <v>66</v>
      </c>
      <c r="C21" s="666">
        <f>SUM(C7:C20)</f>
        <v>0</v>
      </c>
      <c r="D21" s="160">
        <f t="shared" ref="D21:S21" si="1">SUM(D7:D20)</f>
        <v>684384617.38559997</v>
      </c>
      <c r="E21" s="160">
        <f t="shared" si="1"/>
        <v>0</v>
      </c>
      <c r="F21" s="160">
        <f t="shared" si="1"/>
        <v>0</v>
      </c>
      <c r="G21" s="160">
        <f t="shared" si="1"/>
        <v>0</v>
      </c>
      <c r="H21" s="160">
        <f t="shared" si="1"/>
        <v>0</v>
      </c>
      <c r="I21" s="160">
        <f t="shared" si="1"/>
        <v>0</v>
      </c>
      <c r="J21" s="160">
        <f t="shared" si="1"/>
        <v>0</v>
      </c>
      <c r="K21" s="160">
        <f t="shared" si="1"/>
        <v>0</v>
      </c>
      <c r="L21" s="667">
        <f t="shared" si="1"/>
        <v>0</v>
      </c>
      <c r="M21" s="666">
        <f t="shared" si="1"/>
        <v>55157493.239999995</v>
      </c>
      <c r="N21" s="160">
        <f t="shared" si="1"/>
        <v>0</v>
      </c>
      <c r="O21" s="160">
        <f t="shared" si="1"/>
        <v>91473719.599999979</v>
      </c>
      <c r="P21" s="160">
        <f t="shared" si="1"/>
        <v>0</v>
      </c>
      <c r="Q21" s="160">
        <f t="shared" si="1"/>
        <v>0</v>
      </c>
      <c r="R21" s="160">
        <f t="shared" si="1"/>
        <v>80971.146999999997</v>
      </c>
      <c r="S21" s="667">
        <f t="shared" si="1"/>
        <v>0</v>
      </c>
      <c r="T21" s="667">
        <f>SUM(T7:T20)</f>
        <v>710640947.92000008</v>
      </c>
      <c r="U21" s="667">
        <f t="shared" ref="U21:V21" si="2">SUM(U7:U20)</f>
        <v>120455853.4526</v>
      </c>
      <c r="V21" s="161">
        <f t="shared" si="2"/>
        <v>831096801.37259996</v>
      </c>
    </row>
    <row r="24" spans="1:22">
      <c r="C24" s="32"/>
      <c r="D24" s="32"/>
      <c r="E24" s="32"/>
    </row>
    <row r="25" spans="1:22">
      <c r="A25" s="28"/>
      <c r="B25" s="28"/>
      <c r="D25" s="32"/>
      <c r="E25" s="32"/>
    </row>
    <row r="26" spans="1:22">
      <c r="A26" s="28"/>
      <c r="B26" s="48"/>
      <c r="D26" s="32"/>
      <c r="E26" s="32"/>
    </row>
    <row r="27" spans="1:22">
      <c r="A27" s="28"/>
      <c r="B27" s="28"/>
      <c r="D27" s="32"/>
      <c r="E27" s="32"/>
    </row>
    <row r="28" spans="1:22">
      <c r="A28" s="28"/>
      <c r="B28" s="48"/>
      <c r="D28" s="32"/>
      <c r="E28" s="3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70" zoomScaleNormal="70" workbookViewId="0">
      <pane xSplit="1" ySplit="7" topLeftCell="B8" activePane="bottomRight" state="frozen"/>
      <selection activeCell="L18" sqref="L18"/>
      <selection pane="topRight" activeCell="L18" sqref="L18"/>
      <selection pane="bottomLeft" activeCell="L18" sqref="L18"/>
      <selection pane="bottomRight" activeCell="C1" sqref="C1:H1048576"/>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8"/>
  </cols>
  <sheetData>
    <row r="1" spans="1:9">
      <c r="A1" s="1" t="s">
        <v>108</v>
      </c>
      <c r="B1" s="1" t="str">
        <f>Info!C2</f>
        <v>სს თიბისი ბანკი</v>
      </c>
    </row>
    <row r="2" spans="1:9">
      <c r="A2" s="1" t="s">
        <v>109</v>
      </c>
      <c r="B2" s="299">
        <f>'1. key ratios'!B2</f>
        <v>45473</v>
      </c>
    </row>
    <row r="4" spans="1:9" ht="13.5" thickBot="1">
      <c r="A4" s="1" t="s">
        <v>261</v>
      </c>
      <c r="B4" s="22" t="s">
        <v>296</v>
      </c>
    </row>
    <row r="5" spans="1:9">
      <c r="A5" s="52"/>
      <c r="B5" s="88"/>
      <c r="C5" s="92" t="s">
        <v>0</v>
      </c>
      <c r="D5" s="92" t="s">
        <v>1</v>
      </c>
      <c r="E5" s="92" t="s">
        <v>2</v>
      </c>
      <c r="F5" s="92" t="s">
        <v>3</v>
      </c>
      <c r="G5" s="170" t="s">
        <v>4</v>
      </c>
      <c r="H5" s="93" t="s">
        <v>5</v>
      </c>
      <c r="I5" s="17"/>
    </row>
    <row r="6" spans="1:9" ht="15" customHeight="1">
      <c r="A6" s="87"/>
      <c r="B6" s="15"/>
      <c r="C6" s="709" t="s">
        <v>288</v>
      </c>
      <c r="D6" s="720" t="s">
        <v>309</v>
      </c>
      <c r="E6" s="721"/>
      <c r="F6" s="709" t="s">
        <v>315</v>
      </c>
      <c r="G6" s="709" t="s">
        <v>316</v>
      </c>
      <c r="H6" s="718" t="s">
        <v>290</v>
      </c>
      <c r="I6" s="17"/>
    </row>
    <row r="7" spans="1:9" ht="63.75">
      <c r="A7" s="87"/>
      <c r="B7" s="15"/>
      <c r="C7" s="710"/>
      <c r="D7" s="171" t="s">
        <v>291</v>
      </c>
      <c r="E7" s="171" t="s">
        <v>289</v>
      </c>
      <c r="F7" s="710"/>
      <c r="G7" s="710"/>
      <c r="H7" s="719"/>
      <c r="I7" s="17"/>
    </row>
    <row r="8" spans="1:9">
      <c r="A8" s="44">
        <v>1</v>
      </c>
      <c r="B8" s="107" t="s">
        <v>134</v>
      </c>
      <c r="C8" s="639">
        <v>4753892658.8326845</v>
      </c>
      <c r="D8" s="639">
        <v>0</v>
      </c>
      <c r="E8" s="639">
        <v>0</v>
      </c>
      <c r="F8" s="639">
        <v>1542070707.7979972</v>
      </c>
      <c r="G8" s="639">
        <v>1542070707.7979972</v>
      </c>
      <c r="H8" s="174">
        <f>G8/(C8+E8)</f>
        <v>0.32438063256073851</v>
      </c>
    </row>
    <row r="9" spans="1:9" ht="15" customHeight="1">
      <c r="A9" s="44">
        <v>2</v>
      </c>
      <c r="B9" s="107" t="s">
        <v>135</v>
      </c>
      <c r="C9" s="639">
        <v>0</v>
      </c>
      <c r="D9" s="639">
        <v>0</v>
      </c>
      <c r="E9" s="639">
        <v>0</v>
      </c>
      <c r="F9" s="639">
        <v>0</v>
      </c>
      <c r="G9" s="639">
        <v>0</v>
      </c>
      <c r="H9" s="174"/>
    </row>
    <row r="10" spans="1:9">
      <c r="A10" s="44">
        <v>3</v>
      </c>
      <c r="B10" s="107" t="s">
        <v>136</v>
      </c>
      <c r="C10" s="639">
        <v>303132111.27999997</v>
      </c>
      <c r="D10" s="639">
        <v>0</v>
      </c>
      <c r="E10" s="639">
        <v>0</v>
      </c>
      <c r="F10" s="639">
        <v>0</v>
      </c>
      <c r="G10" s="639">
        <v>0</v>
      </c>
      <c r="H10" s="174">
        <f t="shared" ref="H10:H21" si="0">G10/(C10+E10)</f>
        <v>0</v>
      </c>
    </row>
    <row r="11" spans="1:9">
      <c r="A11" s="44">
        <v>4</v>
      </c>
      <c r="B11" s="107" t="s">
        <v>137</v>
      </c>
      <c r="C11" s="639">
        <v>675956392.31488299</v>
      </c>
      <c r="D11" s="639">
        <v>0</v>
      </c>
      <c r="E11" s="639">
        <v>0</v>
      </c>
      <c r="F11" s="639">
        <v>0</v>
      </c>
      <c r="G11" s="639">
        <v>0</v>
      </c>
      <c r="H11" s="174">
        <f t="shared" si="0"/>
        <v>0</v>
      </c>
    </row>
    <row r="12" spans="1:9">
      <c r="A12" s="44">
        <v>5</v>
      </c>
      <c r="B12" s="107" t="s">
        <v>947</v>
      </c>
      <c r="C12" s="639">
        <v>0</v>
      </c>
      <c r="D12" s="639">
        <v>0</v>
      </c>
      <c r="E12" s="639">
        <v>0</v>
      </c>
      <c r="F12" s="639">
        <v>0</v>
      </c>
      <c r="G12" s="639">
        <v>0</v>
      </c>
      <c r="H12" s="174"/>
    </row>
    <row r="13" spans="1:9">
      <c r="A13" s="44">
        <v>6</v>
      </c>
      <c r="B13" s="107" t="s">
        <v>138</v>
      </c>
      <c r="C13" s="639">
        <v>2147216234.0890067</v>
      </c>
      <c r="D13" s="639">
        <v>455045991.88999999</v>
      </c>
      <c r="E13" s="639">
        <v>228612292.39500001</v>
      </c>
      <c r="F13" s="639">
        <v>713498704.07717383</v>
      </c>
      <c r="G13" s="639">
        <v>713417732.93017387</v>
      </c>
      <c r="H13" s="174">
        <f t="shared" si="0"/>
        <v>0.30028165963052988</v>
      </c>
    </row>
    <row r="14" spans="1:9">
      <c r="A14" s="44">
        <v>7</v>
      </c>
      <c r="B14" s="107" t="s">
        <v>71</v>
      </c>
      <c r="C14" s="639">
        <v>8675081059.7554111</v>
      </c>
      <c r="D14" s="639">
        <v>2140015578.1740999</v>
      </c>
      <c r="E14" s="639">
        <v>1114770653.55585</v>
      </c>
      <c r="F14" s="639">
        <v>9789851713.3112602</v>
      </c>
      <c r="G14" s="639">
        <v>9576445894.757761</v>
      </c>
      <c r="H14" s="174">
        <f>G14/(C14+E14)</f>
        <v>0.978201322675467</v>
      </c>
    </row>
    <row r="15" spans="1:9">
      <c r="A15" s="44">
        <v>8</v>
      </c>
      <c r="B15" s="107" t="s">
        <v>72</v>
      </c>
      <c r="C15" s="639">
        <v>6459136111.5600004</v>
      </c>
      <c r="D15" s="639">
        <v>376511095.77219999</v>
      </c>
      <c r="E15" s="639">
        <v>103882366.49365</v>
      </c>
      <c r="F15" s="639">
        <v>4922263858.5402374</v>
      </c>
      <c r="G15" s="639">
        <v>4814317259.9285383</v>
      </c>
      <c r="H15" s="174">
        <f t="shared" si="0"/>
        <v>0.73355229396768162</v>
      </c>
    </row>
    <row r="16" spans="1:9">
      <c r="A16" s="44">
        <v>9</v>
      </c>
      <c r="B16" s="107" t="s">
        <v>948</v>
      </c>
      <c r="C16" s="639">
        <v>4647375406.9300022</v>
      </c>
      <c r="D16" s="639">
        <v>42327414.732600003</v>
      </c>
      <c r="E16" s="639">
        <v>14278947.6274</v>
      </c>
      <c r="F16" s="639">
        <v>1631579024.0950906</v>
      </c>
      <c r="G16" s="639">
        <v>1623050015.4769907</v>
      </c>
      <c r="H16" s="174">
        <f t="shared" si="0"/>
        <v>0.34817039017280166</v>
      </c>
    </row>
    <row r="17" spans="1:8">
      <c r="A17" s="44">
        <v>10</v>
      </c>
      <c r="B17" s="107" t="s">
        <v>67</v>
      </c>
      <c r="C17" s="639">
        <v>213056257.31</v>
      </c>
      <c r="D17" s="639">
        <v>12590237.3835</v>
      </c>
      <c r="E17" s="639">
        <v>4593687.26</v>
      </c>
      <c r="F17" s="639">
        <v>265578506.21000001</v>
      </c>
      <c r="G17" s="639">
        <v>259451767.40949997</v>
      </c>
      <c r="H17" s="174">
        <f t="shared" si="0"/>
        <v>1.1920598827722457</v>
      </c>
    </row>
    <row r="18" spans="1:8">
      <c r="A18" s="44">
        <v>11</v>
      </c>
      <c r="B18" s="107" t="s">
        <v>68</v>
      </c>
      <c r="C18" s="639">
        <v>163526839.51999998</v>
      </c>
      <c r="D18" s="639">
        <v>45000</v>
      </c>
      <c r="E18" s="639">
        <v>0</v>
      </c>
      <c r="F18" s="639">
        <v>166054574.97499996</v>
      </c>
      <c r="G18" s="639">
        <v>110626413.15499996</v>
      </c>
      <c r="H18" s="174">
        <f t="shared" si="0"/>
        <v>0.67650309563690858</v>
      </c>
    </row>
    <row r="19" spans="1:8">
      <c r="A19" s="44">
        <v>12</v>
      </c>
      <c r="B19" s="107" t="s">
        <v>69</v>
      </c>
      <c r="C19" s="639">
        <v>0</v>
      </c>
      <c r="D19" s="639">
        <v>0</v>
      </c>
      <c r="E19" s="639">
        <v>0</v>
      </c>
      <c r="F19" s="639">
        <v>0</v>
      </c>
      <c r="G19" s="639">
        <v>0</v>
      </c>
      <c r="H19" s="174"/>
    </row>
    <row r="20" spans="1:8">
      <c r="A20" s="44">
        <v>13</v>
      </c>
      <c r="B20" s="107" t="s">
        <v>70</v>
      </c>
      <c r="C20" s="639">
        <v>0</v>
      </c>
      <c r="D20" s="639">
        <v>0</v>
      </c>
      <c r="E20" s="639">
        <v>0</v>
      </c>
      <c r="F20" s="639">
        <v>0</v>
      </c>
      <c r="G20" s="639">
        <v>0</v>
      </c>
      <c r="H20" s="174"/>
    </row>
    <row r="21" spans="1:8">
      <c r="A21" s="44">
        <v>14</v>
      </c>
      <c r="B21" s="107" t="s">
        <v>154</v>
      </c>
      <c r="C21" s="639">
        <v>5039653396.5754976</v>
      </c>
      <c r="D21" s="639">
        <v>243957631.81760001</v>
      </c>
      <c r="E21" s="639">
        <v>60142985.460100003</v>
      </c>
      <c r="F21" s="639">
        <v>4130599372.8182974</v>
      </c>
      <c r="G21" s="639">
        <v>3691019868.9964972</v>
      </c>
      <c r="H21" s="174">
        <f t="shared" si="0"/>
        <v>0.72375828219306604</v>
      </c>
    </row>
    <row r="22" spans="1:8" ht="13.5" thickBot="1">
      <c r="A22" s="89"/>
      <c r="B22" s="94" t="s">
        <v>66</v>
      </c>
      <c r="C22" s="160">
        <f>SUM(C8:C21)</f>
        <v>33078026468.167484</v>
      </c>
      <c r="D22" s="160">
        <f>SUM(D8:D21)</f>
        <v>3270492949.7700005</v>
      </c>
      <c r="E22" s="160">
        <f>SUM(E8:E21)</f>
        <v>1526280932.7919998</v>
      </c>
      <c r="F22" s="160">
        <f>SUM(F8:F21)</f>
        <v>23161496461.825054</v>
      </c>
      <c r="G22" s="160">
        <f>SUM(G8:G21)</f>
        <v>22330399660.452457</v>
      </c>
      <c r="H22" s="175">
        <f>G22/(C22+E22)</f>
        <v>0.64530693828691665</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tabSelected="1" zoomScale="70" zoomScaleNormal="70" workbookViewId="0">
      <pane xSplit="2" ySplit="6" topLeftCell="C7" activePane="bottomRight" state="frozen"/>
      <selection pane="topRight" activeCell="C1" sqref="C1"/>
      <selection pane="bottomLeft" activeCell="A6" sqref="A6"/>
      <selection pane="bottomRight" activeCell="D15" sqref="D15"/>
    </sheetView>
  </sheetViews>
  <sheetFormatPr defaultColWidth="9.140625" defaultRowHeight="12.75"/>
  <cols>
    <col min="1" max="1" width="10.5703125" style="1" bestFit="1" customWidth="1"/>
    <col min="2" max="2" width="104.140625" style="1" customWidth="1"/>
    <col min="3" max="4" width="14.5703125" style="1" bestFit="1" customWidth="1"/>
    <col min="5" max="5" width="15" style="1" bestFit="1" customWidth="1"/>
    <col min="6" max="8" width="14" style="1" bestFit="1" customWidth="1"/>
    <col min="9" max="9" width="13.5703125" style="1" bestFit="1" customWidth="1"/>
    <col min="10" max="11" width="14" style="1" bestFit="1" customWidth="1"/>
    <col min="12" max="16384" width="9.140625" style="1"/>
  </cols>
  <sheetData>
    <row r="1" spans="1:11">
      <c r="A1" s="1" t="s">
        <v>108</v>
      </c>
      <c r="B1" s="1" t="str">
        <f>Info!C2</f>
        <v>სს თიბისი ბანკი</v>
      </c>
    </row>
    <row r="2" spans="1:11">
      <c r="A2" s="1" t="s">
        <v>109</v>
      </c>
      <c r="B2" s="299">
        <f>'1. key ratios'!B2</f>
        <v>45473</v>
      </c>
    </row>
    <row r="4" spans="1:11" ht="13.5" thickBot="1">
      <c r="A4" s="1" t="s">
        <v>352</v>
      </c>
      <c r="B4" s="22" t="s">
        <v>351</v>
      </c>
    </row>
    <row r="5" spans="1:11" ht="30" customHeight="1">
      <c r="A5" s="725"/>
      <c r="B5" s="726"/>
      <c r="C5" s="727" t="s">
        <v>384</v>
      </c>
      <c r="D5" s="727"/>
      <c r="E5" s="727"/>
      <c r="F5" s="727" t="s">
        <v>385</v>
      </c>
      <c r="G5" s="727"/>
      <c r="H5" s="727"/>
      <c r="I5" s="727" t="s">
        <v>386</v>
      </c>
      <c r="J5" s="727"/>
      <c r="K5" s="728"/>
    </row>
    <row r="6" spans="1:11">
      <c r="A6" s="195"/>
      <c r="B6" s="196"/>
      <c r="C6" s="197" t="s">
        <v>26</v>
      </c>
      <c r="D6" s="197" t="s">
        <v>90</v>
      </c>
      <c r="E6" s="197" t="s">
        <v>66</v>
      </c>
      <c r="F6" s="197" t="s">
        <v>26</v>
      </c>
      <c r="G6" s="197" t="s">
        <v>90</v>
      </c>
      <c r="H6" s="197" t="s">
        <v>66</v>
      </c>
      <c r="I6" s="197" t="s">
        <v>26</v>
      </c>
      <c r="J6" s="197" t="s">
        <v>90</v>
      </c>
      <c r="K6" s="199" t="s">
        <v>66</v>
      </c>
    </row>
    <row r="7" spans="1:11">
      <c r="A7" s="200" t="s">
        <v>322</v>
      </c>
      <c r="B7" s="194"/>
      <c r="C7" s="194"/>
      <c r="D7" s="194"/>
      <c r="E7" s="194"/>
      <c r="F7" s="194"/>
      <c r="G7" s="194"/>
      <c r="H7" s="194"/>
      <c r="I7" s="194"/>
      <c r="J7" s="194"/>
      <c r="K7" s="201"/>
    </row>
    <row r="8" spans="1:11">
      <c r="A8" s="193">
        <v>1</v>
      </c>
      <c r="B8" s="181" t="s">
        <v>322</v>
      </c>
      <c r="C8" s="643"/>
      <c r="D8" s="643"/>
      <c r="E8" s="643"/>
      <c r="F8" s="322">
        <v>2710562235.8197589</v>
      </c>
      <c r="G8" s="322">
        <v>4295686039.5988607</v>
      </c>
      <c r="H8" s="322">
        <v>7006248275.4186192</v>
      </c>
      <c r="I8" s="322">
        <v>2549859721.4755659</v>
      </c>
      <c r="J8" s="322">
        <v>2721715305.1171441</v>
      </c>
      <c r="K8" s="322">
        <v>5271575026.5927105</v>
      </c>
    </row>
    <row r="9" spans="1:11">
      <c r="A9" s="200" t="s">
        <v>323</v>
      </c>
      <c r="B9" s="194"/>
      <c r="C9" s="644"/>
      <c r="D9" s="644"/>
      <c r="E9" s="644"/>
      <c r="F9" s="644"/>
      <c r="G9" s="644"/>
      <c r="H9" s="644"/>
      <c r="I9" s="644"/>
      <c r="J9" s="644"/>
      <c r="K9" s="645"/>
    </row>
    <row r="10" spans="1:11">
      <c r="A10" s="202">
        <v>2</v>
      </c>
      <c r="B10" s="182" t="s">
        <v>324</v>
      </c>
      <c r="C10" s="322">
        <v>3213336549.4704409</v>
      </c>
      <c r="D10" s="322">
        <v>6499939214.5715399</v>
      </c>
      <c r="E10" s="322">
        <v>9713275764.0419807</v>
      </c>
      <c r="F10" s="322">
        <v>455362904.53202915</v>
      </c>
      <c r="G10" s="322">
        <v>1344584168.4415991</v>
      </c>
      <c r="H10" s="322">
        <v>1799947072.9736283</v>
      </c>
      <c r="I10" s="322">
        <v>2009313736.8436828</v>
      </c>
      <c r="J10" s="322">
        <v>1703599849.4626818</v>
      </c>
      <c r="K10" s="322">
        <v>3712913586.3063645</v>
      </c>
    </row>
    <row r="11" spans="1:11">
      <c r="A11" s="202">
        <v>3</v>
      </c>
      <c r="B11" s="182" t="s">
        <v>325</v>
      </c>
      <c r="C11" s="322">
        <v>7404738179.2910681</v>
      </c>
      <c r="D11" s="322">
        <v>7156772703.8133135</v>
      </c>
      <c r="E11" s="322">
        <v>14561510883.104382</v>
      </c>
      <c r="F11" s="322">
        <v>2197555025.8822327</v>
      </c>
      <c r="G11" s="322">
        <v>1769990758.7098682</v>
      </c>
      <c r="H11" s="322">
        <v>3967545784.5921011</v>
      </c>
      <c r="I11" s="322">
        <v>129905884.30712891</v>
      </c>
      <c r="J11" s="322">
        <v>254883690.53399825</v>
      </c>
      <c r="K11" s="322">
        <v>384789574.84112716</v>
      </c>
    </row>
    <row r="12" spans="1:11">
      <c r="A12" s="202">
        <v>4</v>
      </c>
      <c r="B12" s="182" t="s">
        <v>326</v>
      </c>
      <c r="C12" s="322">
        <v>1697810691.0344262</v>
      </c>
      <c r="D12" s="322">
        <v>0</v>
      </c>
      <c r="E12" s="322">
        <v>1697810691.0344262</v>
      </c>
      <c r="F12" s="322">
        <v>0</v>
      </c>
      <c r="G12" s="322">
        <v>0</v>
      </c>
      <c r="H12" s="322">
        <v>0</v>
      </c>
      <c r="I12" s="322">
        <v>0</v>
      </c>
      <c r="J12" s="322">
        <v>0</v>
      </c>
      <c r="K12" s="322">
        <v>0</v>
      </c>
    </row>
    <row r="13" spans="1:11">
      <c r="A13" s="202">
        <v>5</v>
      </c>
      <c r="B13" s="182" t="s">
        <v>327</v>
      </c>
      <c r="C13" s="322">
        <v>1945676247.806679</v>
      </c>
      <c r="D13" s="322">
        <v>6340552623.823369</v>
      </c>
      <c r="E13" s="322">
        <v>8286228871.6300478</v>
      </c>
      <c r="F13" s="322">
        <v>343869001.45267057</v>
      </c>
      <c r="G13" s="322">
        <v>1048611311.1125249</v>
      </c>
      <c r="H13" s="322">
        <v>1392480312.5651956</v>
      </c>
      <c r="I13" s="322">
        <v>225679833.5604803</v>
      </c>
      <c r="J13" s="322">
        <v>896245481.16173935</v>
      </c>
      <c r="K13" s="322">
        <v>1121925314.7222197</v>
      </c>
    </row>
    <row r="14" spans="1:11">
      <c r="A14" s="202">
        <v>6</v>
      </c>
      <c r="B14" s="182" t="s">
        <v>342</v>
      </c>
      <c r="C14" s="322">
        <v>0</v>
      </c>
      <c r="D14" s="322">
        <v>0</v>
      </c>
      <c r="E14" s="322">
        <v>0</v>
      </c>
      <c r="F14" s="322">
        <v>0</v>
      </c>
      <c r="G14" s="322">
        <v>0</v>
      </c>
      <c r="H14" s="322">
        <v>0</v>
      </c>
      <c r="I14" s="322">
        <v>0</v>
      </c>
      <c r="J14" s="322">
        <v>0</v>
      </c>
      <c r="K14" s="322">
        <v>0</v>
      </c>
    </row>
    <row r="15" spans="1:11">
      <c r="A15" s="202">
        <v>7</v>
      </c>
      <c r="B15" s="182" t="s">
        <v>329</v>
      </c>
      <c r="C15" s="322">
        <v>44652563.388337709</v>
      </c>
      <c r="D15" s="322">
        <v>119056062.49657474</v>
      </c>
      <c r="E15" s="322">
        <v>163708625.88491246</v>
      </c>
      <c r="F15" s="322">
        <v>44652563.388337687</v>
      </c>
      <c r="G15" s="322">
        <v>96960018.613259494</v>
      </c>
      <c r="H15" s="322">
        <v>141612582.00159717</v>
      </c>
      <c r="I15" s="322">
        <v>44581633.084075436</v>
      </c>
      <c r="J15" s="322">
        <v>119114846.51021451</v>
      </c>
      <c r="K15" s="322">
        <v>163696479.59428996</v>
      </c>
    </row>
    <row r="16" spans="1:11">
      <c r="A16" s="202">
        <v>8</v>
      </c>
      <c r="B16" s="183" t="s">
        <v>330</v>
      </c>
      <c r="C16" s="322">
        <v>14306214230.990952</v>
      </c>
      <c r="D16" s="322">
        <v>20116320604.704796</v>
      </c>
      <c r="E16" s="322">
        <v>34422534835.695747</v>
      </c>
      <c r="F16" s="322">
        <v>3041439495.25527</v>
      </c>
      <c r="G16" s="322">
        <v>4260146256.8772516</v>
      </c>
      <c r="H16" s="322">
        <v>7301585752.1325216</v>
      </c>
      <c r="I16" s="322">
        <v>2409481087.7953672</v>
      </c>
      <c r="J16" s="322">
        <v>2973843867.6686339</v>
      </c>
      <c r="K16" s="322">
        <v>5383324955.4640007</v>
      </c>
    </row>
    <row r="17" spans="1:11">
      <c r="A17" s="200" t="s">
        <v>331</v>
      </c>
      <c r="B17" s="194"/>
      <c r="C17" s="644"/>
      <c r="D17" s="644"/>
      <c r="E17" s="644"/>
      <c r="F17" s="644"/>
      <c r="G17" s="644"/>
      <c r="H17" s="644"/>
      <c r="I17" s="644"/>
      <c r="J17" s="644"/>
      <c r="K17" s="645"/>
    </row>
    <row r="18" spans="1:11">
      <c r="A18" s="202">
        <v>9</v>
      </c>
      <c r="B18" s="182" t="s">
        <v>332</v>
      </c>
      <c r="C18" s="322">
        <v>1868852.4590163934</v>
      </c>
      <c r="D18" s="322">
        <v>0</v>
      </c>
      <c r="E18" s="322">
        <v>1868852.4590163934</v>
      </c>
      <c r="F18" s="322">
        <v>0</v>
      </c>
      <c r="G18" s="322">
        <v>0</v>
      </c>
      <c r="H18" s="322">
        <v>0</v>
      </c>
      <c r="I18" s="322">
        <v>0</v>
      </c>
      <c r="J18" s="322">
        <v>0</v>
      </c>
      <c r="K18" s="322">
        <v>0</v>
      </c>
    </row>
    <row r="19" spans="1:11">
      <c r="A19" s="202">
        <v>10</v>
      </c>
      <c r="B19" s="182" t="s">
        <v>333</v>
      </c>
      <c r="C19" s="322">
        <v>9641842809.8185253</v>
      </c>
      <c r="D19" s="322">
        <v>11368994242.06477</v>
      </c>
      <c r="E19" s="322">
        <v>21010837051.883293</v>
      </c>
      <c r="F19" s="322">
        <v>225216314.47826889</v>
      </c>
      <c r="G19" s="322">
        <v>143587312.4765805</v>
      </c>
      <c r="H19" s="322">
        <v>368803626.95484936</v>
      </c>
      <c r="I19" s="322">
        <v>386074787.69154757</v>
      </c>
      <c r="J19" s="322">
        <v>1732209871.2310951</v>
      </c>
      <c r="K19" s="322">
        <v>2118284658.9226427</v>
      </c>
    </row>
    <row r="20" spans="1:11">
      <c r="A20" s="202">
        <v>11</v>
      </c>
      <c r="B20" s="182" t="s">
        <v>334</v>
      </c>
      <c r="C20" s="322">
        <v>2014795716.2878501</v>
      </c>
      <c r="D20" s="322">
        <v>3456984712.5094724</v>
      </c>
      <c r="E20" s="322">
        <v>5471780428.7973223</v>
      </c>
      <c r="F20" s="322">
        <v>385383446.89421952</v>
      </c>
      <c r="G20" s="322">
        <v>576552183.79776049</v>
      </c>
      <c r="H20" s="322">
        <v>961935630.69198</v>
      </c>
      <c r="I20" s="322">
        <v>385383446.89421952</v>
      </c>
      <c r="J20" s="322">
        <v>558342605.55464876</v>
      </c>
      <c r="K20" s="322">
        <v>943726052.44886827</v>
      </c>
    </row>
    <row r="21" spans="1:11" ht="13.5" thickBot="1">
      <c r="A21" s="139">
        <v>12</v>
      </c>
      <c r="B21" s="203" t="s">
        <v>335</v>
      </c>
      <c r="C21" s="322">
        <v>11658507378.565392</v>
      </c>
      <c r="D21" s="322">
        <v>14825978954.574242</v>
      </c>
      <c r="E21" s="322">
        <v>26484486333.139629</v>
      </c>
      <c r="F21" s="322">
        <v>610599761.37248838</v>
      </c>
      <c r="G21" s="322">
        <v>720139496.27434099</v>
      </c>
      <c r="H21" s="322">
        <v>1330739257.6468294</v>
      </c>
      <c r="I21" s="322">
        <v>771458234.58576703</v>
      </c>
      <c r="J21" s="322">
        <v>2290552476.7857437</v>
      </c>
      <c r="K21" s="322">
        <v>3062010711.371511</v>
      </c>
    </row>
    <row r="22" spans="1:11" ht="38.25" customHeight="1" thickBot="1">
      <c r="A22" s="191"/>
      <c r="B22" s="192"/>
      <c r="C22" s="321"/>
      <c r="D22" s="321"/>
      <c r="E22" s="321"/>
      <c r="F22" s="722" t="s">
        <v>336</v>
      </c>
      <c r="G22" s="723"/>
      <c r="H22" s="723"/>
      <c r="I22" s="722" t="s">
        <v>337</v>
      </c>
      <c r="J22" s="723"/>
      <c r="K22" s="724"/>
    </row>
    <row r="23" spans="1:11">
      <c r="A23" s="187">
        <v>13</v>
      </c>
      <c r="B23" s="184" t="s">
        <v>322</v>
      </c>
      <c r="C23" s="646"/>
      <c r="D23" s="646"/>
      <c r="E23" s="646"/>
      <c r="F23" s="322">
        <v>2710562235.8197589</v>
      </c>
      <c r="G23" s="322">
        <v>4295686039.5988607</v>
      </c>
      <c r="H23" s="322">
        <v>7006248275.4186192</v>
      </c>
      <c r="I23" s="322">
        <v>2549859721.4755659</v>
      </c>
      <c r="J23" s="322">
        <v>2721715305.1171441</v>
      </c>
      <c r="K23" s="322">
        <v>5271575026.5927105</v>
      </c>
    </row>
    <row r="24" spans="1:11" ht="13.5" thickBot="1">
      <c r="A24" s="188">
        <v>14</v>
      </c>
      <c r="B24" s="185" t="s">
        <v>338</v>
      </c>
      <c r="C24" s="647"/>
      <c r="D24" s="648"/>
      <c r="E24" s="649"/>
      <c r="F24" s="322">
        <v>2430839733.8827815</v>
      </c>
      <c r="G24" s="322">
        <v>3540006760.6029105</v>
      </c>
      <c r="H24" s="322">
        <v>5970846494.485692</v>
      </c>
      <c r="I24" s="322">
        <v>1638022853.2096002</v>
      </c>
      <c r="J24" s="322">
        <v>743460966.91715848</v>
      </c>
      <c r="K24" s="322">
        <v>2321314244.0924897</v>
      </c>
    </row>
    <row r="25" spans="1:11" ht="13.5" thickBot="1">
      <c r="A25" s="189">
        <v>15</v>
      </c>
      <c r="B25" s="186" t="s">
        <v>339</v>
      </c>
      <c r="C25" s="650"/>
      <c r="D25" s="650"/>
      <c r="E25" s="650"/>
      <c r="F25" s="651">
        <v>1.1150723752117448</v>
      </c>
      <c r="G25" s="651">
        <v>1.2134683152037957</v>
      </c>
      <c r="H25" s="651">
        <v>1.1734095461822978</v>
      </c>
      <c r="I25" s="651">
        <v>1.5566691981612346</v>
      </c>
      <c r="J25" s="651">
        <v>3.6608718227710484</v>
      </c>
      <c r="K25" s="651">
        <v>2.2709441601921569</v>
      </c>
    </row>
    <row r="28" spans="1:11" ht="38.25">
      <c r="B28" s="16"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70" zoomScaleNormal="70" workbookViewId="0">
      <pane xSplit="1" ySplit="5" topLeftCell="B6" activePane="bottomRight" state="frozen"/>
      <selection pane="topRight" activeCell="B1" sqref="B1"/>
      <selection pane="bottomLeft" activeCell="A5" sqref="A5"/>
      <selection pane="bottomRight" activeCell="C1" sqref="C1:N1048576"/>
    </sheetView>
  </sheetViews>
  <sheetFormatPr defaultColWidth="9.140625" defaultRowHeight="15"/>
  <cols>
    <col min="1" max="1" width="10.5703125" style="30" bestFit="1" customWidth="1"/>
    <col min="2" max="2" width="95" style="30" customWidth="1"/>
    <col min="3" max="3" width="13.85546875" style="30" bestFit="1" customWidth="1"/>
    <col min="4" max="4" width="10" style="30" bestFit="1" customWidth="1"/>
    <col min="5" max="5" width="18.28515625" style="30" bestFit="1" customWidth="1"/>
    <col min="6" max="13" width="10.7109375" style="30" customWidth="1"/>
    <col min="14" max="14" width="31" style="30" bestFit="1" customWidth="1"/>
    <col min="15" max="16384" width="9.140625" style="8"/>
  </cols>
  <sheetData>
    <row r="1" spans="1:14">
      <c r="A1" s="1" t="s">
        <v>108</v>
      </c>
      <c r="B1" s="30" t="str">
        <f>Info!C2</f>
        <v>სს თიბისი ბანკი</v>
      </c>
    </row>
    <row r="2" spans="1:14" ht="14.25" customHeight="1">
      <c r="A2" s="30" t="s">
        <v>109</v>
      </c>
      <c r="B2" s="299">
        <f>'1. key ratios'!B2</f>
        <v>45473</v>
      </c>
    </row>
    <row r="3" spans="1:14" ht="14.25" customHeight="1"/>
    <row r="4" spans="1:14" ht="15.75" thickBot="1">
      <c r="A4" s="1" t="s">
        <v>262</v>
      </c>
      <c r="B4" s="46" t="s">
        <v>74</v>
      </c>
    </row>
    <row r="5" spans="1:14" s="18" customFormat="1" ht="12.75">
      <c r="A5" s="103"/>
      <c r="B5" s="104"/>
      <c r="C5" s="105" t="s">
        <v>0</v>
      </c>
      <c r="D5" s="105" t="s">
        <v>1</v>
      </c>
      <c r="E5" s="105" t="s">
        <v>2</v>
      </c>
      <c r="F5" s="105" t="s">
        <v>3</v>
      </c>
      <c r="G5" s="105" t="s">
        <v>4</v>
      </c>
      <c r="H5" s="105" t="s">
        <v>5</v>
      </c>
      <c r="I5" s="105" t="s">
        <v>145</v>
      </c>
      <c r="J5" s="105" t="s">
        <v>146</v>
      </c>
      <c r="K5" s="105" t="s">
        <v>147</v>
      </c>
      <c r="L5" s="105" t="s">
        <v>148</v>
      </c>
      <c r="M5" s="105" t="s">
        <v>149</v>
      </c>
      <c r="N5" s="106" t="s">
        <v>150</v>
      </c>
    </row>
    <row r="6" spans="1:14" ht="60">
      <c r="A6" s="95"/>
      <c r="B6" s="56"/>
      <c r="C6" s="57" t="s">
        <v>84</v>
      </c>
      <c r="D6" s="58" t="s">
        <v>73</v>
      </c>
      <c r="E6" s="59" t="s">
        <v>83</v>
      </c>
      <c r="F6" s="60">
        <v>0</v>
      </c>
      <c r="G6" s="60">
        <v>0.2</v>
      </c>
      <c r="H6" s="60">
        <v>0.35</v>
      </c>
      <c r="I6" s="60">
        <v>0.5</v>
      </c>
      <c r="J6" s="60">
        <v>0.75</v>
      </c>
      <c r="K6" s="60">
        <v>1</v>
      </c>
      <c r="L6" s="60">
        <v>1.5</v>
      </c>
      <c r="M6" s="60">
        <v>2.5</v>
      </c>
      <c r="N6" s="96" t="s">
        <v>74</v>
      </c>
    </row>
    <row r="7" spans="1:14">
      <c r="A7" s="97">
        <v>1</v>
      </c>
      <c r="B7" s="61" t="s">
        <v>75</v>
      </c>
      <c r="C7" s="162">
        <f>SUM(C8:C13)</f>
        <v>5910595124.9827499</v>
      </c>
      <c r="D7" s="56"/>
      <c r="E7" s="165">
        <f t="shared" ref="E7:M7" si="0">SUM(E8:E13)</f>
        <v>209185102.39330536</v>
      </c>
      <c r="F7" s="162">
        <f>SUM(F8:F13)</f>
        <v>20697662.072675999</v>
      </c>
      <c r="G7" s="162">
        <f t="shared" si="0"/>
        <v>23489092.313563101</v>
      </c>
      <c r="H7" s="162">
        <f t="shared" si="0"/>
        <v>0</v>
      </c>
      <c r="I7" s="162">
        <f t="shared" si="0"/>
        <v>81416926.563402504</v>
      </c>
      <c r="J7" s="162">
        <f t="shared" si="0"/>
        <v>0</v>
      </c>
      <c r="K7" s="162">
        <f t="shared" si="0"/>
        <v>83581421.443663761</v>
      </c>
      <c r="L7" s="162">
        <f t="shared" si="0"/>
        <v>0</v>
      </c>
      <c r="M7" s="162">
        <f t="shared" si="0"/>
        <v>0</v>
      </c>
      <c r="N7" s="98">
        <f>SUM(N8:N13)</f>
        <v>128987703.18807764</v>
      </c>
    </row>
    <row r="8" spans="1:14">
      <c r="A8" s="97">
        <v>1.1000000000000001</v>
      </c>
      <c r="B8" s="62" t="s">
        <v>76</v>
      </c>
      <c r="C8" s="163">
        <v>3318254729.6826382</v>
      </c>
      <c r="D8" s="612">
        <v>0.02</v>
      </c>
      <c r="E8" s="165">
        <f>C8*D8</f>
        <v>66365094.593652762</v>
      </c>
      <c r="F8" s="613">
        <v>0</v>
      </c>
      <c r="G8" s="613">
        <v>23489092.313563101</v>
      </c>
      <c r="H8" s="613">
        <v>0</v>
      </c>
      <c r="I8" s="613">
        <v>16745329.2819725</v>
      </c>
      <c r="J8" s="613">
        <v>0</v>
      </c>
      <c r="K8" s="613">
        <v>26130672.998117164</v>
      </c>
      <c r="L8" s="613">
        <v>0</v>
      </c>
      <c r="M8" s="613">
        <v>0</v>
      </c>
      <c r="N8" s="98">
        <f>SUMPRODUCT($F$6:$M$6,F8:M8)</f>
        <v>39201156.101816036</v>
      </c>
    </row>
    <row r="9" spans="1:14">
      <c r="A9" s="97">
        <v>1.2</v>
      </c>
      <c r="B9" s="62" t="s">
        <v>77</v>
      </c>
      <c r="C9" s="163">
        <v>2332505616.6120119</v>
      </c>
      <c r="D9" s="612">
        <v>0.05</v>
      </c>
      <c r="E9" s="165">
        <f>C9*D9</f>
        <v>116625280.8306006</v>
      </c>
      <c r="F9" s="613">
        <v>0</v>
      </c>
      <c r="G9" s="613">
        <v>0</v>
      </c>
      <c r="H9" s="613">
        <v>0</v>
      </c>
      <c r="I9" s="613">
        <v>62662375.781429999</v>
      </c>
      <c r="J9" s="613">
        <v>0</v>
      </c>
      <c r="K9" s="613">
        <v>53962905.049170606</v>
      </c>
      <c r="L9" s="613">
        <v>0</v>
      </c>
      <c r="M9" s="613">
        <v>0</v>
      </c>
      <c r="N9" s="98">
        <f t="shared" ref="N9:N12" si="1">SUMPRODUCT($F$6:$M$6,F9:M9)</f>
        <v>85294092.939885601</v>
      </c>
    </row>
    <row r="10" spans="1:14">
      <c r="A10" s="97">
        <v>1.3</v>
      </c>
      <c r="B10" s="62" t="s">
        <v>78</v>
      </c>
      <c r="C10" s="163">
        <v>121769042.45469999</v>
      </c>
      <c r="D10" s="612">
        <v>0.08</v>
      </c>
      <c r="E10" s="165">
        <f>C10*D10</f>
        <v>9741523.3963759989</v>
      </c>
      <c r="F10" s="613">
        <v>6253680</v>
      </c>
      <c r="G10" s="613">
        <v>0</v>
      </c>
      <c r="H10" s="613">
        <v>0</v>
      </c>
      <c r="I10" s="613">
        <v>0</v>
      </c>
      <c r="J10" s="613">
        <v>0</v>
      </c>
      <c r="K10" s="613">
        <v>3487843.3963759998</v>
      </c>
      <c r="L10" s="613">
        <v>0</v>
      </c>
      <c r="M10" s="613">
        <v>0</v>
      </c>
      <c r="N10" s="98">
        <f>SUMPRODUCT($F$6:$M$6,F10:M10)</f>
        <v>3487843.3963759998</v>
      </c>
    </row>
    <row r="11" spans="1:14">
      <c r="A11" s="97">
        <v>1.4</v>
      </c>
      <c r="B11" s="62" t="s">
        <v>79</v>
      </c>
      <c r="C11" s="163">
        <v>95866650</v>
      </c>
      <c r="D11" s="612">
        <v>0.11</v>
      </c>
      <c r="E11" s="165">
        <f>C11*D11</f>
        <v>10545331.5</v>
      </c>
      <c r="F11" s="613">
        <v>8536110</v>
      </c>
      <c r="G11" s="613">
        <v>0</v>
      </c>
      <c r="H11" s="613">
        <v>0</v>
      </c>
      <c r="I11" s="613">
        <v>2009221.5</v>
      </c>
      <c r="J11" s="613">
        <v>0</v>
      </c>
      <c r="K11" s="613">
        <v>0</v>
      </c>
      <c r="L11" s="613">
        <v>0</v>
      </c>
      <c r="M11" s="613">
        <v>0</v>
      </c>
      <c r="N11" s="98">
        <f t="shared" si="1"/>
        <v>1004610.75</v>
      </c>
    </row>
    <row r="12" spans="1:14">
      <c r="A12" s="97">
        <v>1.5</v>
      </c>
      <c r="B12" s="62" t="s">
        <v>80</v>
      </c>
      <c r="C12" s="163">
        <v>42199086.233400002</v>
      </c>
      <c r="D12" s="612">
        <v>0.14000000000000001</v>
      </c>
      <c r="E12" s="165">
        <f>C12*D12</f>
        <v>5907872.0726760011</v>
      </c>
      <c r="F12" s="613">
        <v>5907872.0726760002</v>
      </c>
      <c r="G12" s="613">
        <v>0</v>
      </c>
      <c r="H12" s="613">
        <v>0</v>
      </c>
      <c r="I12" s="613">
        <v>0</v>
      </c>
      <c r="J12" s="613">
        <v>0</v>
      </c>
      <c r="K12" s="613">
        <v>0</v>
      </c>
      <c r="L12" s="613">
        <v>0</v>
      </c>
      <c r="M12" s="613">
        <v>0</v>
      </c>
      <c r="N12" s="98">
        <f t="shared" si="1"/>
        <v>0</v>
      </c>
    </row>
    <row r="13" spans="1:14">
      <c r="A13" s="97">
        <v>1.6</v>
      </c>
      <c r="B13" s="63" t="s">
        <v>81</v>
      </c>
      <c r="C13" s="163">
        <v>0</v>
      </c>
      <c r="D13" s="64"/>
      <c r="E13" s="163"/>
      <c r="F13" s="613">
        <v>0</v>
      </c>
      <c r="G13" s="613">
        <v>0</v>
      </c>
      <c r="H13" s="613">
        <v>0</v>
      </c>
      <c r="I13" s="613">
        <v>0</v>
      </c>
      <c r="J13" s="613">
        <v>0</v>
      </c>
      <c r="K13" s="613">
        <v>0</v>
      </c>
      <c r="L13" s="613">
        <v>0</v>
      </c>
      <c r="M13" s="613">
        <v>0</v>
      </c>
      <c r="N13" s="98">
        <f>SUMPRODUCT($F$6:$M$6,F13:M13)</f>
        <v>0</v>
      </c>
    </row>
    <row r="14" spans="1:14">
      <c r="A14" s="97">
        <v>2</v>
      </c>
      <c r="B14" s="65" t="s">
        <v>82</v>
      </c>
      <c r="C14" s="162">
        <f>SUM(C15:C20)</f>
        <v>19854120</v>
      </c>
      <c r="D14" s="56"/>
      <c r="E14" s="165">
        <f t="shared" ref="E14:M14" si="2">SUM(E15:E20)</f>
        <v>625705.60000000009</v>
      </c>
      <c r="F14" s="613">
        <f t="shared" si="2"/>
        <v>0</v>
      </c>
      <c r="G14" s="613">
        <f t="shared" si="2"/>
        <v>0</v>
      </c>
      <c r="H14" s="613">
        <f t="shared" si="2"/>
        <v>0</v>
      </c>
      <c r="I14" s="613">
        <f t="shared" si="2"/>
        <v>625705.60000000009</v>
      </c>
      <c r="J14" s="613">
        <f t="shared" si="2"/>
        <v>0</v>
      </c>
      <c r="K14" s="613">
        <f t="shared" si="2"/>
        <v>0</v>
      </c>
      <c r="L14" s="613">
        <f t="shared" si="2"/>
        <v>0</v>
      </c>
      <c r="M14" s="613">
        <f t="shared" si="2"/>
        <v>0</v>
      </c>
      <c r="N14" s="98">
        <f>SUM(N15:N20)</f>
        <v>312852.80000000005</v>
      </c>
    </row>
    <row r="15" spans="1:14">
      <c r="A15" s="97">
        <v>2.1</v>
      </c>
      <c r="B15" s="63" t="s">
        <v>76</v>
      </c>
      <c r="C15" s="163">
        <v>0</v>
      </c>
      <c r="D15" s="612">
        <v>5.0000000000000001E-3</v>
      </c>
      <c r="E15" s="165">
        <f>C15*D15</f>
        <v>0</v>
      </c>
      <c r="F15" s="613">
        <v>0</v>
      </c>
      <c r="G15" s="613">
        <v>0</v>
      </c>
      <c r="H15" s="613">
        <v>0</v>
      </c>
      <c r="I15" s="613">
        <v>0</v>
      </c>
      <c r="J15" s="613">
        <v>0</v>
      </c>
      <c r="K15" s="613">
        <v>0</v>
      </c>
      <c r="L15" s="613">
        <v>0</v>
      </c>
      <c r="M15" s="613">
        <v>0</v>
      </c>
      <c r="N15" s="98">
        <f>SUMPRODUCT($F$6:$M$6,F15:M15)</f>
        <v>0</v>
      </c>
    </row>
    <row r="16" spans="1:14">
      <c r="A16" s="97">
        <v>2.2000000000000002</v>
      </c>
      <c r="B16" s="63" t="s">
        <v>77</v>
      </c>
      <c r="C16" s="163">
        <v>0</v>
      </c>
      <c r="D16" s="612">
        <v>0.01</v>
      </c>
      <c r="E16" s="165">
        <f>C16*D16</f>
        <v>0</v>
      </c>
      <c r="F16" s="613">
        <v>0</v>
      </c>
      <c r="G16" s="613">
        <v>0</v>
      </c>
      <c r="H16" s="613">
        <v>0</v>
      </c>
      <c r="I16" s="613">
        <v>0</v>
      </c>
      <c r="J16" s="613">
        <v>0</v>
      </c>
      <c r="K16" s="613">
        <v>0</v>
      </c>
      <c r="L16" s="613">
        <v>0</v>
      </c>
      <c r="M16" s="613">
        <v>0</v>
      </c>
      <c r="N16" s="98">
        <f t="shared" ref="N16:N20" si="3">SUMPRODUCT($F$6:$M$6,F16:M16)</f>
        <v>0</v>
      </c>
    </row>
    <row r="17" spans="1:14">
      <c r="A17" s="97">
        <v>2.2999999999999998</v>
      </c>
      <c r="B17" s="63" t="s">
        <v>78</v>
      </c>
      <c r="C17" s="163">
        <v>8422960</v>
      </c>
      <c r="D17" s="612">
        <v>0.02</v>
      </c>
      <c r="E17" s="165">
        <f>C17*D17</f>
        <v>168459.2</v>
      </c>
      <c r="F17" s="613">
        <v>0</v>
      </c>
      <c r="G17" s="613">
        <v>0</v>
      </c>
      <c r="H17" s="613">
        <v>0</v>
      </c>
      <c r="I17" s="613">
        <v>168459.2</v>
      </c>
      <c r="J17" s="613">
        <v>0</v>
      </c>
      <c r="K17" s="613">
        <v>0</v>
      </c>
      <c r="L17" s="613">
        <v>0</v>
      </c>
      <c r="M17" s="613">
        <v>0</v>
      </c>
      <c r="N17" s="98">
        <f t="shared" si="3"/>
        <v>84229.6</v>
      </c>
    </row>
    <row r="18" spans="1:14">
      <c r="A18" s="97">
        <v>2.4</v>
      </c>
      <c r="B18" s="63" t="s">
        <v>79</v>
      </c>
      <c r="C18" s="163">
        <v>0</v>
      </c>
      <c r="D18" s="612">
        <v>0.03</v>
      </c>
      <c r="E18" s="165">
        <f>C18*D18</f>
        <v>0</v>
      </c>
      <c r="F18" s="613">
        <v>0</v>
      </c>
      <c r="G18" s="613">
        <v>0</v>
      </c>
      <c r="H18" s="613">
        <v>0</v>
      </c>
      <c r="I18" s="613">
        <v>0</v>
      </c>
      <c r="J18" s="613">
        <v>0</v>
      </c>
      <c r="K18" s="613">
        <v>0</v>
      </c>
      <c r="L18" s="613">
        <v>0</v>
      </c>
      <c r="M18" s="613">
        <v>0</v>
      </c>
      <c r="N18" s="98">
        <f t="shared" si="3"/>
        <v>0</v>
      </c>
    </row>
    <row r="19" spans="1:14">
      <c r="A19" s="97">
        <v>2.5</v>
      </c>
      <c r="B19" s="63" t="s">
        <v>80</v>
      </c>
      <c r="C19" s="163">
        <v>11431160</v>
      </c>
      <c r="D19" s="612">
        <v>0.04</v>
      </c>
      <c r="E19" s="165">
        <f>C19*D19</f>
        <v>457246.4</v>
      </c>
      <c r="F19" s="613">
        <v>0</v>
      </c>
      <c r="G19" s="613">
        <v>0</v>
      </c>
      <c r="H19" s="613">
        <v>0</v>
      </c>
      <c r="I19" s="613">
        <v>457246.4</v>
      </c>
      <c r="J19" s="613">
        <v>0</v>
      </c>
      <c r="K19" s="613">
        <v>0</v>
      </c>
      <c r="L19" s="613">
        <v>0</v>
      </c>
      <c r="M19" s="613">
        <v>0</v>
      </c>
      <c r="N19" s="98">
        <f t="shared" si="3"/>
        <v>228623.2</v>
      </c>
    </row>
    <row r="20" spans="1:14">
      <c r="A20" s="97">
        <v>2.6</v>
      </c>
      <c r="B20" s="63" t="s">
        <v>81</v>
      </c>
      <c r="C20" s="163">
        <v>0</v>
      </c>
      <c r="D20" s="64"/>
      <c r="E20" s="166"/>
      <c r="F20" s="613">
        <v>0</v>
      </c>
      <c r="G20" s="613">
        <v>0</v>
      </c>
      <c r="H20" s="613">
        <v>0</v>
      </c>
      <c r="I20" s="613">
        <v>0</v>
      </c>
      <c r="J20" s="613">
        <v>0</v>
      </c>
      <c r="K20" s="613">
        <v>0</v>
      </c>
      <c r="L20" s="613">
        <v>0</v>
      </c>
      <c r="M20" s="613">
        <v>0</v>
      </c>
      <c r="N20" s="98">
        <f t="shared" si="3"/>
        <v>0</v>
      </c>
    </row>
    <row r="21" spans="1:14" ht="15.75" thickBot="1">
      <c r="A21" s="99">
        <v>3</v>
      </c>
      <c r="B21" s="100" t="s">
        <v>66</v>
      </c>
      <c r="C21" s="164">
        <f>C14+C7</f>
        <v>5930449244.9827499</v>
      </c>
      <c r="D21" s="101"/>
      <c r="E21" s="167">
        <f>E14+E7</f>
        <v>209810807.99330536</v>
      </c>
      <c r="F21" s="614">
        <f>F7+F14</f>
        <v>20697662.072675999</v>
      </c>
      <c r="G21" s="614">
        <f t="shared" ref="G21:L21" si="4">G7+G14</f>
        <v>23489092.313563101</v>
      </c>
      <c r="H21" s="614">
        <f t="shared" si="4"/>
        <v>0</v>
      </c>
      <c r="I21" s="614">
        <f t="shared" si="4"/>
        <v>82042632.163402498</v>
      </c>
      <c r="J21" s="614">
        <f t="shared" si="4"/>
        <v>0</v>
      </c>
      <c r="K21" s="614">
        <f t="shared" si="4"/>
        <v>83581421.443663761</v>
      </c>
      <c r="L21" s="614">
        <f t="shared" si="4"/>
        <v>0</v>
      </c>
      <c r="M21" s="614">
        <f>M7+M14</f>
        <v>0</v>
      </c>
      <c r="N21" s="102">
        <f>N14+N7</f>
        <v>129300555.98807764</v>
      </c>
    </row>
    <row r="22" spans="1:14">
      <c r="E22" s="168"/>
      <c r="F22" s="591"/>
      <c r="G22" s="591"/>
      <c r="H22" s="591"/>
      <c r="I22" s="591"/>
      <c r="J22" s="591"/>
      <c r="K22" s="591"/>
      <c r="L22" s="591"/>
      <c r="M22" s="591"/>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E43"/>
  <sheetViews>
    <sheetView zoomScale="85" zoomScaleNormal="85" workbookViewId="0">
      <selection activeCell="C1" sqref="C1:C1048576"/>
    </sheetView>
  </sheetViews>
  <sheetFormatPr defaultRowHeight="15"/>
  <cols>
    <col min="1" max="1" width="11.42578125" customWidth="1"/>
    <col min="2" max="2" width="76.85546875" style="2" customWidth="1"/>
    <col min="3" max="3" width="22.85546875" customWidth="1"/>
  </cols>
  <sheetData>
    <row r="1" spans="1:5">
      <c r="A1" s="1" t="s">
        <v>108</v>
      </c>
      <c r="B1" t="str">
        <f>Info!C2</f>
        <v>სს თიბისი ბანკი</v>
      </c>
    </row>
    <row r="2" spans="1:5">
      <c r="A2" s="1" t="s">
        <v>109</v>
      </c>
      <c r="B2" s="299">
        <f>'1. key ratios'!B2</f>
        <v>45473</v>
      </c>
    </row>
    <row r="3" spans="1:5">
      <c r="A3" s="1"/>
      <c r="B3"/>
    </row>
    <row r="4" spans="1:5">
      <c r="A4" s="1" t="s">
        <v>428</v>
      </c>
      <c r="B4" t="s">
        <v>387</v>
      </c>
    </row>
    <row r="5" spans="1:5">
      <c r="A5" s="240"/>
      <c r="B5" s="240" t="s">
        <v>388</v>
      </c>
      <c r="C5" s="252"/>
    </row>
    <row r="6" spans="1:5">
      <c r="A6" s="241">
        <v>1</v>
      </c>
      <c r="B6" s="253" t="s">
        <v>440</v>
      </c>
      <c r="C6" s="254">
        <v>33446597947.206493</v>
      </c>
      <c r="E6" s="572"/>
    </row>
    <row r="7" spans="1:5">
      <c r="A7" s="241">
        <v>2</v>
      </c>
      <c r="B7" s="253" t="s">
        <v>389</v>
      </c>
      <c r="C7" s="254">
        <v>-368571579.037</v>
      </c>
      <c r="E7" s="572"/>
    </row>
    <row r="8" spans="1:5">
      <c r="A8" s="242">
        <v>3</v>
      </c>
      <c r="B8" s="255" t="s">
        <v>390</v>
      </c>
      <c r="C8" s="256">
        <f>C6+C7</f>
        <v>33078026368.169495</v>
      </c>
      <c r="E8" s="572"/>
    </row>
    <row r="9" spans="1:5">
      <c r="A9" s="243"/>
      <c r="B9" s="243" t="s">
        <v>391</v>
      </c>
      <c r="C9" s="257"/>
      <c r="E9" s="572"/>
    </row>
    <row r="10" spans="1:5">
      <c r="A10" s="244">
        <v>4</v>
      </c>
      <c r="B10" s="258" t="s">
        <v>392</v>
      </c>
      <c r="C10" s="254">
        <v>0</v>
      </c>
      <c r="E10" s="572"/>
    </row>
    <row r="11" spans="1:5">
      <c r="A11" s="244">
        <v>5</v>
      </c>
      <c r="B11" s="259" t="s">
        <v>393</v>
      </c>
      <c r="C11" s="254">
        <v>0</v>
      </c>
      <c r="E11" s="572"/>
    </row>
    <row r="12" spans="1:5">
      <c r="A12" s="244" t="s">
        <v>394</v>
      </c>
      <c r="B12" s="253" t="s">
        <v>395</v>
      </c>
      <c r="C12" s="256">
        <f>'15. CCR'!E21</f>
        <v>209810807.99330536</v>
      </c>
      <c r="E12" s="572"/>
    </row>
    <row r="13" spans="1:5">
      <c r="A13" s="245">
        <v>6</v>
      </c>
      <c r="B13" s="260" t="s">
        <v>396</v>
      </c>
      <c r="C13" s="254">
        <v>0</v>
      </c>
      <c r="E13" s="572"/>
    </row>
    <row r="14" spans="1:5">
      <c r="A14" s="245">
        <v>7</v>
      </c>
      <c r="B14" s="261" t="s">
        <v>397</v>
      </c>
      <c r="C14" s="254">
        <v>0</v>
      </c>
      <c r="E14" s="572"/>
    </row>
    <row r="15" spans="1:5">
      <c r="A15" s="246">
        <v>8</v>
      </c>
      <c r="B15" s="253" t="s">
        <v>398</v>
      </c>
      <c r="C15" s="254">
        <v>0</v>
      </c>
      <c r="E15" s="572"/>
    </row>
    <row r="16" spans="1:5" ht="24">
      <c r="A16" s="245">
        <v>9</v>
      </c>
      <c r="B16" s="261" t="s">
        <v>399</v>
      </c>
      <c r="C16" s="254">
        <v>0</v>
      </c>
      <c r="E16" s="572"/>
    </row>
    <row r="17" spans="1:5">
      <c r="A17" s="245">
        <v>10</v>
      </c>
      <c r="B17" s="261" t="s">
        <v>400</v>
      </c>
      <c r="C17" s="254">
        <v>0</v>
      </c>
      <c r="E17" s="572"/>
    </row>
    <row r="18" spans="1:5">
      <c r="A18" s="247">
        <v>11</v>
      </c>
      <c r="B18" s="262" t="s">
        <v>401</v>
      </c>
      <c r="C18" s="256">
        <f>SUM(C10:C17)</f>
        <v>209810807.99330536</v>
      </c>
      <c r="E18" s="572"/>
    </row>
    <row r="19" spans="1:5">
      <c r="A19" s="243"/>
      <c r="B19" s="243" t="s">
        <v>402</v>
      </c>
      <c r="C19" s="263"/>
      <c r="E19" s="572"/>
    </row>
    <row r="20" spans="1:5">
      <c r="A20" s="245">
        <v>12</v>
      </c>
      <c r="B20" s="258" t="s">
        <v>403</v>
      </c>
      <c r="C20" s="254">
        <v>0</v>
      </c>
      <c r="E20" s="572"/>
    </row>
    <row r="21" spans="1:5">
      <c r="A21" s="245">
        <v>13</v>
      </c>
      <c r="B21" s="258" t="s">
        <v>404</v>
      </c>
      <c r="C21" s="254">
        <v>0</v>
      </c>
      <c r="E21" s="572"/>
    </row>
    <row r="22" spans="1:5">
      <c r="A22" s="245">
        <v>14</v>
      </c>
      <c r="B22" s="258" t="s">
        <v>405</v>
      </c>
      <c r="C22" s="254">
        <v>0</v>
      </c>
      <c r="E22" s="572"/>
    </row>
    <row r="23" spans="1:5" ht="24">
      <c r="A23" s="245" t="s">
        <v>406</v>
      </c>
      <c r="B23" s="258" t="s">
        <v>407</v>
      </c>
      <c r="C23" s="254">
        <v>0</v>
      </c>
      <c r="E23" s="572"/>
    </row>
    <row r="24" spans="1:5">
      <c r="A24" s="245">
        <v>15</v>
      </c>
      <c r="B24" s="258" t="s">
        <v>408</v>
      </c>
      <c r="C24" s="254">
        <v>0</v>
      </c>
      <c r="E24" s="572"/>
    </row>
    <row r="25" spans="1:5">
      <c r="A25" s="245" t="s">
        <v>409</v>
      </c>
      <c r="B25" s="253" t="s">
        <v>410</v>
      </c>
      <c r="C25" s="254">
        <v>0</v>
      </c>
      <c r="E25" s="572"/>
    </row>
    <row r="26" spans="1:5">
      <c r="A26" s="247">
        <v>16</v>
      </c>
      <c r="B26" s="262" t="s">
        <v>411</v>
      </c>
      <c r="C26" s="256">
        <f>SUM(C20:C25)</f>
        <v>0</v>
      </c>
      <c r="E26" s="572"/>
    </row>
    <row r="27" spans="1:5">
      <c r="A27" s="243"/>
      <c r="B27" s="243" t="s">
        <v>412</v>
      </c>
      <c r="C27" s="257"/>
      <c r="E27" s="572"/>
    </row>
    <row r="28" spans="1:5">
      <c r="A28" s="244">
        <v>17</v>
      </c>
      <c r="B28" s="253" t="s">
        <v>413</v>
      </c>
      <c r="C28" s="254">
        <v>3270492949.77</v>
      </c>
      <c r="E28" s="572"/>
    </row>
    <row r="29" spans="1:5">
      <c r="A29" s="244">
        <v>18</v>
      </c>
      <c r="B29" s="253" t="s">
        <v>414</v>
      </c>
      <c r="C29" s="254">
        <v>-1692660622.3240004</v>
      </c>
      <c r="E29" s="572"/>
    </row>
    <row r="30" spans="1:5">
      <c r="A30" s="247">
        <v>19</v>
      </c>
      <c r="B30" s="262" t="s">
        <v>415</v>
      </c>
      <c r="C30" s="256">
        <f>C28+C29</f>
        <v>1577832327.4459996</v>
      </c>
      <c r="E30" s="572"/>
    </row>
    <row r="31" spans="1:5">
      <c r="A31" s="248"/>
      <c r="B31" s="243" t="s">
        <v>416</v>
      </c>
      <c r="C31" s="257"/>
      <c r="E31" s="572"/>
    </row>
    <row r="32" spans="1:5">
      <c r="A32" s="244" t="s">
        <v>417</v>
      </c>
      <c r="B32" s="258" t="s">
        <v>418</v>
      </c>
      <c r="C32" s="254">
        <v>0</v>
      </c>
      <c r="E32" s="572"/>
    </row>
    <row r="33" spans="1:5">
      <c r="A33" s="244" t="s">
        <v>419</v>
      </c>
      <c r="B33" s="259" t="s">
        <v>420</v>
      </c>
      <c r="C33" s="254">
        <v>0</v>
      </c>
      <c r="E33" s="572"/>
    </row>
    <row r="34" spans="1:5">
      <c r="A34" s="243"/>
      <c r="B34" s="243" t="s">
        <v>421</v>
      </c>
      <c r="C34" s="257"/>
      <c r="E34" s="572"/>
    </row>
    <row r="35" spans="1:5">
      <c r="A35" s="247">
        <v>20</v>
      </c>
      <c r="B35" s="262" t="s">
        <v>86</v>
      </c>
      <c r="C35" s="256">
        <f>'1. key ratios'!C9</f>
        <v>5749521860.1459007</v>
      </c>
      <c r="E35" s="572"/>
    </row>
    <row r="36" spans="1:5">
      <c r="A36" s="247">
        <v>21</v>
      </c>
      <c r="B36" s="262" t="s">
        <v>422</v>
      </c>
      <c r="C36" s="256">
        <f>C8+C18+C26+C30</f>
        <v>34865669503.608803</v>
      </c>
      <c r="E36" s="572"/>
    </row>
    <row r="37" spans="1:5">
      <c r="A37" s="249"/>
      <c r="B37" s="249" t="s">
        <v>387</v>
      </c>
      <c r="C37" s="257"/>
      <c r="E37" s="572"/>
    </row>
    <row r="38" spans="1:5">
      <c r="A38" s="247">
        <v>22</v>
      </c>
      <c r="B38" s="262" t="s">
        <v>387</v>
      </c>
      <c r="C38" s="615">
        <f>IFERROR(C35/C36,0)</f>
        <v>0.16490496072507058</v>
      </c>
      <c r="E38" s="572"/>
    </row>
    <row r="39" spans="1:5">
      <c r="A39" s="249"/>
      <c r="B39" s="249" t="s">
        <v>423</v>
      </c>
      <c r="C39" s="257"/>
      <c r="E39" s="572"/>
    </row>
    <row r="40" spans="1:5">
      <c r="A40" s="250" t="s">
        <v>424</v>
      </c>
      <c r="B40" s="258" t="s">
        <v>425</v>
      </c>
      <c r="C40" s="254">
        <v>0</v>
      </c>
      <c r="E40" s="572"/>
    </row>
    <row r="41" spans="1:5">
      <c r="A41" s="251" t="s">
        <v>426</v>
      </c>
      <c r="B41" s="259" t="s">
        <v>427</v>
      </c>
      <c r="C41" s="254">
        <v>0</v>
      </c>
      <c r="E41" s="572"/>
    </row>
    <row r="43" spans="1:5">
      <c r="B43" s="272"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70" zoomScaleNormal="70" workbookViewId="0">
      <pane xSplit="2" ySplit="6" topLeftCell="C7" activePane="bottomRight" state="frozen"/>
      <selection pane="topRight" activeCell="C1" sqref="C1"/>
      <selection pane="bottomLeft" activeCell="A7" sqref="A7"/>
      <selection pane="bottomRight" activeCell="C7" sqref="C7"/>
    </sheetView>
  </sheetViews>
  <sheetFormatPr defaultRowHeight="15"/>
  <cols>
    <col min="1" max="1" width="9.85546875" style="1" bestFit="1" customWidth="1"/>
    <col min="2" max="2" width="82.5703125" style="16" customWidth="1"/>
    <col min="3" max="3" width="13.5703125" style="1" bestFit="1" customWidth="1"/>
    <col min="4" max="4" width="12.7109375" style="1" bestFit="1" customWidth="1"/>
    <col min="5" max="5" width="17.5703125" style="1" customWidth="1"/>
    <col min="6" max="6" width="21.85546875" style="1" customWidth="1"/>
    <col min="7" max="7" width="17.5703125" style="1" customWidth="1"/>
  </cols>
  <sheetData>
    <row r="1" spans="1:7">
      <c r="A1" s="1" t="s">
        <v>108</v>
      </c>
      <c r="B1" s="1" t="str">
        <f>Info!C2</f>
        <v>სს თიბისი ბანკი</v>
      </c>
    </row>
    <row r="2" spans="1:7">
      <c r="A2" s="1" t="s">
        <v>109</v>
      </c>
      <c r="B2" s="299">
        <f>'1. key ratios'!B2</f>
        <v>45473</v>
      </c>
    </row>
    <row r="3" spans="1:7">
      <c r="B3" s="299"/>
    </row>
    <row r="4" spans="1:7" ht="15.75" thickBot="1">
      <c r="A4" s="1" t="s">
        <v>488</v>
      </c>
      <c r="B4" s="173" t="s">
        <v>453</v>
      </c>
    </row>
    <row r="5" spans="1:7">
      <c r="A5" s="302"/>
      <c r="B5" s="303"/>
      <c r="C5" s="729" t="s">
        <v>454</v>
      </c>
      <c r="D5" s="729"/>
      <c r="E5" s="729"/>
      <c r="F5" s="729"/>
      <c r="G5" s="730" t="s">
        <v>455</v>
      </c>
    </row>
    <row r="6" spans="1:7">
      <c r="A6" s="304"/>
      <c r="B6" s="305"/>
      <c r="C6" s="306" t="s">
        <v>456</v>
      </c>
      <c r="D6" s="306" t="s">
        <v>457</v>
      </c>
      <c r="E6" s="306" t="s">
        <v>458</v>
      </c>
      <c r="F6" s="306" t="s">
        <v>459</v>
      </c>
      <c r="G6" s="731"/>
    </row>
    <row r="7" spans="1:7">
      <c r="A7" s="307"/>
      <c r="B7" s="308" t="s">
        <v>460</v>
      </c>
      <c r="C7" s="309"/>
      <c r="D7" s="309"/>
      <c r="E7" s="309"/>
      <c r="F7" s="309"/>
      <c r="G7" s="310"/>
    </row>
    <row r="8" spans="1:7">
      <c r="A8" s="311">
        <v>1</v>
      </c>
      <c r="B8" s="312" t="s">
        <v>461</v>
      </c>
      <c r="C8" s="313">
        <v>4344471860.1459007</v>
      </c>
      <c r="D8" s="313">
        <v>0</v>
      </c>
      <c r="E8" s="313">
        <v>0</v>
      </c>
      <c r="F8" s="313">
        <v>5519550045.9275455</v>
      </c>
      <c r="G8" s="313">
        <v>9864021906.0734463</v>
      </c>
    </row>
    <row r="9" spans="1:7">
      <c r="A9" s="311">
        <v>2</v>
      </c>
      <c r="B9" s="315" t="s">
        <v>85</v>
      </c>
      <c r="C9" s="313">
        <v>4344471860.1459007</v>
      </c>
      <c r="D9" s="313">
        <v>0</v>
      </c>
      <c r="E9" s="313">
        <v>0</v>
      </c>
      <c r="F9" s="313">
        <v>2327267292.5</v>
      </c>
      <c r="G9" s="313">
        <v>6671739152.6459007</v>
      </c>
    </row>
    <row r="10" spans="1:7">
      <c r="A10" s="311">
        <v>3</v>
      </c>
      <c r="B10" s="315" t="s">
        <v>462</v>
      </c>
      <c r="C10" s="316"/>
      <c r="D10" s="316"/>
      <c r="E10" s="316"/>
      <c r="F10" s="313">
        <v>3192282753.4275455</v>
      </c>
      <c r="G10" s="313">
        <v>3192282753.4275455</v>
      </c>
    </row>
    <row r="11" spans="1:7" ht="26.25">
      <c r="A11" s="311">
        <v>4</v>
      </c>
      <c r="B11" s="312" t="s">
        <v>463</v>
      </c>
      <c r="C11" s="313">
        <v>5298890051.4064922</v>
      </c>
      <c r="D11" s="313">
        <v>3276029322.1270056</v>
      </c>
      <c r="E11" s="313">
        <v>1146116078.0596294</v>
      </c>
      <c r="F11" s="313">
        <v>263557603.64662516</v>
      </c>
      <c r="G11" s="313">
        <v>8193794236.1369114</v>
      </c>
    </row>
    <row r="12" spans="1:7">
      <c r="A12" s="311">
        <v>5</v>
      </c>
      <c r="B12" s="315" t="s">
        <v>464</v>
      </c>
      <c r="C12" s="313">
        <v>3518338497.5052891</v>
      </c>
      <c r="D12" s="313">
        <v>2521654573.5573626</v>
      </c>
      <c r="E12" s="313">
        <v>922015024.68034947</v>
      </c>
      <c r="F12" s="313">
        <v>152431256.51707619</v>
      </c>
      <c r="G12" s="313">
        <v>6758717384.6470737</v>
      </c>
    </row>
    <row r="13" spans="1:7">
      <c r="A13" s="311">
        <v>6</v>
      </c>
      <c r="B13" s="315" t="s">
        <v>465</v>
      </c>
      <c r="C13" s="313">
        <v>1780551553.9012036</v>
      </c>
      <c r="D13" s="313">
        <v>754374748.56964302</v>
      </c>
      <c r="E13" s="313">
        <v>224101053.37928003</v>
      </c>
      <c r="F13" s="313">
        <v>111126347.12954898</v>
      </c>
      <c r="G13" s="313">
        <v>1435076851.4898379</v>
      </c>
    </row>
    <row r="14" spans="1:7">
      <c r="A14" s="311">
        <v>7</v>
      </c>
      <c r="B14" s="312" t="s">
        <v>466</v>
      </c>
      <c r="C14" s="313">
        <v>6557319143.0341616</v>
      </c>
      <c r="D14" s="313">
        <v>3232570266.0519247</v>
      </c>
      <c r="E14" s="313">
        <v>1035945870.8300562</v>
      </c>
      <c r="F14" s="313">
        <v>2168510.3982219999</v>
      </c>
      <c r="G14" s="313">
        <v>4280572694.0682478</v>
      </c>
    </row>
    <row r="15" spans="1:7" ht="51.75">
      <c r="A15" s="311">
        <v>8</v>
      </c>
      <c r="B15" s="315" t="s">
        <v>467</v>
      </c>
      <c r="C15" s="313">
        <v>6412202431.780818</v>
      </c>
      <c r="D15" s="313">
        <v>1110828575.1273992</v>
      </c>
      <c r="E15" s="313">
        <v>476388740.58632821</v>
      </c>
      <c r="F15" s="313">
        <v>2168510.3982219999</v>
      </c>
      <c r="G15" s="313">
        <v>4000794128.946384</v>
      </c>
    </row>
    <row r="16" spans="1:7" ht="26.25">
      <c r="A16" s="311">
        <v>9</v>
      </c>
      <c r="B16" s="315" t="s">
        <v>468</v>
      </c>
      <c r="C16" s="313">
        <v>145116711.25334397</v>
      </c>
      <c r="D16" s="313">
        <v>2121741690.9245253</v>
      </c>
      <c r="E16" s="313">
        <v>559557130.24372792</v>
      </c>
      <c r="F16" s="313">
        <v>0</v>
      </c>
      <c r="G16" s="313">
        <v>279778565.12186396</v>
      </c>
    </row>
    <row r="17" spans="1:7">
      <c r="A17" s="311">
        <v>10</v>
      </c>
      <c r="B17" s="312" t="s">
        <v>469</v>
      </c>
      <c r="C17" s="313">
        <v>0</v>
      </c>
      <c r="D17" s="313">
        <v>0</v>
      </c>
      <c r="E17" s="313">
        <v>0</v>
      </c>
      <c r="F17" s="313">
        <v>0</v>
      </c>
      <c r="G17" s="313">
        <v>0</v>
      </c>
    </row>
    <row r="18" spans="1:7">
      <c r="A18" s="311">
        <v>11</v>
      </c>
      <c r="B18" s="312" t="s">
        <v>89</v>
      </c>
      <c r="C18" s="313">
        <v>1504859579.5673957</v>
      </c>
      <c r="D18" s="313">
        <v>836526180.24293673</v>
      </c>
      <c r="E18" s="313">
        <v>39465239.602486998</v>
      </c>
      <c r="F18" s="313">
        <v>18218976.576223001</v>
      </c>
      <c r="G18" s="313">
        <v>0</v>
      </c>
    </row>
    <row r="19" spans="1:7">
      <c r="A19" s="311">
        <v>12</v>
      </c>
      <c r="B19" s="315" t="s">
        <v>470</v>
      </c>
      <c r="C19" s="316"/>
      <c r="D19" s="313">
        <v>24073643.18999999</v>
      </c>
      <c r="E19" s="313">
        <v>18961089.429999996</v>
      </c>
      <c r="F19" s="313">
        <v>12983465.83</v>
      </c>
      <c r="G19" s="313">
        <v>0</v>
      </c>
    </row>
    <row r="20" spans="1:7" ht="26.25">
      <c r="A20" s="311">
        <v>13</v>
      </c>
      <c r="B20" s="315" t="s">
        <v>471</v>
      </c>
      <c r="C20" s="313">
        <v>1504859579.5673957</v>
      </c>
      <c r="D20" s="313">
        <v>812452537.05293679</v>
      </c>
      <c r="E20" s="313">
        <v>20504150.172487002</v>
      </c>
      <c r="F20" s="313">
        <v>5235510.7462229989</v>
      </c>
      <c r="G20" s="313">
        <v>0</v>
      </c>
    </row>
    <row r="21" spans="1:7">
      <c r="A21" s="317">
        <v>14</v>
      </c>
      <c r="B21" s="318" t="s">
        <v>472</v>
      </c>
      <c r="C21" s="655">
        <f>SUM(C8,C11,C14,C17,C18)</f>
        <v>17705540634.15395</v>
      </c>
      <c r="D21" s="655">
        <f>SUM(D8,D11,D14,D17,D18)</f>
        <v>7345125768.4218674</v>
      </c>
      <c r="E21" s="655">
        <f>SUM(E8,E11,E14,E17,E18)</f>
        <v>2221527188.4921727</v>
      </c>
      <c r="F21" s="655">
        <f>SUM(F8,F11,F14,F17,F18)</f>
        <v>5803495136.5486164</v>
      </c>
      <c r="G21" s="655">
        <f>SUM(G8,G11,G14,G17,G18)</f>
        <v>22338388836.278606</v>
      </c>
    </row>
    <row r="22" spans="1:7">
      <c r="A22" s="319"/>
      <c r="B22" s="336" t="s">
        <v>473</v>
      </c>
      <c r="C22" s="320"/>
      <c r="D22" s="321"/>
      <c r="E22" s="320"/>
      <c r="F22" s="320"/>
      <c r="G22" s="314"/>
    </row>
    <row r="23" spans="1:7">
      <c r="A23" s="311">
        <v>15</v>
      </c>
      <c r="B23" s="312" t="s">
        <v>322</v>
      </c>
      <c r="C23" s="313">
        <v>2514960548.0906744</v>
      </c>
      <c r="D23" s="313">
        <v>5115332515.8789034</v>
      </c>
      <c r="E23" s="313">
        <v>0</v>
      </c>
      <c r="F23" s="313">
        <v>0</v>
      </c>
      <c r="G23" s="313">
        <v>239844617.50540745</v>
      </c>
    </row>
    <row r="24" spans="1:7">
      <c r="A24" s="311">
        <v>16</v>
      </c>
      <c r="B24" s="312" t="s">
        <v>474</v>
      </c>
      <c r="C24" s="313">
        <v>206837004.37427497</v>
      </c>
      <c r="D24" s="313">
        <v>4193739921.4951367</v>
      </c>
      <c r="E24" s="313">
        <v>2502869591.8993897</v>
      </c>
      <c r="F24" s="313">
        <v>15891243070.383667</v>
      </c>
      <c r="G24" s="313">
        <v>15925903262.49876</v>
      </c>
    </row>
    <row r="25" spans="1:7" ht="26.25">
      <c r="A25" s="311">
        <v>17</v>
      </c>
      <c r="B25" s="315" t="s">
        <v>475</v>
      </c>
      <c r="C25" s="313">
        <v>0</v>
      </c>
      <c r="D25" s="313">
        <v>0</v>
      </c>
      <c r="E25" s="313">
        <v>0</v>
      </c>
      <c r="F25" s="313">
        <v>0</v>
      </c>
      <c r="G25" s="313">
        <v>0</v>
      </c>
    </row>
    <row r="26" spans="1:7" ht="26.25">
      <c r="A26" s="311">
        <v>18</v>
      </c>
      <c r="B26" s="315" t="s">
        <v>476</v>
      </c>
      <c r="C26" s="313">
        <v>206837004.37427497</v>
      </c>
      <c r="D26" s="313">
        <v>812409289.68590748</v>
      </c>
      <c r="E26" s="313">
        <v>87616252.639447004</v>
      </c>
      <c r="F26" s="313">
        <v>68063747.847954005</v>
      </c>
      <c r="G26" s="313">
        <v>264758818.27670488</v>
      </c>
    </row>
    <row r="27" spans="1:7">
      <c r="A27" s="311">
        <v>19</v>
      </c>
      <c r="B27" s="315" t="s">
        <v>477</v>
      </c>
      <c r="C27" s="313">
        <v>0</v>
      </c>
      <c r="D27" s="313">
        <v>2582640657.9581842</v>
      </c>
      <c r="E27" s="313">
        <v>1819344163.936842</v>
      </c>
      <c r="F27" s="313">
        <v>8801896022.7377739</v>
      </c>
      <c r="G27" s="313">
        <v>9682604030.2746201</v>
      </c>
    </row>
    <row r="28" spans="1:7">
      <c r="A28" s="311">
        <v>20</v>
      </c>
      <c r="B28" s="323" t="s">
        <v>478</v>
      </c>
      <c r="C28" s="313">
        <v>0</v>
      </c>
      <c r="D28" s="313">
        <v>0</v>
      </c>
      <c r="E28" s="313">
        <v>0</v>
      </c>
      <c r="F28" s="313">
        <v>0</v>
      </c>
      <c r="G28" s="313">
        <v>0</v>
      </c>
    </row>
    <row r="29" spans="1:7">
      <c r="A29" s="311">
        <v>21</v>
      </c>
      <c r="B29" s="315" t="s">
        <v>479</v>
      </c>
      <c r="C29" s="313">
        <v>0</v>
      </c>
      <c r="D29" s="313">
        <v>701657911.91999996</v>
      </c>
      <c r="E29" s="313">
        <v>568284502.73000002</v>
      </c>
      <c r="F29" s="313">
        <v>5978921576.5500002</v>
      </c>
      <c r="G29" s="313">
        <v>5030204581.924614</v>
      </c>
    </row>
    <row r="30" spans="1:7">
      <c r="A30" s="311">
        <v>22</v>
      </c>
      <c r="B30" s="323" t="s">
        <v>478</v>
      </c>
      <c r="C30" s="313">
        <v>0</v>
      </c>
      <c r="D30" s="313">
        <v>308444762.72182256</v>
      </c>
      <c r="E30" s="313">
        <v>258747719.9927133</v>
      </c>
      <c r="F30" s="313">
        <v>3185294101.8452663</v>
      </c>
      <c r="G30" s="313">
        <v>2637633648.913959</v>
      </c>
    </row>
    <row r="31" spans="1:7" ht="26.25">
      <c r="A31" s="311">
        <v>23</v>
      </c>
      <c r="B31" s="315" t="s">
        <v>480</v>
      </c>
      <c r="C31" s="313">
        <v>0</v>
      </c>
      <c r="D31" s="313">
        <v>97032061.931045026</v>
      </c>
      <c r="E31" s="313">
        <v>27624672.593101002</v>
      </c>
      <c r="F31" s="313">
        <v>1042361723.2479391</v>
      </c>
      <c r="G31" s="313">
        <v>948335832.02282131</v>
      </c>
    </row>
    <row r="32" spans="1:7">
      <c r="A32" s="311">
        <v>24</v>
      </c>
      <c r="B32" s="312" t="s">
        <v>481</v>
      </c>
      <c r="C32" s="313">
        <v>0</v>
      </c>
      <c r="D32" s="313">
        <v>0</v>
      </c>
      <c r="E32" s="313">
        <v>0</v>
      </c>
      <c r="F32" s="313">
        <v>0</v>
      </c>
      <c r="G32" s="313">
        <v>0</v>
      </c>
    </row>
    <row r="33" spans="1:7">
      <c r="A33" s="311">
        <v>25</v>
      </c>
      <c r="B33" s="312" t="s">
        <v>99</v>
      </c>
      <c r="C33" s="313">
        <v>641405200.23300004</v>
      </c>
      <c r="D33" s="313">
        <v>246307431.338413</v>
      </c>
      <c r="E33" s="313">
        <v>173719108.423527</v>
      </c>
      <c r="F33" s="313">
        <v>1611348884.8292682</v>
      </c>
      <c r="G33" s="313">
        <v>2403505483.2088041</v>
      </c>
    </row>
    <row r="34" spans="1:7">
      <c r="A34" s="311">
        <v>26</v>
      </c>
      <c r="B34" s="315" t="s">
        <v>482</v>
      </c>
      <c r="C34" s="316"/>
      <c r="D34" s="313">
        <v>26694023.590000015</v>
      </c>
      <c r="E34" s="313">
        <v>28045106.859999999</v>
      </c>
      <c r="F34" s="313">
        <v>3517250.64</v>
      </c>
      <c r="G34" s="313">
        <v>58256381.090000018</v>
      </c>
    </row>
    <row r="35" spans="1:7">
      <c r="A35" s="311">
        <v>27</v>
      </c>
      <c r="B35" s="315" t="s">
        <v>483</v>
      </c>
      <c r="C35" s="313">
        <v>641405200.23300004</v>
      </c>
      <c r="D35" s="313">
        <v>219613407.748413</v>
      </c>
      <c r="E35" s="313">
        <v>145674001.56352702</v>
      </c>
      <c r="F35" s="313">
        <v>1607831634.1892681</v>
      </c>
      <c r="G35" s="313">
        <v>2345249102.118804</v>
      </c>
    </row>
    <row r="36" spans="1:7">
      <c r="A36" s="311">
        <v>28</v>
      </c>
      <c r="B36" s="312" t="s">
        <v>484</v>
      </c>
      <c r="C36" s="313">
        <v>756914417.73657393</v>
      </c>
      <c r="D36" s="313">
        <v>798937752.96740782</v>
      </c>
      <c r="E36" s="313">
        <v>767114329.86000848</v>
      </c>
      <c r="F36" s="313">
        <v>947526447.48577607</v>
      </c>
      <c r="G36" s="313">
        <v>336579896.29243672</v>
      </c>
    </row>
    <row r="37" spans="1:7">
      <c r="A37" s="317">
        <v>29</v>
      </c>
      <c r="B37" s="318" t="s">
        <v>485</v>
      </c>
      <c r="C37" s="654">
        <f>C23+C24+C32+C33+C36</f>
        <v>4120117170.4345236</v>
      </c>
      <c r="D37" s="654">
        <f t="shared" ref="D37:F37" si="0">D23+D24+D32+D33+D36</f>
        <v>10354317621.679861</v>
      </c>
      <c r="E37" s="654">
        <f t="shared" si="0"/>
        <v>3443703030.1829252</v>
      </c>
      <c r="F37" s="654">
        <f t="shared" si="0"/>
        <v>18450118402.698711</v>
      </c>
      <c r="G37" s="653">
        <f>SUM(G23:G24,G32:G33,G36)</f>
        <v>18905833259.505409</v>
      </c>
    </row>
    <row r="38" spans="1:7">
      <c r="A38" s="307"/>
      <c r="B38" s="324"/>
      <c r="C38" s="325"/>
      <c r="D38" s="325"/>
      <c r="E38" s="325"/>
      <c r="F38" s="325"/>
      <c r="G38" s="326"/>
    </row>
    <row r="39" spans="1:7" ht="15.75" thickBot="1">
      <c r="A39" s="327">
        <v>30</v>
      </c>
      <c r="B39" s="328" t="s">
        <v>453</v>
      </c>
      <c r="C39" s="204"/>
      <c r="D39" s="190"/>
      <c r="E39" s="190"/>
      <c r="F39" s="329"/>
      <c r="G39" s="330">
        <f>IFERROR(G21/G37,0)</f>
        <v>1.1815606606520443</v>
      </c>
    </row>
    <row r="42" spans="1:7" ht="39">
      <c r="B42" s="16"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26"/>
  <sheetViews>
    <sheetView showGridLines="0" zoomScale="70" zoomScaleNormal="70" workbookViewId="0">
      <selection activeCell="C1" sqref="C1:H1048576"/>
    </sheetView>
  </sheetViews>
  <sheetFormatPr defaultColWidth="9.140625" defaultRowHeight="12.75"/>
  <cols>
    <col min="1" max="1" width="11.85546875" style="341" bestFit="1" customWidth="1"/>
    <col min="2" max="2" width="105.140625" style="341" bestFit="1" customWidth="1"/>
    <col min="3" max="4" width="15.42578125" style="616" bestFit="1" customWidth="1"/>
    <col min="5" max="5" width="17.42578125" style="616" bestFit="1" customWidth="1"/>
    <col min="6" max="6" width="15.42578125" style="616" bestFit="1" customWidth="1"/>
    <col min="7" max="7" width="17.5703125" style="616" customWidth="1"/>
    <col min="8" max="8" width="16.42578125" style="616" bestFit="1" customWidth="1"/>
    <col min="9" max="16384" width="9.140625" style="341"/>
  </cols>
  <sheetData>
    <row r="1" spans="1:8" ht="13.5">
      <c r="A1" s="340" t="s">
        <v>108</v>
      </c>
      <c r="B1" s="271" t="str">
        <f>Info!C2</f>
        <v>სს თიბისი ბანკი</v>
      </c>
    </row>
    <row r="2" spans="1:8">
      <c r="A2" s="340" t="s">
        <v>109</v>
      </c>
      <c r="B2" s="343">
        <f>'1. key ratios'!B2</f>
        <v>45473</v>
      </c>
    </row>
    <row r="3" spans="1:8">
      <c r="A3" s="342" t="s">
        <v>493</v>
      </c>
    </row>
    <row r="5" spans="1:8">
      <c r="A5" s="732" t="s">
        <v>494</v>
      </c>
      <c r="B5" s="733"/>
      <c r="C5" s="738" t="s">
        <v>495</v>
      </c>
      <c r="D5" s="739"/>
      <c r="E5" s="739"/>
      <c r="F5" s="739"/>
      <c r="G5" s="739"/>
      <c r="H5" s="740"/>
    </row>
    <row r="6" spans="1:8">
      <c r="A6" s="734"/>
      <c r="B6" s="735"/>
      <c r="C6" s="741"/>
      <c r="D6" s="742"/>
      <c r="E6" s="742"/>
      <c r="F6" s="742"/>
      <c r="G6" s="742"/>
      <c r="H6" s="743"/>
    </row>
    <row r="7" spans="1:8" ht="25.5">
      <c r="A7" s="736"/>
      <c r="B7" s="737"/>
      <c r="C7" s="617" t="s">
        <v>496</v>
      </c>
      <c r="D7" s="617" t="s">
        <v>497</v>
      </c>
      <c r="E7" s="617" t="s">
        <v>498</v>
      </c>
      <c r="F7" s="617" t="s">
        <v>499</v>
      </c>
      <c r="G7" s="618" t="s">
        <v>679</v>
      </c>
      <c r="H7" s="617" t="s">
        <v>66</v>
      </c>
    </row>
    <row r="8" spans="1:8">
      <c r="A8" s="426">
        <v>1</v>
      </c>
      <c r="B8" s="425" t="s">
        <v>134</v>
      </c>
      <c r="C8" s="642">
        <v>1824063573.56142</v>
      </c>
      <c r="D8" s="642">
        <v>963968390.20000005</v>
      </c>
      <c r="E8" s="642">
        <v>1357064334.8712609</v>
      </c>
      <c r="F8" s="642">
        <v>602475523.13999999</v>
      </c>
      <c r="G8" s="642">
        <v>6320837.0600000005</v>
      </c>
      <c r="H8" s="619">
        <f t="shared" ref="H8:H20" si="0">SUM(C8:G8)</f>
        <v>4753892658.8326817</v>
      </c>
    </row>
    <row r="9" spans="1:8">
      <c r="A9" s="426">
        <v>2</v>
      </c>
      <c r="B9" s="425" t="s">
        <v>135</v>
      </c>
      <c r="C9" s="642">
        <v>0</v>
      </c>
      <c r="D9" s="642">
        <v>0</v>
      </c>
      <c r="E9" s="642">
        <v>0</v>
      </c>
      <c r="F9" s="642">
        <v>0</v>
      </c>
      <c r="G9" s="642">
        <v>0</v>
      </c>
      <c r="H9" s="619">
        <f t="shared" si="0"/>
        <v>0</v>
      </c>
    </row>
    <row r="10" spans="1:8">
      <c r="A10" s="426">
        <v>3</v>
      </c>
      <c r="B10" s="425" t="s">
        <v>136</v>
      </c>
      <c r="C10" s="642">
        <v>0</v>
      </c>
      <c r="D10" s="642">
        <v>0</v>
      </c>
      <c r="E10" s="642">
        <v>303132111.27999997</v>
      </c>
      <c r="F10" s="642">
        <v>0</v>
      </c>
      <c r="G10" s="642">
        <v>0</v>
      </c>
      <c r="H10" s="619">
        <f t="shared" si="0"/>
        <v>303132111.27999997</v>
      </c>
    </row>
    <row r="11" spans="1:8">
      <c r="A11" s="426">
        <v>4</v>
      </c>
      <c r="B11" s="425" t="s">
        <v>137</v>
      </c>
      <c r="C11" s="642">
        <v>0</v>
      </c>
      <c r="D11" s="642">
        <v>165564836.639927</v>
      </c>
      <c r="E11" s="642">
        <v>488697583.67495602</v>
      </c>
      <c r="F11" s="642">
        <v>0</v>
      </c>
      <c r="G11" s="642">
        <v>21693972</v>
      </c>
      <c r="H11" s="619">
        <f t="shared" si="0"/>
        <v>675956392.31488299</v>
      </c>
    </row>
    <row r="12" spans="1:8">
      <c r="A12" s="426">
        <v>5</v>
      </c>
      <c r="B12" s="425" t="s">
        <v>947</v>
      </c>
      <c r="C12" s="642">
        <v>0</v>
      </c>
      <c r="D12" s="642">
        <v>0</v>
      </c>
      <c r="E12" s="642">
        <v>0</v>
      </c>
      <c r="F12" s="642">
        <v>0</v>
      </c>
      <c r="G12" s="642">
        <v>0</v>
      </c>
      <c r="H12" s="619">
        <f t="shared" si="0"/>
        <v>0</v>
      </c>
    </row>
    <row r="13" spans="1:8">
      <c r="A13" s="426">
        <v>6</v>
      </c>
      <c r="B13" s="425" t="s">
        <v>138</v>
      </c>
      <c r="C13" s="642">
        <v>1197301965.7045</v>
      </c>
      <c r="D13" s="642">
        <v>948884061.03759933</v>
      </c>
      <c r="E13" s="642">
        <v>363233.28000000003</v>
      </c>
      <c r="F13" s="642">
        <v>666974.06689999998</v>
      </c>
      <c r="G13" s="642">
        <v>0</v>
      </c>
      <c r="H13" s="619">
        <f t="shared" si="0"/>
        <v>2147216234.0889993</v>
      </c>
    </row>
    <row r="14" spans="1:8">
      <c r="A14" s="426">
        <v>7</v>
      </c>
      <c r="B14" s="425" t="s">
        <v>71</v>
      </c>
      <c r="C14" s="642">
        <v>0</v>
      </c>
      <c r="D14" s="642">
        <v>2888652383.1252332</v>
      </c>
      <c r="E14" s="642">
        <v>3708358326.8345084</v>
      </c>
      <c r="F14" s="642">
        <v>1967118891.2681537</v>
      </c>
      <c r="G14" s="642">
        <v>155561250.41751873</v>
      </c>
      <c r="H14" s="619">
        <f t="shared" si="0"/>
        <v>8719690851.6454144</v>
      </c>
    </row>
    <row r="15" spans="1:8">
      <c r="A15" s="426">
        <v>8</v>
      </c>
      <c r="B15" s="427" t="s">
        <v>72</v>
      </c>
      <c r="C15" s="642">
        <v>0</v>
      </c>
      <c r="D15" s="642">
        <v>1763762791.2965281</v>
      </c>
      <c r="E15" s="642">
        <v>3112215923.5324287</v>
      </c>
      <c r="F15" s="642">
        <v>1623540857.0804651</v>
      </c>
      <c r="G15" s="642">
        <v>30235669.580577247</v>
      </c>
      <c r="H15" s="619">
        <f t="shared" si="0"/>
        <v>6529755241.4899988</v>
      </c>
    </row>
    <row r="16" spans="1:8">
      <c r="A16" s="426">
        <v>9</v>
      </c>
      <c r="B16" s="425" t="s">
        <v>948</v>
      </c>
      <c r="C16" s="642">
        <v>0</v>
      </c>
      <c r="D16" s="642">
        <v>657214632.68830097</v>
      </c>
      <c r="E16" s="642">
        <v>1971016921.8446431</v>
      </c>
      <c r="F16" s="642">
        <v>2041146369.8982122</v>
      </c>
      <c r="G16" s="642">
        <v>9612288.9688459076</v>
      </c>
      <c r="H16" s="619">
        <f t="shared" si="0"/>
        <v>4678990213.4000025</v>
      </c>
    </row>
    <row r="17" spans="1:8">
      <c r="A17" s="426">
        <v>10</v>
      </c>
      <c r="B17" s="429" t="s">
        <v>514</v>
      </c>
      <c r="C17" s="642">
        <v>0</v>
      </c>
      <c r="D17" s="642">
        <v>39909662.712252088</v>
      </c>
      <c r="E17" s="642">
        <v>84324759.36836119</v>
      </c>
      <c r="F17" s="642">
        <v>41605169.165376909</v>
      </c>
      <c r="G17" s="642">
        <v>47216666.064009793</v>
      </c>
      <c r="H17" s="619">
        <f t="shared" si="0"/>
        <v>213056257.30999997</v>
      </c>
    </row>
    <row r="18" spans="1:8">
      <c r="A18" s="426">
        <v>11</v>
      </c>
      <c r="B18" s="425" t="s">
        <v>68</v>
      </c>
      <c r="C18" s="642">
        <v>0</v>
      </c>
      <c r="D18" s="642">
        <v>21969091.471071798</v>
      </c>
      <c r="E18" s="642">
        <v>74980444.035608843</v>
      </c>
      <c r="F18" s="642">
        <v>64822772.578548416</v>
      </c>
      <c r="G18" s="642">
        <v>1754531.4347709671</v>
      </c>
      <c r="H18" s="619">
        <f t="shared" si="0"/>
        <v>163526839.52000001</v>
      </c>
    </row>
    <row r="19" spans="1:8">
      <c r="A19" s="426">
        <v>12</v>
      </c>
      <c r="B19" s="425" t="s">
        <v>69</v>
      </c>
      <c r="C19" s="642">
        <v>0</v>
      </c>
      <c r="D19" s="642">
        <v>0</v>
      </c>
      <c r="E19" s="642">
        <v>0</v>
      </c>
      <c r="F19" s="642">
        <v>0</v>
      </c>
      <c r="G19" s="642">
        <v>0</v>
      </c>
      <c r="H19" s="619">
        <f t="shared" si="0"/>
        <v>0</v>
      </c>
    </row>
    <row r="20" spans="1:8">
      <c r="A20" s="428">
        <v>13</v>
      </c>
      <c r="B20" s="427" t="s">
        <v>70</v>
      </c>
      <c r="C20" s="642">
        <v>0</v>
      </c>
      <c r="D20" s="642">
        <v>0</v>
      </c>
      <c r="E20" s="642">
        <v>0</v>
      </c>
      <c r="F20" s="642">
        <v>0</v>
      </c>
      <c r="G20" s="642">
        <v>0</v>
      </c>
      <c r="H20" s="619">
        <f t="shared" si="0"/>
        <v>0</v>
      </c>
    </row>
    <row r="21" spans="1:8">
      <c r="A21" s="426">
        <v>14</v>
      </c>
      <c r="B21" s="425" t="s">
        <v>500</v>
      </c>
      <c r="C21" s="642">
        <v>1009337140.2993</v>
      </c>
      <c r="D21" s="642">
        <v>979734854.28338397</v>
      </c>
      <c r="E21" s="642">
        <v>1078792445.2304809</v>
      </c>
      <c r="F21" s="642">
        <v>792834396.49277413</v>
      </c>
      <c r="G21" s="642">
        <v>1245167089.2895608</v>
      </c>
      <c r="H21" s="619">
        <f>SUM(C21:G21)</f>
        <v>5105865925.595499</v>
      </c>
    </row>
    <row r="22" spans="1:8">
      <c r="A22" s="424">
        <v>15</v>
      </c>
      <c r="B22" s="423" t="s">
        <v>66</v>
      </c>
      <c r="C22" s="642">
        <f>SUM(C18:C21)+SUM(C8:C16)</f>
        <v>4030702679.5652199</v>
      </c>
      <c r="D22" s="642">
        <f t="shared" ref="D22:H22" si="1">SUM(D18:D21)+SUM(D8:D16)</f>
        <v>8389751040.7420444</v>
      </c>
      <c r="E22" s="642">
        <f t="shared" si="1"/>
        <v>12094621324.583887</v>
      </c>
      <c r="F22" s="642">
        <f t="shared" si="1"/>
        <v>7092605784.525054</v>
      </c>
      <c r="G22" s="642">
        <f t="shared" si="1"/>
        <v>1470345638.7512736</v>
      </c>
      <c r="H22" s="619">
        <f t="shared" si="1"/>
        <v>33078026468.16748</v>
      </c>
    </row>
    <row r="26" spans="1:8" ht="38.25">
      <c r="B26" s="358"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J26"/>
  <sheetViews>
    <sheetView showGridLines="0" zoomScale="70" zoomScaleNormal="70" workbookViewId="0">
      <selection activeCell="C1" sqref="C1:H1048576"/>
    </sheetView>
  </sheetViews>
  <sheetFormatPr defaultColWidth="9.140625" defaultRowHeight="12.75"/>
  <cols>
    <col min="1" max="1" width="11.85546875" style="344" bestFit="1" customWidth="1"/>
    <col min="2" max="2" width="86.85546875" style="341" customWidth="1"/>
    <col min="3" max="4" width="31.5703125" style="341" customWidth="1"/>
    <col min="5" max="5" width="16.42578125" style="341" bestFit="1" customWidth="1"/>
    <col min="6" max="6" width="14.28515625" style="341" bestFit="1" customWidth="1"/>
    <col min="7" max="7" width="20" style="341" bestFit="1" customWidth="1"/>
    <col min="8" max="8" width="25.140625" style="341" bestFit="1" customWidth="1"/>
    <col min="9" max="16384" width="9.140625" style="341"/>
  </cols>
  <sheetData>
    <row r="1" spans="1:10" ht="13.5">
      <c r="A1" s="340" t="s">
        <v>108</v>
      </c>
      <c r="B1" s="271" t="str">
        <f>Info!C2</f>
        <v>სს თიბისი ბანკი</v>
      </c>
      <c r="C1" s="441"/>
      <c r="D1" s="441"/>
      <c r="E1" s="441"/>
      <c r="F1" s="441"/>
      <c r="G1" s="441"/>
      <c r="H1" s="441"/>
    </row>
    <row r="2" spans="1:10">
      <c r="A2" s="340" t="s">
        <v>109</v>
      </c>
      <c r="B2" s="343">
        <f>'1. key ratios'!B2</f>
        <v>45473</v>
      </c>
      <c r="C2" s="441"/>
      <c r="D2" s="441"/>
      <c r="E2" s="441"/>
      <c r="F2" s="441"/>
      <c r="G2" s="441"/>
      <c r="H2" s="441"/>
    </row>
    <row r="3" spans="1:10">
      <c r="A3" s="342" t="s">
        <v>501</v>
      </c>
      <c r="B3" s="441"/>
      <c r="C3" s="441"/>
      <c r="D3" s="441"/>
      <c r="E3" s="441"/>
      <c r="F3" s="441"/>
      <c r="G3" s="441"/>
      <c r="H3" s="441"/>
    </row>
    <row r="4" spans="1:10">
      <c r="A4" s="442"/>
      <c r="B4" s="441"/>
      <c r="C4" s="440" t="s">
        <v>502</v>
      </c>
      <c r="D4" s="440" t="s">
        <v>503</v>
      </c>
      <c r="E4" s="440" t="s">
        <v>504</v>
      </c>
      <c r="F4" s="440" t="s">
        <v>505</v>
      </c>
      <c r="G4" s="440" t="s">
        <v>506</v>
      </c>
      <c r="H4" s="440" t="s">
        <v>507</v>
      </c>
    </row>
    <row r="5" spans="1:10" ht="33.950000000000003" customHeight="1">
      <c r="A5" s="732" t="s">
        <v>867</v>
      </c>
      <c r="B5" s="733"/>
      <c r="C5" s="746" t="s">
        <v>596</v>
      </c>
      <c r="D5" s="746"/>
      <c r="E5" s="746" t="s">
        <v>866</v>
      </c>
      <c r="F5" s="744" t="s">
        <v>865</v>
      </c>
      <c r="G5" s="744" t="s">
        <v>511</v>
      </c>
      <c r="H5" s="438" t="s">
        <v>864</v>
      </c>
    </row>
    <row r="6" spans="1:10" ht="25.5">
      <c r="A6" s="736"/>
      <c r="B6" s="737"/>
      <c r="C6" s="439" t="s">
        <v>512</v>
      </c>
      <c r="D6" s="439" t="s">
        <v>513</v>
      </c>
      <c r="E6" s="746"/>
      <c r="F6" s="745"/>
      <c r="G6" s="745"/>
      <c r="H6" s="438" t="s">
        <v>863</v>
      </c>
    </row>
    <row r="7" spans="1:10">
      <c r="A7" s="436">
        <v>1</v>
      </c>
      <c r="B7" s="425" t="s">
        <v>134</v>
      </c>
      <c r="C7" s="620">
        <v>0</v>
      </c>
      <c r="D7" s="620">
        <v>4758244294.1793795</v>
      </c>
      <c r="E7" s="620">
        <v>4351635.3467000015</v>
      </c>
      <c r="F7" s="620">
        <v>0</v>
      </c>
      <c r="G7" s="620">
        <v>0</v>
      </c>
      <c r="H7" s="430">
        <f t="shared" ref="H7:H20" si="0">C7+D7-E7-F7</f>
        <v>4753892658.8326797</v>
      </c>
      <c r="J7" s="622"/>
    </row>
    <row r="8" spans="1:10" ht="14.45" customHeight="1">
      <c r="A8" s="436">
        <v>2</v>
      </c>
      <c r="B8" s="425" t="s">
        <v>135</v>
      </c>
      <c r="C8" s="620">
        <v>0</v>
      </c>
      <c r="D8" s="620">
        <v>0</v>
      </c>
      <c r="E8" s="620">
        <v>0</v>
      </c>
      <c r="F8" s="620">
        <v>0</v>
      </c>
      <c r="G8" s="620">
        <v>0</v>
      </c>
      <c r="H8" s="430">
        <f t="shared" si="0"/>
        <v>0</v>
      </c>
      <c r="J8" s="622"/>
    </row>
    <row r="9" spans="1:10">
      <c r="A9" s="436">
        <v>3</v>
      </c>
      <c r="B9" s="425" t="s">
        <v>136</v>
      </c>
      <c r="C9" s="620">
        <v>0</v>
      </c>
      <c r="D9" s="620">
        <v>303132111.27999997</v>
      </c>
      <c r="E9" s="620">
        <v>0</v>
      </c>
      <c r="F9" s="620">
        <v>0</v>
      </c>
      <c r="G9" s="620">
        <v>0</v>
      </c>
      <c r="H9" s="430">
        <f t="shared" si="0"/>
        <v>303132111.27999997</v>
      </c>
      <c r="J9" s="622"/>
    </row>
    <row r="10" spans="1:10">
      <c r="A10" s="436">
        <v>4</v>
      </c>
      <c r="B10" s="425" t="s">
        <v>137</v>
      </c>
      <c r="C10" s="620">
        <v>0</v>
      </c>
      <c r="D10" s="620">
        <v>675956392.31488299</v>
      </c>
      <c r="E10" s="620">
        <v>0</v>
      </c>
      <c r="F10" s="620">
        <v>0</v>
      </c>
      <c r="G10" s="620">
        <v>0</v>
      </c>
      <c r="H10" s="430">
        <f t="shared" si="0"/>
        <v>675956392.31488299</v>
      </c>
      <c r="J10" s="622"/>
    </row>
    <row r="11" spans="1:10">
      <c r="A11" s="436">
        <v>5</v>
      </c>
      <c r="B11" s="425" t="s">
        <v>947</v>
      </c>
      <c r="C11" s="620">
        <v>0</v>
      </c>
      <c r="D11" s="620">
        <v>0</v>
      </c>
      <c r="E11" s="620">
        <v>0</v>
      </c>
      <c r="F11" s="620">
        <v>0</v>
      </c>
      <c r="G11" s="620">
        <v>0</v>
      </c>
      <c r="H11" s="430">
        <f t="shared" si="0"/>
        <v>0</v>
      </c>
      <c r="J11" s="622"/>
    </row>
    <row r="12" spans="1:10">
      <c r="A12" s="436">
        <v>6</v>
      </c>
      <c r="B12" s="425" t="s">
        <v>138</v>
      </c>
      <c r="C12" s="620">
        <v>0</v>
      </c>
      <c r="D12" s="620">
        <v>2147305723.9736183</v>
      </c>
      <c r="E12" s="620">
        <v>89489.884613579998</v>
      </c>
      <c r="F12" s="620">
        <v>0</v>
      </c>
      <c r="G12" s="620">
        <v>0</v>
      </c>
      <c r="H12" s="430">
        <f t="shared" si="0"/>
        <v>2147216234.0890048</v>
      </c>
      <c r="J12" s="622"/>
    </row>
    <row r="13" spans="1:10">
      <c r="A13" s="436">
        <v>7</v>
      </c>
      <c r="B13" s="425" t="s">
        <v>71</v>
      </c>
      <c r="C13" s="620">
        <v>131961078.70374012</v>
      </c>
      <c r="D13" s="620">
        <v>8647305831.4326229</v>
      </c>
      <c r="E13" s="620">
        <v>59576081.378454663</v>
      </c>
      <c r="F13" s="620">
        <v>0</v>
      </c>
      <c r="G13" s="620">
        <v>115676.72</v>
      </c>
      <c r="H13" s="430">
        <f t="shared" si="0"/>
        <v>8719690828.7579098</v>
      </c>
      <c r="J13" s="622"/>
    </row>
    <row r="14" spans="1:10">
      <c r="A14" s="436">
        <v>8</v>
      </c>
      <c r="B14" s="427" t="s">
        <v>72</v>
      </c>
      <c r="C14" s="620">
        <v>169298351.51624724</v>
      </c>
      <c r="D14" s="620">
        <v>6561204403.3988352</v>
      </c>
      <c r="E14" s="620">
        <v>200747513.42508283</v>
      </c>
      <c r="F14" s="620">
        <v>0</v>
      </c>
      <c r="G14" s="620">
        <v>28561960.299999967</v>
      </c>
      <c r="H14" s="430">
        <f t="shared" si="0"/>
        <v>6529755241.4899988</v>
      </c>
      <c r="J14" s="622"/>
    </row>
    <row r="15" spans="1:10">
      <c r="A15" s="436">
        <v>9</v>
      </c>
      <c r="B15" s="425" t="s">
        <v>948</v>
      </c>
      <c r="C15" s="620">
        <v>62303125.139318332</v>
      </c>
      <c r="D15" s="620">
        <v>4646179766.6930704</v>
      </c>
      <c r="E15" s="620">
        <v>29492678.432389755</v>
      </c>
      <c r="F15" s="620">
        <v>0</v>
      </c>
      <c r="G15" s="620">
        <v>159319.22999999998</v>
      </c>
      <c r="H15" s="430">
        <f t="shared" si="0"/>
        <v>4678990213.3999987</v>
      </c>
      <c r="J15" s="622"/>
    </row>
    <row r="16" spans="1:10">
      <c r="A16" s="436">
        <v>10</v>
      </c>
      <c r="B16" s="429" t="s">
        <v>514</v>
      </c>
      <c r="C16" s="620">
        <v>315077646.01119995</v>
      </c>
      <c r="D16" s="620">
        <v>12364619.157499999</v>
      </c>
      <c r="E16" s="620">
        <v>114386007.85870001</v>
      </c>
      <c r="F16" s="620">
        <v>0</v>
      </c>
      <c r="G16" s="620">
        <v>34897521.469999999</v>
      </c>
      <c r="H16" s="430">
        <f t="shared" si="0"/>
        <v>213056257.30999997</v>
      </c>
      <c r="J16" s="622"/>
    </row>
    <row r="17" spans="1:10">
      <c r="A17" s="436">
        <v>11</v>
      </c>
      <c r="B17" s="425" t="s">
        <v>68</v>
      </c>
      <c r="C17" s="620">
        <v>160006.32079999999</v>
      </c>
      <c r="D17" s="620">
        <v>163582340.32290003</v>
      </c>
      <c r="E17" s="620">
        <v>215507.12370000005</v>
      </c>
      <c r="F17" s="620">
        <v>0</v>
      </c>
      <c r="G17" s="620">
        <v>0</v>
      </c>
      <c r="H17" s="430">
        <f t="shared" si="0"/>
        <v>163526839.52000004</v>
      </c>
      <c r="J17" s="622"/>
    </row>
    <row r="18" spans="1:10">
      <c r="A18" s="436">
        <v>12</v>
      </c>
      <c r="B18" s="425" t="s">
        <v>69</v>
      </c>
      <c r="C18" s="620">
        <v>0</v>
      </c>
      <c r="D18" s="620">
        <v>0</v>
      </c>
      <c r="E18" s="620">
        <v>0</v>
      </c>
      <c r="F18" s="620">
        <v>0</v>
      </c>
      <c r="G18" s="620">
        <v>0</v>
      </c>
      <c r="H18" s="430">
        <f t="shared" si="0"/>
        <v>0</v>
      </c>
      <c r="J18" s="622"/>
    </row>
    <row r="19" spans="1:10">
      <c r="A19" s="437">
        <v>13</v>
      </c>
      <c r="B19" s="427" t="s">
        <v>70</v>
      </c>
      <c r="C19" s="620">
        <v>0</v>
      </c>
      <c r="D19" s="620">
        <v>0</v>
      </c>
      <c r="E19" s="620">
        <v>0</v>
      </c>
      <c r="F19" s="620">
        <v>0</v>
      </c>
      <c r="G19" s="620">
        <v>0</v>
      </c>
      <c r="H19" s="430">
        <f t="shared" si="0"/>
        <v>0</v>
      </c>
      <c r="J19" s="622"/>
    </row>
    <row r="20" spans="1:10">
      <c r="A20" s="436">
        <v>14</v>
      </c>
      <c r="B20" s="425" t="s">
        <v>500</v>
      </c>
      <c r="C20" s="620">
        <v>127419940.06619488</v>
      </c>
      <c r="D20" s="620">
        <v>5382468405.6560774</v>
      </c>
      <c r="E20" s="620">
        <v>35450941.086772963</v>
      </c>
      <c r="F20" s="620">
        <v>0</v>
      </c>
      <c r="G20" s="620">
        <v>14104672.589999996</v>
      </c>
      <c r="H20" s="430">
        <f t="shared" si="0"/>
        <v>5474437404.635499</v>
      </c>
      <c r="J20" s="622"/>
    </row>
    <row r="21" spans="1:10" s="345" customFormat="1">
      <c r="A21" s="435">
        <v>15</v>
      </c>
      <c r="B21" s="434" t="s">
        <v>66</v>
      </c>
      <c r="C21" s="621">
        <f t="shared" ref="C21:H21" si="1">SUM(C7:C15)+SUM(C17:C20)</f>
        <v>491142501.74630064</v>
      </c>
      <c r="D21" s="621">
        <f t="shared" si="1"/>
        <v>33285379269.251385</v>
      </c>
      <c r="E21" s="621">
        <f t="shared" si="1"/>
        <v>329923846.67771375</v>
      </c>
      <c r="F21" s="621">
        <f t="shared" si="1"/>
        <v>0</v>
      </c>
      <c r="G21" s="621">
        <f t="shared" si="1"/>
        <v>42941628.839999959</v>
      </c>
      <c r="H21" s="430">
        <f t="shared" si="1"/>
        <v>33446597924.319973</v>
      </c>
      <c r="J21" s="622"/>
    </row>
    <row r="22" spans="1:10">
      <c r="A22" s="433">
        <v>16</v>
      </c>
      <c r="B22" s="432" t="s">
        <v>515</v>
      </c>
      <c r="C22" s="620">
        <v>463121798.2809</v>
      </c>
      <c r="D22" s="620">
        <v>22534929003.076401</v>
      </c>
      <c r="E22" s="620">
        <v>315483602.23680031</v>
      </c>
      <c r="F22" s="620">
        <v>0</v>
      </c>
      <c r="G22" s="620">
        <v>34897521.469999999</v>
      </c>
      <c r="H22" s="430">
        <f>C22+D22-E22-F22</f>
        <v>22682567199.120499</v>
      </c>
      <c r="J22" s="622"/>
    </row>
    <row r="23" spans="1:10">
      <c r="A23" s="433">
        <v>17</v>
      </c>
      <c r="B23" s="432" t="s">
        <v>516</v>
      </c>
      <c r="C23" s="620">
        <v>0</v>
      </c>
      <c r="D23" s="620">
        <v>4138642181.9400735</v>
      </c>
      <c r="E23" s="620">
        <v>4738735.403400003</v>
      </c>
      <c r="F23" s="620">
        <v>0</v>
      </c>
      <c r="G23" s="620">
        <v>0</v>
      </c>
      <c r="H23" s="430">
        <f>C23+D23-E23-F23</f>
        <v>4133903446.5366735</v>
      </c>
      <c r="J23" s="622"/>
    </row>
    <row r="26" spans="1:10" ht="42.6" customHeight="1">
      <c r="B26" s="358"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J36"/>
  <sheetViews>
    <sheetView showGridLines="0" zoomScale="70" zoomScaleNormal="70" workbookViewId="0">
      <selection activeCell="C7" sqref="C7:H34"/>
    </sheetView>
  </sheetViews>
  <sheetFormatPr defaultColWidth="9.140625" defaultRowHeight="12.75"/>
  <cols>
    <col min="1" max="1" width="11" style="341" bestFit="1" customWidth="1"/>
    <col min="2" max="2" width="93.42578125" style="341" customWidth="1"/>
    <col min="3" max="4" width="35" style="341" customWidth="1"/>
    <col min="5" max="7" width="22" style="341" customWidth="1"/>
    <col min="8" max="8" width="42.28515625" style="341" bestFit="1" customWidth="1"/>
    <col min="9" max="16384" width="9.140625" style="341"/>
  </cols>
  <sheetData>
    <row r="1" spans="1:10" ht="13.5">
      <c r="A1" s="340" t="s">
        <v>108</v>
      </c>
      <c r="B1" s="271" t="str">
        <f>Info!C2</f>
        <v>სს თიბისი ბანკი</v>
      </c>
      <c r="C1" s="441"/>
      <c r="D1" s="441"/>
      <c r="E1" s="441"/>
      <c r="F1" s="441"/>
      <c r="G1" s="441"/>
      <c r="H1" s="441"/>
    </row>
    <row r="2" spans="1:10">
      <c r="A2" s="340" t="s">
        <v>109</v>
      </c>
      <c r="B2" s="343">
        <f>'1. key ratios'!B2</f>
        <v>45473</v>
      </c>
      <c r="C2" s="441"/>
      <c r="D2" s="441"/>
      <c r="E2" s="441"/>
      <c r="F2" s="441"/>
      <c r="G2" s="441"/>
      <c r="H2" s="441"/>
    </row>
    <row r="3" spans="1:10">
      <c r="A3" s="342" t="s">
        <v>517</v>
      </c>
      <c r="B3" s="441"/>
      <c r="C3" s="441"/>
      <c r="D3" s="441"/>
      <c r="E3" s="441"/>
      <c r="F3" s="441"/>
      <c r="G3" s="441"/>
      <c r="H3" s="441"/>
    </row>
    <row r="4" spans="1:10">
      <c r="A4" s="441"/>
      <c r="B4" s="441"/>
      <c r="C4" s="440" t="s">
        <v>502</v>
      </c>
      <c r="D4" s="440" t="s">
        <v>503</v>
      </c>
      <c r="E4" s="440" t="s">
        <v>504</v>
      </c>
      <c r="F4" s="440" t="s">
        <v>505</v>
      </c>
      <c r="G4" s="440" t="s">
        <v>506</v>
      </c>
      <c r="H4" s="440" t="s">
        <v>507</v>
      </c>
    </row>
    <row r="5" spans="1:10" ht="41.45" customHeight="1">
      <c r="A5" s="732" t="s">
        <v>869</v>
      </c>
      <c r="B5" s="733"/>
      <c r="C5" s="747" t="s">
        <v>596</v>
      </c>
      <c r="D5" s="748"/>
      <c r="E5" s="744" t="s">
        <v>866</v>
      </c>
      <c r="F5" s="744" t="s">
        <v>865</v>
      </c>
      <c r="G5" s="744" t="s">
        <v>511</v>
      </c>
      <c r="H5" s="438" t="s">
        <v>864</v>
      </c>
    </row>
    <row r="6" spans="1:10" ht="25.5">
      <c r="A6" s="736"/>
      <c r="B6" s="737"/>
      <c r="C6" s="439" t="s">
        <v>512</v>
      </c>
      <c r="D6" s="439" t="s">
        <v>513</v>
      </c>
      <c r="E6" s="745"/>
      <c r="F6" s="745"/>
      <c r="G6" s="745"/>
      <c r="H6" s="438" t="s">
        <v>863</v>
      </c>
    </row>
    <row r="7" spans="1:10">
      <c r="A7" s="431">
        <v>1</v>
      </c>
      <c r="B7" s="444" t="s">
        <v>518</v>
      </c>
      <c r="C7" s="620">
        <v>2928806.6968999975</v>
      </c>
      <c r="D7" s="620">
        <v>298599300.44749999</v>
      </c>
      <c r="E7" s="620">
        <v>7710950.5901999539</v>
      </c>
      <c r="F7" s="620">
        <v>0</v>
      </c>
      <c r="G7" s="620">
        <v>900063.79000000015</v>
      </c>
      <c r="H7" s="623">
        <f t="shared" ref="H7:H34" si="0">C7+D7-E7-F7</f>
        <v>293817156.55420005</v>
      </c>
      <c r="J7" s="624"/>
    </row>
    <row r="8" spans="1:10">
      <c r="A8" s="431">
        <v>2</v>
      </c>
      <c r="B8" s="444" t="s">
        <v>519</v>
      </c>
      <c r="C8" s="620">
        <v>14274566.6349</v>
      </c>
      <c r="D8" s="620">
        <v>8383549084.8345842</v>
      </c>
      <c r="E8" s="620">
        <v>7646362.3043135731</v>
      </c>
      <c r="F8" s="620">
        <v>0</v>
      </c>
      <c r="G8" s="620">
        <v>197813.34</v>
      </c>
      <c r="H8" s="623">
        <f t="shared" si="0"/>
        <v>8390177289.1651707</v>
      </c>
      <c r="J8" s="624"/>
    </row>
    <row r="9" spans="1:10">
      <c r="A9" s="431">
        <v>3</v>
      </c>
      <c r="B9" s="444" t="s">
        <v>868</v>
      </c>
      <c r="C9" s="620">
        <v>101450.6556</v>
      </c>
      <c r="D9" s="620">
        <v>137524137.04089999</v>
      </c>
      <c r="E9" s="620">
        <v>598439.78169999993</v>
      </c>
      <c r="F9" s="620">
        <v>0</v>
      </c>
      <c r="G9" s="620">
        <v>37945.179999999993</v>
      </c>
      <c r="H9" s="623">
        <f t="shared" si="0"/>
        <v>137027147.91480002</v>
      </c>
      <c r="J9" s="624"/>
    </row>
    <row r="10" spans="1:10">
      <c r="A10" s="431">
        <v>4</v>
      </c>
      <c r="B10" s="444" t="s">
        <v>520</v>
      </c>
      <c r="C10" s="620">
        <v>27441529.5931</v>
      </c>
      <c r="D10" s="620">
        <v>1603674428.0334003</v>
      </c>
      <c r="E10" s="620">
        <v>19089979.059500001</v>
      </c>
      <c r="F10" s="620">
        <v>0</v>
      </c>
      <c r="G10" s="620">
        <v>48101.09</v>
      </c>
      <c r="H10" s="623">
        <f t="shared" si="0"/>
        <v>1612025978.5670004</v>
      </c>
      <c r="J10" s="624"/>
    </row>
    <row r="11" spans="1:10">
      <c r="A11" s="431">
        <v>5</v>
      </c>
      <c r="B11" s="444" t="s">
        <v>521</v>
      </c>
      <c r="C11" s="620">
        <v>26162293.153900001</v>
      </c>
      <c r="D11" s="620">
        <v>1147966320.8651099</v>
      </c>
      <c r="E11" s="620">
        <v>6492773.0623000022</v>
      </c>
      <c r="F11" s="620">
        <v>0</v>
      </c>
      <c r="G11" s="620">
        <v>71065.509999999995</v>
      </c>
      <c r="H11" s="623">
        <f t="shared" si="0"/>
        <v>1167635840.9567099</v>
      </c>
      <c r="J11" s="624"/>
    </row>
    <row r="12" spans="1:10">
      <c r="A12" s="431">
        <v>6</v>
      </c>
      <c r="B12" s="444" t="s">
        <v>522</v>
      </c>
      <c r="C12" s="620">
        <v>32615505.771699999</v>
      </c>
      <c r="D12" s="620">
        <v>438953150.30250001</v>
      </c>
      <c r="E12" s="620">
        <v>22513338.416100003</v>
      </c>
      <c r="F12" s="620">
        <v>0</v>
      </c>
      <c r="G12" s="620">
        <v>688482.55999999971</v>
      </c>
      <c r="H12" s="623">
        <f t="shared" si="0"/>
        <v>449055317.65810001</v>
      </c>
      <c r="J12" s="624"/>
    </row>
    <row r="13" spans="1:10">
      <c r="A13" s="431">
        <v>7</v>
      </c>
      <c r="B13" s="444" t="s">
        <v>523</v>
      </c>
      <c r="C13" s="620">
        <v>19815455.877300002</v>
      </c>
      <c r="D13" s="620">
        <v>772016259.83599997</v>
      </c>
      <c r="E13" s="620">
        <v>9247987.8136000037</v>
      </c>
      <c r="F13" s="620">
        <v>0</v>
      </c>
      <c r="G13" s="620">
        <v>587523.1100000001</v>
      </c>
      <c r="H13" s="623">
        <f t="shared" si="0"/>
        <v>782583727.89969993</v>
      </c>
      <c r="J13" s="624"/>
    </row>
    <row r="14" spans="1:10">
      <c r="A14" s="431">
        <v>8</v>
      </c>
      <c r="B14" s="444" t="s">
        <v>524</v>
      </c>
      <c r="C14" s="620">
        <v>11966999.514600003</v>
      </c>
      <c r="D14" s="620">
        <v>1086949472.4291</v>
      </c>
      <c r="E14" s="620">
        <v>11774444.292299986</v>
      </c>
      <c r="F14" s="620">
        <v>0</v>
      </c>
      <c r="G14" s="620">
        <v>1155538.2299999995</v>
      </c>
      <c r="H14" s="623">
        <f t="shared" si="0"/>
        <v>1087142027.6514001</v>
      </c>
      <c r="J14" s="624"/>
    </row>
    <row r="15" spans="1:10">
      <c r="A15" s="431">
        <v>9</v>
      </c>
      <c r="B15" s="444" t="s">
        <v>525</v>
      </c>
      <c r="C15" s="620">
        <v>21833661.169199999</v>
      </c>
      <c r="D15" s="620">
        <v>458822032.3294</v>
      </c>
      <c r="E15" s="620">
        <v>4844192.8715000032</v>
      </c>
      <c r="F15" s="620">
        <v>0</v>
      </c>
      <c r="G15" s="620">
        <v>81904.680000000008</v>
      </c>
      <c r="H15" s="623">
        <f t="shared" si="0"/>
        <v>475811500.62709999</v>
      </c>
      <c r="J15" s="624"/>
    </row>
    <row r="16" spans="1:10">
      <c r="A16" s="431">
        <v>10</v>
      </c>
      <c r="B16" s="444" t="s">
        <v>526</v>
      </c>
      <c r="C16" s="620">
        <v>1915299.9302999994</v>
      </c>
      <c r="D16" s="620">
        <v>234227549.94679999</v>
      </c>
      <c r="E16" s="620">
        <v>2273199.7347999997</v>
      </c>
      <c r="F16" s="620">
        <v>0</v>
      </c>
      <c r="G16" s="620">
        <v>107136.77999999998</v>
      </c>
      <c r="H16" s="623">
        <f t="shared" si="0"/>
        <v>233869650.14229998</v>
      </c>
      <c r="J16" s="624"/>
    </row>
    <row r="17" spans="1:10">
      <c r="A17" s="431">
        <v>11</v>
      </c>
      <c r="B17" s="444" t="s">
        <v>527</v>
      </c>
      <c r="C17" s="620">
        <v>3493685.4929999998</v>
      </c>
      <c r="D17" s="620">
        <v>255775362.52130002</v>
      </c>
      <c r="E17" s="620">
        <v>4693753.7451000018</v>
      </c>
      <c r="F17" s="620">
        <v>0</v>
      </c>
      <c r="G17" s="620">
        <v>485451.44999999995</v>
      </c>
      <c r="H17" s="623">
        <f t="shared" si="0"/>
        <v>254575294.26920003</v>
      </c>
      <c r="J17" s="624"/>
    </row>
    <row r="18" spans="1:10">
      <c r="A18" s="431">
        <v>12</v>
      </c>
      <c r="B18" s="444" t="s">
        <v>528</v>
      </c>
      <c r="C18" s="620">
        <v>41790818.052000001</v>
      </c>
      <c r="D18" s="620">
        <v>1319267871.753</v>
      </c>
      <c r="E18" s="620">
        <v>22175235.218200039</v>
      </c>
      <c r="F18" s="620">
        <v>0</v>
      </c>
      <c r="G18" s="620">
        <v>1992651.71</v>
      </c>
      <c r="H18" s="623">
        <f t="shared" si="0"/>
        <v>1338883454.5868001</v>
      </c>
      <c r="J18" s="624"/>
    </row>
    <row r="19" spans="1:10">
      <c r="A19" s="431">
        <v>13</v>
      </c>
      <c r="B19" s="444" t="s">
        <v>529</v>
      </c>
      <c r="C19" s="620">
        <v>23832177.705800001</v>
      </c>
      <c r="D19" s="620">
        <v>502009534.16279995</v>
      </c>
      <c r="E19" s="620">
        <v>9551234.7070999909</v>
      </c>
      <c r="F19" s="620">
        <v>0</v>
      </c>
      <c r="G19" s="620">
        <v>1117377.9000000001</v>
      </c>
      <c r="H19" s="623">
        <f t="shared" si="0"/>
        <v>516290477.16149998</v>
      </c>
      <c r="J19" s="624"/>
    </row>
    <row r="20" spans="1:10">
      <c r="A20" s="431">
        <v>14</v>
      </c>
      <c r="B20" s="444" t="s">
        <v>530</v>
      </c>
      <c r="C20" s="620">
        <v>28073454.084600002</v>
      </c>
      <c r="D20" s="620">
        <v>1319457692.7324004</v>
      </c>
      <c r="E20" s="620">
        <v>7823593.4977999963</v>
      </c>
      <c r="F20" s="620">
        <v>0</v>
      </c>
      <c r="G20" s="620">
        <v>562297.28000000014</v>
      </c>
      <c r="H20" s="623">
        <f t="shared" si="0"/>
        <v>1339707553.3192003</v>
      </c>
      <c r="J20" s="624"/>
    </row>
    <row r="21" spans="1:10">
      <c r="A21" s="431">
        <v>15</v>
      </c>
      <c r="B21" s="444" t="s">
        <v>531</v>
      </c>
      <c r="C21" s="620">
        <v>25015972.526399996</v>
      </c>
      <c r="D21" s="620">
        <v>400587555.38669991</v>
      </c>
      <c r="E21" s="620">
        <v>6449201.2214999925</v>
      </c>
      <c r="F21" s="620">
        <v>0</v>
      </c>
      <c r="G21" s="620">
        <v>491405.84999999974</v>
      </c>
      <c r="H21" s="623">
        <f t="shared" si="0"/>
        <v>419154326.69159991</v>
      </c>
      <c r="J21" s="624"/>
    </row>
    <row r="22" spans="1:10">
      <c r="A22" s="431">
        <v>16</v>
      </c>
      <c r="B22" s="444" t="s">
        <v>532</v>
      </c>
      <c r="C22" s="620">
        <v>638675.09120000002</v>
      </c>
      <c r="D22" s="620">
        <v>362344643.04030001</v>
      </c>
      <c r="E22" s="620">
        <v>1845945.0653000004</v>
      </c>
      <c r="F22" s="620">
        <v>0</v>
      </c>
      <c r="G22" s="620">
        <v>240249.28999999998</v>
      </c>
      <c r="H22" s="623">
        <f t="shared" si="0"/>
        <v>361137373.06620002</v>
      </c>
      <c r="J22" s="624"/>
    </row>
    <row r="23" spans="1:10">
      <c r="A23" s="431">
        <v>17</v>
      </c>
      <c r="B23" s="444" t="s">
        <v>533</v>
      </c>
      <c r="C23" s="620">
        <v>4056642.6373999999</v>
      </c>
      <c r="D23" s="620">
        <v>279372822.33719993</v>
      </c>
      <c r="E23" s="620">
        <v>1241544.273</v>
      </c>
      <c r="F23" s="620">
        <v>0</v>
      </c>
      <c r="G23" s="620">
        <v>3422.19</v>
      </c>
      <c r="H23" s="623">
        <f t="shared" si="0"/>
        <v>282187920.7015999</v>
      </c>
      <c r="J23" s="624"/>
    </row>
    <row r="24" spans="1:10">
      <c r="A24" s="431">
        <v>18</v>
      </c>
      <c r="B24" s="444" t="s">
        <v>534</v>
      </c>
      <c r="C24" s="620">
        <v>1657310.4876999999</v>
      </c>
      <c r="D24" s="620">
        <v>1102603794.8002241</v>
      </c>
      <c r="E24" s="620">
        <v>3314953.6454000017</v>
      </c>
      <c r="F24" s="620">
        <v>0</v>
      </c>
      <c r="G24" s="620">
        <v>104522.05999999998</v>
      </c>
      <c r="H24" s="623">
        <f t="shared" si="0"/>
        <v>1100946151.642524</v>
      </c>
      <c r="J24" s="624"/>
    </row>
    <row r="25" spans="1:10">
      <c r="A25" s="431">
        <v>19</v>
      </c>
      <c r="B25" s="444" t="s">
        <v>535</v>
      </c>
      <c r="C25" s="620">
        <v>712235.27910000016</v>
      </c>
      <c r="D25" s="620">
        <v>87658259.62560001</v>
      </c>
      <c r="E25" s="620">
        <v>1328440.6474000001</v>
      </c>
      <c r="F25" s="620">
        <v>0</v>
      </c>
      <c r="G25" s="620">
        <v>231980.17999999996</v>
      </c>
      <c r="H25" s="623">
        <f t="shared" si="0"/>
        <v>87042054.257300004</v>
      </c>
      <c r="J25" s="624"/>
    </row>
    <row r="26" spans="1:10">
      <c r="A26" s="431">
        <v>20</v>
      </c>
      <c r="B26" s="444" t="s">
        <v>536</v>
      </c>
      <c r="C26" s="620">
        <v>40732887.273900002</v>
      </c>
      <c r="D26" s="620">
        <v>627381852.92509997</v>
      </c>
      <c r="E26" s="620">
        <v>10165158.790999999</v>
      </c>
      <c r="F26" s="620">
        <v>0</v>
      </c>
      <c r="G26" s="620">
        <v>144351.72</v>
      </c>
      <c r="H26" s="623">
        <f t="shared" si="0"/>
        <v>657949581.40799999</v>
      </c>
      <c r="J26" s="624"/>
    </row>
    <row r="27" spans="1:10">
      <c r="A27" s="431">
        <v>21</v>
      </c>
      <c r="B27" s="444" t="s">
        <v>537</v>
      </c>
      <c r="C27" s="620">
        <v>253324.58480000004</v>
      </c>
      <c r="D27" s="620">
        <v>84807202.983499989</v>
      </c>
      <c r="E27" s="620">
        <v>895895.97429999942</v>
      </c>
      <c r="F27" s="620">
        <v>0</v>
      </c>
      <c r="G27" s="620">
        <v>16721.73</v>
      </c>
      <c r="H27" s="623">
        <f t="shared" si="0"/>
        <v>84164631.593999997</v>
      </c>
      <c r="J27" s="624"/>
    </row>
    <row r="28" spans="1:10">
      <c r="A28" s="431">
        <v>22</v>
      </c>
      <c r="B28" s="444" t="s">
        <v>538</v>
      </c>
      <c r="C28" s="620">
        <v>238299.7410000001</v>
      </c>
      <c r="D28" s="620">
        <v>140492771.90180001</v>
      </c>
      <c r="E28" s="620">
        <v>942876.51970000053</v>
      </c>
      <c r="F28" s="620">
        <v>0</v>
      </c>
      <c r="G28" s="620">
        <v>34973.629999999997</v>
      </c>
      <c r="H28" s="623">
        <f t="shared" si="0"/>
        <v>139788195.12310001</v>
      </c>
      <c r="J28" s="624"/>
    </row>
    <row r="29" spans="1:10">
      <c r="A29" s="431">
        <v>23</v>
      </c>
      <c r="B29" s="444" t="s">
        <v>539</v>
      </c>
      <c r="C29" s="620">
        <v>58731009.098400041</v>
      </c>
      <c r="D29" s="620">
        <v>4339901054.2573748</v>
      </c>
      <c r="E29" s="620">
        <v>60680665.485999539</v>
      </c>
      <c r="F29" s="620">
        <v>0</v>
      </c>
      <c r="G29" s="620">
        <v>11295108.979999986</v>
      </c>
      <c r="H29" s="623">
        <f t="shared" si="0"/>
        <v>4337951397.8697758</v>
      </c>
      <c r="J29" s="624"/>
    </row>
    <row r="30" spans="1:10">
      <c r="A30" s="431">
        <v>24</v>
      </c>
      <c r="B30" s="444" t="s">
        <v>540</v>
      </c>
      <c r="C30" s="620">
        <v>29410486.142400004</v>
      </c>
      <c r="D30" s="620">
        <v>1175696906.8524003</v>
      </c>
      <c r="E30" s="620">
        <v>24734469.399100091</v>
      </c>
      <c r="F30" s="620">
        <v>0</v>
      </c>
      <c r="G30" s="620">
        <v>5074071.3200000022</v>
      </c>
      <c r="H30" s="623">
        <f t="shared" si="0"/>
        <v>1180372923.5957003</v>
      </c>
      <c r="J30" s="624"/>
    </row>
    <row r="31" spans="1:10">
      <c r="A31" s="431">
        <v>25</v>
      </c>
      <c r="B31" s="444" t="s">
        <v>541</v>
      </c>
      <c r="C31" s="620">
        <v>58205436.084000081</v>
      </c>
      <c r="D31" s="620">
        <v>3692861143.107295</v>
      </c>
      <c r="E31" s="620">
        <v>69185331.431000203</v>
      </c>
      <c r="F31" s="620">
        <v>0</v>
      </c>
      <c r="G31" s="620">
        <v>9123891.8699999694</v>
      </c>
      <c r="H31" s="623">
        <f t="shared" si="0"/>
        <v>3681881247.7602949</v>
      </c>
      <c r="J31" s="624"/>
    </row>
    <row r="32" spans="1:10">
      <c r="A32" s="431">
        <v>26</v>
      </c>
      <c r="B32" s="444" t="s">
        <v>542</v>
      </c>
      <c r="C32" s="620">
        <v>15021857.222600453</v>
      </c>
      <c r="D32" s="620">
        <v>745713200.921</v>
      </c>
      <c r="E32" s="620">
        <v>12536221.943600457</v>
      </c>
      <c r="F32" s="620">
        <v>0</v>
      </c>
      <c r="G32" s="620">
        <v>103470.03999999995</v>
      </c>
      <c r="H32" s="623">
        <f t="shared" si="0"/>
        <v>748198836.20000005</v>
      </c>
      <c r="J32" s="624"/>
    </row>
    <row r="33" spans="1:10">
      <c r="A33" s="431">
        <v>27</v>
      </c>
      <c r="B33" s="431" t="s">
        <v>99</v>
      </c>
      <c r="C33" s="620">
        <v>222661.24449999977</v>
      </c>
      <c r="D33" s="620">
        <v>2287165863.8780994</v>
      </c>
      <c r="E33" s="620">
        <v>167657.18589999317</v>
      </c>
      <c r="F33" s="620">
        <v>0</v>
      </c>
      <c r="G33" s="620">
        <v>8044106.8499999996</v>
      </c>
      <c r="H33" s="623">
        <f t="shared" si="0"/>
        <v>2287220867.9366994</v>
      </c>
      <c r="J33" s="624"/>
    </row>
    <row r="34" spans="1:10">
      <c r="A34" s="431">
        <v>28</v>
      </c>
      <c r="B34" s="434" t="s">
        <v>66</v>
      </c>
      <c r="C34" s="621">
        <f>SUM(C7:C33)</f>
        <v>491142501.74630064</v>
      </c>
      <c r="D34" s="621">
        <f>SUM(D7:D33)</f>
        <v>33285379269.251381</v>
      </c>
      <c r="E34" s="621">
        <f>SUM(E7:E33)</f>
        <v>329923846.67771381</v>
      </c>
      <c r="F34" s="621">
        <f>SUM(F7:F33)</f>
        <v>0</v>
      </c>
      <c r="G34" s="621">
        <f>SUM(G7:G33)</f>
        <v>42941628.319999956</v>
      </c>
      <c r="H34" s="623">
        <f t="shared" si="0"/>
        <v>33446597924.319965</v>
      </c>
      <c r="J34" s="624"/>
    </row>
    <row r="36" spans="1:10">
      <c r="B36" s="346"/>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XFD15"/>
  <sheetViews>
    <sheetView showGridLines="0" zoomScale="85" zoomScaleNormal="85" workbookViewId="0">
      <selection activeCell="C6" sqref="C6:D15"/>
    </sheetView>
  </sheetViews>
  <sheetFormatPr defaultColWidth="9.140625" defaultRowHeight="12.75"/>
  <cols>
    <col min="1" max="1" width="11.85546875" style="341" bestFit="1" customWidth="1"/>
    <col min="2" max="2" width="108" style="341" bestFit="1" customWidth="1"/>
    <col min="3" max="3" width="35.5703125" style="341" customWidth="1"/>
    <col min="4" max="4" width="38.42578125" style="341" customWidth="1"/>
    <col min="5" max="16384" width="9.140625" style="341"/>
  </cols>
  <sheetData>
    <row r="1" spans="1:4 16384:16384" ht="13.5">
      <c r="A1" s="340" t="s">
        <v>108</v>
      </c>
      <c r="B1" s="271" t="str">
        <f>Info!C2</f>
        <v>სს თიბისი ბანკი</v>
      </c>
    </row>
    <row r="2" spans="1:4 16384:16384">
      <c r="A2" s="340" t="s">
        <v>109</v>
      </c>
      <c r="B2" s="343">
        <f>'1. key ratios'!B2</f>
        <v>45473</v>
      </c>
    </row>
    <row r="3" spans="1:4 16384:16384">
      <c r="A3" s="342" t="s">
        <v>543</v>
      </c>
    </row>
    <row r="5" spans="1:4 16384:16384">
      <c r="A5" s="749" t="s">
        <v>880</v>
      </c>
      <c r="B5" s="749"/>
      <c r="C5" s="453" t="s">
        <v>562</v>
      </c>
      <c r="D5" s="453" t="s">
        <v>879</v>
      </c>
    </row>
    <row r="6" spans="1:4 16384:16384">
      <c r="A6" s="452">
        <v>1</v>
      </c>
      <c r="B6" s="445" t="s">
        <v>878</v>
      </c>
      <c r="C6" s="625">
        <v>317283115.33650571</v>
      </c>
      <c r="D6" s="625">
        <v>4515459.344599992</v>
      </c>
      <c r="XFD6" s="447"/>
    </row>
    <row r="7" spans="1:4 16384:16384">
      <c r="A7" s="449">
        <v>2</v>
      </c>
      <c r="B7" s="445" t="s">
        <v>877</v>
      </c>
      <c r="C7" s="625">
        <v>202648751.85587677</v>
      </c>
      <c r="D7" s="625">
        <v>2019917.3904567</v>
      </c>
    </row>
    <row r="8" spans="1:4 16384:16384">
      <c r="A8" s="451">
        <v>2.1</v>
      </c>
      <c r="B8" s="450" t="s">
        <v>876</v>
      </c>
      <c r="C8" s="625">
        <v>99437929.880273968</v>
      </c>
      <c r="D8" s="625">
        <v>492253.25506097008</v>
      </c>
    </row>
    <row r="9" spans="1:4 16384:16384">
      <c r="A9" s="451">
        <v>2.2000000000000002</v>
      </c>
      <c r="B9" s="450" t="s">
        <v>875</v>
      </c>
      <c r="C9" s="625">
        <v>103210821.97560281</v>
      </c>
      <c r="D9" s="625">
        <v>1527664.1353957299</v>
      </c>
    </row>
    <row r="10" spans="1:4 16384:16384">
      <c r="A10" s="452">
        <v>3</v>
      </c>
      <c r="B10" s="445" t="s">
        <v>874</v>
      </c>
      <c r="C10" s="625">
        <v>207465706.1329838</v>
      </c>
      <c r="D10" s="625">
        <v>1798144.541775753</v>
      </c>
    </row>
    <row r="11" spans="1:4 16384:16384">
      <c r="A11" s="451">
        <v>3.1</v>
      </c>
      <c r="B11" s="450" t="s">
        <v>544</v>
      </c>
      <c r="C11" s="625">
        <v>34897521.491400003</v>
      </c>
      <c r="D11" s="625">
        <v>0</v>
      </c>
    </row>
    <row r="12" spans="1:4 16384:16384">
      <c r="A12" s="451">
        <v>3.2</v>
      </c>
      <c r="B12" s="450" t="s">
        <v>873</v>
      </c>
      <c r="C12" s="625">
        <v>41516363.013759151</v>
      </c>
      <c r="D12" s="625">
        <v>106800.02672739698</v>
      </c>
    </row>
    <row r="13" spans="1:4 16384:16384">
      <c r="A13" s="451">
        <v>3.3</v>
      </c>
      <c r="B13" s="450" t="s">
        <v>872</v>
      </c>
      <c r="C13" s="625">
        <v>131051821.62782463</v>
      </c>
      <c r="D13" s="625">
        <v>1691344.515048356</v>
      </c>
    </row>
    <row r="14" spans="1:4 16384:16384">
      <c r="A14" s="449">
        <v>4</v>
      </c>
      <c r="B14" s="448" t="s">
        <v>871</v>
      </c>
      <c r="C14" s="625">
        <v>3017440.7062999997</v>
      </c>
      <c r="D14" s="625">
        <v>1502.6538190699241</v>
      </c>
    </row>
    <row r="15" spans="1:4 16384:16384">
      <c r="A15" s="446">
        <v>5</v>
      </c>
      <c r="B15" s="445" t="s">
        <v>870</v>
      </c>
      <c r="C15" s="626">
        <v>315483601.76569867</v>
      </c>
      <c r="D15" s="626">
        <v>4738734.8471000092</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D23"/>
  <sheetViews>
    <sheetView showGridLines="0" zoomScale="70" zoomScaleNormal="70" workbookViewId="0">
      <selection activeCell="C7" sqref="C7:C18"/>
    </sheetView>
  </sheetViews>
  <sheetFormatPr defaultColWidth="9.140625" defaultRowHeight="12.75"/>
  <cols>
    <col min="1" max="1" width="11.85546875" style="441" bestFit="1" customWidth="1"/>
    <col min="2" max="2" width="128.85546875" style="441" bestFit="1" customWidth="1"/>
    <col min="3" max="3" width="37" style="441" customWidth="1"/>
    <col min="4" max="4" width="50.5703125" style="441" customWidth="1"/>
    <col min="5" max="16384" width="9.140625" style="441"/>
  </cols>
  <sheetData>
    <row r="1" spans="1:4" ht="13.5">
      <c r="A1" s="340" t="s">
        <v>108</v>
      </c>
      <c r="B1" s="271" t="str">
        <f>Info!C2</f>
        <v>სს თიბისი ბანკი</v>
      </c>
    </row>
    <row r="2" spans="1:4">
      <c r="A2" s="340" t="s">
        <v>109</v>
      </c>
      <c r="B2" s="343">
        <f>'1. key ratios'!B2</f>
        <v>45473</v>
      </c>
    </row>
    <row r="3" spans="1:4">
      <c r="A3" s="342" t="s">
        <v>545</v>
      </c>
    </row>
    <row r="4" spans="1:4">
      <c r="A4" s="342"/>
    </row>
    <row r="5" spans="1:4" ht="15" customHeight="1">
      <c r="A5" s="750" t="s">
        <v>546</v>
      </c>
      <c r="B5" s="751"/>
      <c r="C5" s="754" t="s">
        <v>547</v>
      </c>
      <c r="D5" s="754" t="s">
        <v>548</v>
      </c>
    </row>
    <row r="6" spans="1:4">
      <c r="A6" s="752"/>
      <c r="B6" s="753"/>
      <c r="C6" s="754"/>
      <c r="D6" s="754"/>
    </row>
    <row r="7" spans="1:4">
      <c r="A7" s="434">
        <v>1</v>
      </c>
      <c r="B7" s="434" t="s">
        <v>549</v>
      </c>
      <c r="C7" s="620">
        <v>447287016.56032401</v>
      </c>
      <c r="D7" s="627"/>
    </row>
    <row r="8" spans="1:4">
      <c r="A8" s="431">
        <v>2</v>
      </c>
      <c r="B8" s="431" t="s">
        <v>550</v>
      </c>
      <c r="C8" s="620">
        <v>117695833.76646671</v>
      </c>
      <c r="D8" s="627"/>
    </row>
    <row r="9" spans="1:4">
      <c r="A9" s="431">
        <v>3</v>
      </c>
      <c r="B9" s="456" t="s">
        <v>551</v>
      </c>
      <c r="C9" s="620">
        <v>8613272.6665259991</v>
      </c>
      <c r="D9" s="627"/>
    </row>
    <row r="10" spans="1:4">
      <c r="A10" s="431">
        <v>4</v>
      </c>
      <c r="B10" s="431" t="s">
        <v>552</v>
      </c>
      <c r="C10" s="620">
        <f>SUM(C11:C17)</f>
        <v>110474324.71097392</v>
      </c>
      <c r="D10" s="627"/>
    </row>
    <row r="11" spans="1:4">
      <c r="A11" s="431">
        <v>5</v>
      </c>
      <c r="B11" s="455" t="s">
        <v>881</v>
      </c>
      <c r="C11" s="620">
        <v>19506656.552510802</v>
      </c>
      <c r="D11" s="627"/>
    </row>
    <row r="12" spans="1:4">
      <c r="A12" s="431">
        <v>6</v>
      </c>
      <c r="B12" s="455" t="s">
        <v>553</v>
      </c>
      <c r="C12" s="620">
        <v>23577196.048463099</v>
      </c>
      <c r="D12" s="627"/>
    </row>
    <row r="13" spans="1:4">
      <c r="A13" s="431">
        <v>7</v>
      </c>
      <c r="B13" s="455" t="s">
        <v>556</v>
      </c>
      <c r="C13" s="620">
        <v>34897521.490000002</v>
      </c>
      <c r="D13" s="627"/>
    </row>
    <row r="14" spans="1:4">
      <c r="A14" s="431">
        <v>8</v>
      </c>
      <c r="B14" s="455" t="s">
        <v>554</v>
      </c>
      <c r="C14" s="620">
        <v>32492950.620000001</v>
      </c>
      <c r="D14" s="620">
        <v>0</v>
      </c>
    </row>
    <row r="15" spans="1:4">
      <c r="A15" s="431">
        <v>9</v>
      </c>
      <c r="B15" s="455" t="s">
        <v>555</v>
      </c>
      <c r="C15" s="620">
        <v>0</v>
      </c>
      <c r="D15" s="620">
        <v>0</v>
      </c>
    </row>
    <row r="16" spans="1:4">
      <c r="A16" s="431">
        <v>10</v>
      </c>
      <c r="B16" s="455" t="s">
        <v>557</v>
      </c>
      <c r="C16" s="620">
        <v>0</v>
      </c>
      <c r="D16" s="620">
        <v>0</v>
      </c>
    </row>
    <row r="17" spans="1:4" ht="25.5">
      <c r="A17" s="431">
        <v>11</v>
      </c>
      <c r="B17" s="455" t="s">
        <v>558</v>
      </c>
      <c r="C17" s="620">
        <v>0</v>
      </c>
      <c r="D17" s="627"/>
    </row>
    <row r="18" spans="1:4">
      <c r="A18" s="434">
        <v>12</v>
      </c>
      <c r="B18" s="454" t="s">
        <v>559</v>
      </c>
      <c r="C18" s="621">
        <f>C7+C8+C9-C10</f>
        <v>463121798.28234273</v>
      </c>
      <c r="D18" s="627"/>
    </row>
    <row r="21" spans="1:4">
      <c r="B21" s="340"/>
    </row>
    <row r="22" spans="1:4">
      <c r="B22" s="340"/>
    </row>
    <row r="23" spans="1:4">
      <c r="B23" s="342"/>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AB78"/>
  <sheetViews>
    <sheetView showGridLines="0" topLeftCell="M1" zoomScale="70" zoomScaleNormal="70" workbookViewId="0">
      <selection activeCell="C1" sqref="C1:AC1048576"/>
    </sheetView>
  </sheetViews>
  <sheetFormatPr defaultColWidth="9.140625" defaultRowHeight="12.75"/>
  <cols>
    <col min="1" max="1" width="11.85546875" style="441" bestFit="1" customWidth="1"/>
    <col min="2" max="2" width="63.85546875" style="441" customWidth="1"/>
    <col min="3" max="3" width="15.5703125" style="441" customWidth="1"/>
    <col min="4" max="18" width="22.28515625" style="441" customWidth="1"/>
    <col min="19" max="19" width="23.28515625" style="441" bestFit="1" customWidth="1"/>
    <col min="20" max="26" width="22.28515625" style="441" customWidth="1"/>
    <col min="27" max="27" width="23.28515625" style="441" bestFit="1" customWidth="1"/>
    <col min="28" max="28" width="20" style="441" customWidth="1"/>
    <col min="29" max="16384" width="9.140625" style="441"/>
  </cols>
  <sheetData>
    <row r="1" spans="1:28" ht="13.5">
      <c r="A1" s="340" t="s">
        <v>108</v>
      </c>
      <c r="B1" s="271" t="str">
        <f>Info!C2</f>
        <v>სს თიბისი ბანკი</v>
      </c>
    </row>
    <row r="2" spans="1:28">
      <c r="A2" s="340" t="s">
        <v>109</v>
      </c>
      <c r="B2" s="343">
        <f>'1. key ratios'!B2</f>
        <v>45473</v>
      </c>
      <c r="C2" s="442"/>
    </row>
    <row r="3" spans="1:28">
      <c r="A3" s="342" t="s">
        <v>560</v>
      </c>
    </row>
    <row r="5" spans="1:28" ht="15" customHeight="1">
      <c r="A5" s="755" t="s">
        <v>894</v>
      </c>
      <c r="B5" s="756"/>
      <c r="C5" s="747" t="s">
        <v>893</v>
      </c>
      <c r="D5" s="761"/>
      <c r="E5" s="761"/>
      <c r="F5" s="761"/>
      <c r="G5" s="761"/>
      <c r="H5" s="761"/>
      <c r="I5" s="761"/>
      <c r="J5" s="761"/>
      <c r="K5" s="761"/>
      <c r="L5" s="761"/>
      <c r="M5" s="761"/>
      <c r="N5" s="761"/>
      <c r="O5" s="761"/>
      <c r="P5" s="761"/>
      <c r="Q5" s="761"/>
      <c r="R5" s="761"/>
      <c r="S5" s="761"/>
      <c r="T5" s="466"/>
      <c r="U5" s="466"/>
      <c r="V5" s="466"/>
      <c r="W5" s="466"/>
      <c r="X5" s="466"/>
      <c r="Y5" s="466"/>
      <c r="Z5" s="466"/>
      <c r="AA5" s="465"/>
      <c r="AB5" s="458"/>
    </row>
    <row r="6" spans="1:28">
      <c r="A6" s="757"/>
      <c r="B6" s="758"/>
      <c r="C6" s="762" t="s">
        <v>66</v>
      </c>
      <c r="D6" s="764" t="s">
        <v>892</v>
      </c>
      <c r="E6" s="764"/>
      <c r="F6" s="764"/>
      <c r="G6" s="764"/>
      <c r="H6" s="765" t="s">
        <v>891</v>
      </c>
      <c r="I6" s="766"/>
      <c r="J6" s="766"/>
      <c r="K6" s="767"/>
      <c r="L6" s="463"/>
      <c r="M6" s="768" t="s">
        <v>890</v>
      </c>
      <c r="N6" s="768"/>
      <c r="O6" s="768"/>
      <c r="P6" s="768"/>
      <c r="Q6" s="768"/>
      <c r="R6" s="768"/>
      <c r="S6" s="745"/>
      <c r="T6" s="464"/>
      <c r="U6" s="748" t="s">
        <v>889</v>
      </c>
      <c r="V6" s="748"/>
      <c r="W6" s="748"/>
      <c r="X6" s="748"/>
      <c r="Y6" s="748"/>
      <c r="Z6" s="748"/>
      <c r="AA6" s="746"/>
      <c r="AB6" s="463"/>
    </row>
    <row r="7" spans="1:28" ht="25.5">
      <c r="A7" s="759"/>
      <c r="B7" s="760"/>
      <c r="C7" s="763"/>
      <c r="D7" s="462"/>
      <c r="E7" s="438" t="s">
        <v>561</v>
      </c>
      <c r="F7" s="438" t="s">
        <v>887</v>
      </c>
      <c r="G7" s="438" t="s">
        <v>888</v>
      </c>
      <c r="H7" s="461"/>
      <c r="I7" s="438" t="s">
        <v>561</v>
      </c>
      <c r="J7" s="438" t="s">
        <v>887</v>
      </c>
      <c r="K7" s="438" t="s">
        <v>888</v>
      </c>
      <c r="L7" s="460"/>
      <c r="M7" s="438" t="s">
        <v>561</v>
      </c>
      <c r="N7" s="438" t="s">
        <v>887</v>
      </c>
      <c r="O7" s="438" t="s">
        <v>886</v>
      </c>
      <c r="P7" s="438" t="s">
        <v>885</v>
      </c>
      <c r="Q7" s="438" t="s">
        <v>884</v>
      </c>
      <c r="R7" s="438" t="s">
        <v>883</v>
      </c>
      <c r="S7" s="438" t="s">
        <v>882</v>
      </c>
      <c r="T7" s="459"/>
      <c r="U7" s="438" t="s">
        <v>561</v>
      </c>
      <c r="V7" s="438" t="s">
        <v>887</v>
      </c>
      <c r="W7" s="438" t="s">
        <v>886</v>
      </c>
      <c r="X7" s="438" t="s">
        <v>885</v>
      </c>
      <c r="Y7" s="438" t="s">
        <v>884</v>
      </c>
      <c r="Z7" s="438" t="s">
        <v>883</v>
      </c>
      <c r="AA7" s="438" t="s">
        <v>882</v>
      </c>
      <c r="AB7" s="458"/>
    </row>
    <row r="8" spans="1:28">
      <c r="A8" s="457">
        <v>1</v>
      </c>
      <c r="B8" s="434" t="s">
        <v>562</v>
      </c>
      <c r="C8" s="621">
        <v>22998050801.357269</v>
      </c>
      <c r="D8" s="621">
        <v>21035890042.689484</v>
      </c>
      <c r="E8" s="621">
        <v>396839173.48956692</v>
      </c>
      <c r="F8" s="621">
        <v>0</v>
      </c>
      <c r="G8" s="621">
        <v>0</v>
      </c>
      <c r="H8" s="621">
        <v>1499038960.3868775</v>
      </c>
      <c r="I8" s="621">
        <v>375286855.61525202</v>
      </c>
      <c r="J8" s="621">
        <v>247076291.99179602</v>
      </c>
      <c r="K8" s="621">
        <v>0</v>
      </c>
      <c r="L8" s="621">
        <v>462969295.26231325</v>
      </c>
      <c r="M8" s="621">
        <v>32162455.770181999</v>
      </c>
      <c r="N8" s="621">
        <v>36292552.846092001</v>
      </c>
      <c r="O8" s="621">
        <v>116115412.39813998</v>
      </c>
      <c r="P8" s="621">
        <v>100699530.72850201</v>
      </c>
      <c r="Q8" s="621">
        <v>42280451.550971001</v>
      </c>
      <c r="R8" s="621">
        <v>47471388.594156995</v>
      </c>
      <c r="S8" s="621">
        <v>225038.36100199999</v>
      </c>
      <c r="T8" s="621">
        <v>152503.018598</v>
      </c>
      <c r="U8" s="621">
        <v>0</v>
      </c>
      <c r="V8" s="621">
        <v>147612.227923</v>
      </c>
      <c r="W8" s="621">
        <v>0</v>
      </c>
      <c r="X8" s="621">
        <v>2846.0663709999999</v>
      </c>
      <c r="Y8" s="621">
        <v>0</v>
      </c>
      <c r="Z8" s="621">
        <v>0</v>
      </c>
      <c r="AA8" s="621">
        <v>0</v>
      </c>
    </row>
    <row r="9" spans="1:28">
      <c r="A9" s="431">
        <v>1.1000000000000001</v>
      </c>
      <c r="B9" s="449" t="s">
        <v>563</v>
      </c>
      <c r="C9" s="630">
        <v>0</v>
      </c>
      <c r="D9" s="630">
        <v>0</v>
      </c>
      <c r="E9" s="630">
        <v>0</v>
      </c>
      <c r="F9" s="630">
        <v>0</v>
      </c>
      <c r="G9" s="630">
        <v>0</v>
      </c>
      <c r="H9" s="630">
        <v>0</v>
      </c>
      <c r="I9" s="630">
        <v>0</v>
      </c>
      <c r="J9" s="630">
        <v>0</v>
      </c>
      <c r="K9" s="630">
        <v>0</v>
      </c>
      <c r="L9" s="630">
        <v>0</v>
      </c>
      <c r="M9" s="630">
        <v>0</v>
      </c>
      <c r="N9" s="630">
        <v>0</v>
      </c>
      <c r="O9" s="630">
        <v>0</v>
      </c>
      <c r="P9" s="630">
        <v>0</v>
      </c>
      <c r="Q9" s="630">
        <v>0</v>
      </c>
      <c r="R9" s="630">
        <v>0</v>
      </c>
      <c r="S9" s="630">
        <v>0</v>
      </c>
      <c r="T9" s="630">
        <v>0</v>
      </c>
      <c r="U9" s="630">
        <v>0</v>
      </c>
      <c r="V9" s="630">
        <v>0</v>
      </c>
      <c r="W9" s="630">
        <v>0</v>
      </c>
      <c r="X9" s="630">
        <v>0</v>
      </c>
      <c r="Y9" s="630">
        <v>0</v>
      </c>
      <c r="Z9" s="630">
        <v>0</v>
      </c>
      <c r="AA9" s="630">
        <v>0</v>
      </c>
    </row>
    <row r="10" spans="1:28">
      <c r="A10" s="431">
        <v>1.2</v>
      </c>
      <c r="B10" s="449" t="s">
        <v>564</v>
      </c>
      <c r="C10" s="630">
        <v>0</v>
      </c>
      <c r="D10" s="630">
        <v>0</v>
      </c>
      <c r="E10" s="630">
        <v>0</v>
      </c>
      <c r="F10" s="630">
        <v>0</v>
      </c>
      <c r="G10" s="630">
        <v>0</v>
      </c>
      <c r="H10" s="630">
        <v>0</v>
      </c>
      <c r="I10" s="630">
        <v>0</v>
      </c>
      <c r="J10" s="630">
        <v>0</v>
      </c>
      <c r="K10" s="630">
        <v>0</v>
      </c>
      <c r="L10" s="630">
        <v>0</v>
      </c>
      <c r="M10" s="630">
        <v>0</v>
      </c>
      <c r="N10" s="630">
        <v>0</v>
      </c>
      <c r="O10" s="630">
        <v>0</v>
      </c>
      <c r="P10" s="630">
        <v>0</v>
      </c>
      <c r="Q10" s="630">
        <v>0</v>
      </c>
      <c r="R10" s="630">
        <v>0</v>
      </c>
      <c r="S10" s="630">
        <v>0</v>
      </c>
      <c r="T10" s="630">
        <v>0</v>
      </c>
      <c r="U10" s="630">
        <v>0</v>
      </c>
      <c r="V10" s="630">
        <v>0</v>
      </c>
      <c r="W10" s="630">
        <v>0</v>
      </c>
      <c r="X10" s="630">
        <v>0</v>
      </c>
      <c r="Y10" s="630">
        <v>0</v>
      </c>
      <c r="Z10" s="630">
        <v>0</v>
      </c>
      <c r="AA10" s="630">
        <v>0</v>
      </c>
    </row>
    <row r="11" spans="1:28">
      <c r="A11" s="431">
        <v>1.3</v>
      </c>
      <c r="B11" s="449" t="s">
        <v>565</v>
      </c>
      <c r="C11" s="630">
        <v>728052.59359900001</v>
      </c>
      <c r="D11" s="630">
        <v>728052.59359900001</v>
      </c>
      <c r="E11" s="630">
        <v>0</v>
      </c>
      <c r="F11" s="630">
        <v>0</v>
      </c>
      <c r="G11" s="630">
        <v>0</v>
      </c>
      <c r="H11" s="630">
        <v>0</v>
      </c>
      <c r="I11" s="630">
        <v>0</v>
      </c>
      <c r="J11" s="630">
        <v>0</v>
      </c>
      <c r="K11" s="630">
        <v>0</v>
      </c>
      <c r="L11" s="630">
        <v>0</v>
      </c>
      <c r="M11" s="630">
        <v>0</v>
      </c>
      <c r="N11" s="630">
        <v>0</v>
      </c>
      <c r="O11" s="630">
        <v>0</v>
      </c>
      <c r="P11" s="630">
        <v>0</v>
      </c>
      <c r="Q11" s="630">
        <v>0</v>
      </c>
      <c r="R11" s="630">
        <v>0</v>
      </c>
      <c r="S11" s="630">
        <v>0</v>
      </c>
      <c r="T11" s="630">
        <v>0</v>
      </c>
      <c r="U11" s="630">
        <v>0</v>
      </c>
      <c r="V11" s="630">
        <v>0</v>
      </c>
      <c r="W11" s="630">
        <v>0</v>
      </c>
      <c r="X11" s="630">
        <v>0</v>
      </c>
      <c r="Y11" s="630">
        <v>0</v>
      </c>
      <c r="Z11" s="630">
        <v>0</v>
      </c>
      <c r="AA11" s="630">
        <v>0</v>
      </c>
    </row>
    <row r="12" spans="1:28">
      <c r="A12" s="431">
        <v>1.4</v>
      </c>
      <c r="B12" s="449" t="s">
        <v>566</v>
      </c>
      <c r="C12" s="630">
        <v>339789261.81169504</v>
      </c>
      <c r="D12" s="630">
        <v>339420919.60555202</v>
      </c>
      <c r="E12" s="630">
        <v>319920.62999999995</v>
      </c>
      <c r="F12" s="630">
        <v>0</v>
      </c>
      <c r="G12" s="630">
        <v>0</v>
      </c>
      <c r="H12" s="630">
        <v>0</v>
      </c>
      <c r="I12" s="630">
        <v>0</v>
      </c>
      <c r="J12" s="630">
        <v>0</v>
      </c>
      <c r="K12" s="630">
        <v>0</v>
      </c>
      <c r="L12" s="630">
        <v>368342.20614299999</v>
      </c>
      <c r="M12" s="630">
        <v>0</v>
      </c>
      <c r="N12" s="630">
        <v>0</v>
      </c>
      <c r="O12" s="630">
        <v>0</v>
      </c>
      <c r="P12" s="630">
        <v>0</v>
      </c>
      <c r="Q12" s="630">
        <v>0</v>
      </c>
      <c r="R12" s="630">
        <v>312473.81168799999</v>
      </c>
      <c r="S12" s="630">
        <v>0</v>
      </c>
      <c r="T12" s="630">
        <v>0</v>
      </c>
      <c r="U12" s="630">
        <v>0</v>
      </c>
      <c r="V12" s="630">
        <v>0</v>
      </c>
      <c r="W12" s="630">
        <v>0</v>
      </c>
      <c r="X12" s="630">
        <v>0</v>
      </c>
      <c r="Y12" s="630">
        <v>0</v>
      </c>
      <c r="Z12" s="630">
        <v>0</v>
      </c>
      <c r="AA12" s="630">
        <v>0</v>
      </c>
    </row>
    <row r="13" spans="1:28">
      <c r="A13" s="431">
        <v>1.5</v>
      </c>
      <c r="B13" s="449" t="s">
        <v>567</v>
      </c>
      <c r="C13" s="630">
        <v>11525045304.084291</v>
      </c>
      <c r="D13" s="630">
        <v>10448501905.847303</v>
      </c>
      <c r="E13" s="630">
        <v>324682798.25982398</v>
      </c>
      <c r="F13" s="630">
        <v>0</v>
      </c>
      <c r="G13" s="630">
        <v>0</v>
      </c>
      <c r="H13" s="630">
        <v>783626220.03822529</v>
      </c>
      <c r="I13" s="630">
        <v>260015549.23401096</v>
      </c>
      <c r="J13" s="630">
        <v>158179154.10016802</v>
      </c>
      <c r="K13" s="630">
        <v>0</v>
      </c>
      <c r="L13" s="630">
        <v>292769565.97084105</v>
      </c>
      <c r="M13" s="630">
        <v>15937260.526199</v>
      </c>
      <c r="N13" s="630">
        <v>13294627.664091997</v>
      </c>
      <c r="O13" s="630">
        <v>68852714.183804005</v>
      </c>
      <c r="P13" s="630">
        <v>76925269.413430005</v>
      </c>
      <c r="Q13" s="630">
        <v>23968047.271407004</v>
      </c>
      <c r="R13" s="630">
        <v>33023251.835552</v>
      </c>
      <c r="S13" s="630">
        <v>0</v>
      </c>
      <c r="T13" s="630">
        <v>147612.227923</v>
      </c>
      <c r="U13" s="630">
        <v>0</v>
      </c>
      <c r="V13" s="630">
        <v>147612.227923</v>
      </c>
      <c r="W13" s="630">
        <v>0</v>
      </c>
      <c r="X13" s="630">
        <v>0</v>
      </c>
      <c r="Y13" s="630">
        <v>0</v>
      </c>
      <c r="Z13" s="630">
        <v>0</v>
      </c>
      <c r="AA13" s="630">
        <v>0</v>
      </c>
    </row>
    <row r="14" spans="1:28">
      <c r="A14" s="431">
        <v>1.6</v>
      </c>
      <c r="B14" s="449" t="s">
        <v>568</v>
      </c>
      <c r="C14" s="630">
        <v>11132488182.867685</v>
      </c>
      <c r="D14" s="630">
        <v>10247239164.64303</v>
      </c>
      <c r="E14" s="630">
        <v>71836454.599742949</v>
      </c>
      <c r="F14" s="630">
        <v>0</v>
      </c>
      <c r="G14" s="630">
        <v>0</v>
      </c>
      <c r="H14" s="630">
        <v>715412740.34865236</v>
      </c>
      <c r="I14" s="630">
        <v>115271306.38124105</v>
      </c>
      <c r="J14" s="630">
        <v>88897137.891628012</v>
      </c>
      <c r="K14" s="630">
        <v>0</v>
      </c>
      <c r="L14" s="630">
        <v>169831387.08532915</v>
      </c>
      <c r="M14" s="630">
        <v>16225195.243982999</v>
      </c>
      <c r="N14" s="630">
        <v>22997925.182000007</v>
      </c>
      <c r="O14" s="630">
        <v>47262698.214335978</v>
      </c>
      <c r="P14" s="630">
        <v>23774261.315072007</v>
      </c>
      <c r="Q14" s="630">
        <v>18312404.279564001</v>
      </c>
      <c r="R14" s="630">
        <v>14135662.946916997</v>
      </c>
      <c r="S14" s="630">
        <v>225038.36100199999</v>
      </c>
      <c r="T14" s="630">
        <v>4890.7906750000002</v>
      </c>
      <c r="U14" s="630">
        <v>0</v>
      </c>
      <c r="V14" s="630">
        <v>0</v>
      </c>
      <c r="W14" s="630">
        <v>0</v>
      </c>
      <c r="X14" s="630">
        <v>2846.0663709999999</v>
      </c>
      <c r="Y14" s="630">
        <v>0</v>
      </c>
      <c r="Z14" s="630">
        <v>0</v>
      </c>
      <c r="AA14" s="630">
        <v>0</v>
      </c>
    </row>
    <row r="15" spans="1:28">
      <c r="A15" s="457">
        <v>2</v>
      </c>
      <c r="B15" s="434" t="s">
        <v>569</v>
      </c>
      <c r="C15" s="621">
        <v>4138642181.9400744</v>
      </c>
      <c r="D15" s="621">
        <v>4138642181.9400744</v>
      </c>
      <c r="E15" s="621">
        <v>0</v>
      </c>
      <c r="F15" s="621">
        <v>0</v>
      </c>
      <c r="G15" s="621">
        <v>0</v>
      </c>
      <c r="H15" s="621">
        <v>0</v>
      </c>
      <c r="I15" s="621">
        <v>0</v>
      </c>
      <c r="J15" s="621">
        <v>0</v>
      </c>
      <c r="K15" s="621">
        <v>0</v>
      </c>
      <c r="L15" s="621">
        <v>0</v>
      </c>
      <c r="M15" s="621">
        <v>0</v>
      </c>
      <c r="N15" s="621">
        <v>0</v>
      </c>
      <c r="O15" s="621">
        <v>0</v>
      </c>
      <c r="P15" s="621">
        <v>0</v>
      </c>
      <c r="Q15" s="621">
        <v>0</v>
      </c>
      <c r="R15" s="621">
        <v>0</v>
      </c>
      <c r="S15" s="621">
        <v>0</v>
      </c>
      <c r="T15" s="621">
        <v>0</v>
      </c>
      <c r="U15" s="621">
        <v>0</v>
      </c>
      <c r="V15" s="621">
        <v>0</v>
      </c>
      <c r="W15" s="621">
        <v>0</v>
      </c>
      <c r="X15" s="621">
        <v>0</v>
      </c>
      <c r="Y15" s="621">
        <v>0</v>
      </c>
      <c r="Z15" s="621">
        <v>0</v>
      </c>
      <c r="AA15" s="621">
        <v>0</v>
      </c>
    </row>
    <row r="16" spans="1:28">
      <c r="A16" s="431">
        <v>2.1</v>
      </c>
      <c r="B16" s="449" t="s">
        <v>563</v>
      </c>
      <c r="C16" s="621">
        <v>0</v>
      </c>
      <c r="D16" s="621">
        <v>0</v>
      </c>
      <c r="E16" s="621">
        <v>0</v>
      </c>
      <c r="F16" s="621">
        <v>0</v>
      </c>
      <c r="G16" s="621">
        <v>0</v>
      </c>
      <c r="H16" s="621">
        <v>0</v>
      </c>
      <c r="I16" s="621">
        <v>0</v>
      </c>
      <c r="J16" s="621">
        <v>0</v>
      </c>
      <c r="K16" s="621">
        <v>0</v>
      </c>
      <c r="L16" s="621">
        <v>0</v>
      </c>
      <c r="M16" s="621">
        <v>0</v>
      </c>
      <c r="N16" s="621">
        <v>0</v>
      </c>
      <c r="O16" s="621">
        <v>0</v>
      </c>
      <c r="P16" s="621">
        <v>0</v>
      </c>
      <c r="Q16" s="621">
        <v>0</v>
      </c>
      <c r="R16" s="621">
        <v>0</v>
      </c>
      <c r="S16" s="621">
        <v>0</v>
      </c>
      <c r="T16" s="621">
        <v>0</v>
      </c>
      <c r="U16" s="621">
        <v>0</v>
      </c>
      <c r="V16" s="621">
        <v>0</v>
      </c>
      <c r="W16" s="621">
        <v>0</v>
      </c>
      <c r="X16" s="621">
        <v>0</v>
      </c>
      <c r="Y16" s="621">
        <v>0</v>
      </c>
      <c r="Z16" s="621">
        <v>0</v>
      </c>
      <c r="AA16" s="621">
        <v>0</v>
      </c>
    </row>
    <row r="17" spans="1:27">
      <c r="A17" s="431">
        <v>2.2000000000000002</v>
      </c>
      <c r="B17" s="449" t="s">
        <v>564</v>
      </c>
      <c r="C17" s="621">
        <v>2927859883.5579605</v>
      </c>
      <c r="D17" s="621">
        <v>2927859883.5579605</v>
      </c>
      <c r="E17" s="621">
        <v>0</v>
      </c>
      <c r="F17" s="621">
        <v>0</v>
      </c>
      <c r="G17" s="621">
        <v>0</v>
      </c>
      <c r="H17" s="621">
        <v>0</v>
      </c>
      <c r="I17" s="621">
        <v>0</v>
      </c>
      <c r="J17" s="621">
        <v>0</v>
      </c>
      <c r="K17" s="621">
        <v>0</v>
      </c>
      <c r="L17" s="621">
        <v>0</v>
      </c>
      <c r="M17" s="621">
        <v>0</v>
      </c>
      <c r="N17" s="621">
        <v>0</v>
      </c>
      <c r="O17" s="621">
        <v>0</v>
      </c>
      <c r="P17" s="621">
        <v>0</v>
      </c>
      <c r="Q17" s="621">
        <v>0</v>
      </c>
      <c r="R17" s="621">
        <v>0</v>
      </c>
      <c r="S17" s="621">
        <v>0</v>
      </c>
      <c r="T17" s="621">
        <v>0</v>
      </c>
      <c r="U17" s="621">
        <v>0</v>
      </c>
      <c r="V17" s="621">
        <v>0</v>
      </c>
      <c r="W17" s="621">
        <v>0</v>
      </c>
      <c r="X17" s="621">
        <v>0</v>
      </c>
      <c r="Y17" s="621">
        <v>0</v>
      </c>
      <c r="Z17" s="621">
        <v>0</v>
      </c>
      <c r="AA17" s="621">
        <v>0</v>
      </c>
    </row>
    <row r="18" spans="1:27">
      <c r="A18" s="431">
        <v>2.2999999999999998</v>
      </c>
      <c r="B18" s="449" t="s">
        <v>565</v>
      </c>
      <c r="C18" s="620">
        <v>954058694.18999994</v>
      </c>
      <c r="D18" s="620">
        <v>954058694.18999994</v>
      </c>
      <c r="E18" s="620">
        <v>0</v>
      </c>
      <c r="F18" s="620">
        <v>0</v>
      </c>
      <c r="G18" s="620">
        <v>0</v>
      </c>
      <c r="H18" s="620">
        <v>0</v>
      </c>
      <c r="I18" s="620">
        <v>0</v>
      </c>
      <c r="J18" s="620">
        <v>0</v>
      </c>
      <c r="K18" s="620">
        <v>0</v>
      </c>
      <c r="L18" s="620">
        <v>0</v>
      </c>
      <c r="M18" s="620">
        <v>0</v>
      </c>
      <c r="N18" s="620">
        <v>0</v>
      </c>
      <c r="O18" s="620">
        <v>0</v>
      </c>
      <c r="P18" s="620">
        <v>0</v>
      </c>
      <c r="Q18" s="620">
        <v>0</v>
      </c>
      <c r="R18" s="620">
        <v>0</v>
      </c>
      <c r="S18" s="620">
        <v>0</v>
      </c>
      <c r="T18" s="620">
        <v>0</v>
      </c>
      <c r="U18" s="620">
        <v>0</v>
      </c>
      <c r="V18" s="620">
        <v>0</v>
      </c>
      <c r="W18" s="620">
        <v>0</v>
      </c>
      <c r="X18" s="620">
        <v>0</v>
      </c>
      <c r="Y18" s="620">
        <v>0</v>
      </c>
      <c r="Z18" s="620">
        <v>0</v>
      </c>
      <c r="AA18" s="620">
        <v>0</v>
      </c>
    </row>
    <row r="19" spans="1:27">
      <c r="A19" s="431">
        <v>2.4</v>
      </c>
      <c r="B19" s="449" t="s">
        <v>566</v>
      </c>
      <c r="C19" s="620">
        <v>82177382.001414001</v>
      </c>
      <c r="D19" s="620">
        <v>82177382.001414001</v>
      </c>
      <c r="E19" s="620">
        <v>0</v>
      </c>
      <c r="F19" s="620">
        <v>0</v>
      </c>
      <c r="G19" s="620">
        <v>0</v>
      </c>
      <c r="H19" s="620">
        <v>0</v>
      </c>
      <c r="I19" s="620">
        <v>0</v>
      </c>
      <c r="J19" s="620">
        <v>0</v>
      </c>
      <c r="K19" s="620">
        <v>0</v>
      </c>
      <c r="L19" s="620">
        <v>0</v>
      </c>
      <c r="M19" s="620">
        <v>0</v>
      </c>
      <c r="N19" s="620">
        <v>0</v>
      </c>
      <c r="O19" s="620">
        <v>0</v>
      </c>
      <c r="P19" s="620">
        <v>0</v>
      </c>
      <c r="Q19" s="620">
        <v>0</v>
      </c>
      <c r="R19" s="620">
        <v>0</v>
      </c>
      <c r="S19" s="620">
        <v>0</v>
      </c>
      <c r="T19" s="620">
        <v>0</v>
      </c>
      <c r="U19" s="620">
        <v>0</v>
      </c>
      <c r="V19" s="620">
        <v>0</v>
      </c>
      <c r="W19" s="620">
        <v>0</v>
      </c>
      <c r="X19" s="620">
        <v>0</v>
      </c>
      <c r="Y19" s="620">
        <v>0</v>
      </c>
      <c r="Z19" s="620">
        <v>0</v>
      </c>
      <c r="AA19" s="620">
        <v>0</v>
      </c>
    </row>
    <row r="20" spans="1:27">
      <c r="A20" s="431">
        <v>2.5</v>
      </c>
      <c r="B20" s="449" t="s">
        <v>567</v>
      </c>
      <c r="C20" s="620">
        <v>174546222.19069996</v>
      </c>
      <c r="D20" s="620">
        <v>174546222.19069996</v>
      </c>
      <c r="E20" s="620">
        <v>0</v>
      </c>
      <c r="F20" s="620">
        <v>0</v>
      </c>
      <c r="G20" s="620">
        <v>0</v>
      </c>
      <c r="H20" s="620">
        <v>0</v>
      </c>
      <c r="I20" s="620">
        <v>0</v>
      </c>
      <c r="J20" s="620">
        <v>0</v>
      </c>
      <c r="K20" s="620">
        <v>0</v>
      </c>
      <c r="L20" s="620">
        <v>0</v>
      </c>
      <c r="M20" s="620">
        <v>0</v>
      </c>
      <c r="N20" s="620">
        <v>0</v>
      </c>
      <c r="O20" s="620">
        <v>0</v>
      </c>
      <c r="P20" s="620">
        <v>0</v>
      </c>
      <c r="Q20" s="620">
        <v>0</v>
      </c>
      <c r="R20" s="620">
        <v>0</v>
      </c>
      <c r="S20" s="620">
        <v>0</v>
      </c>
      <c r="T20" s="620">
        <v>0</v>
      </c>
      <c r="U20" s="620">
        <v>0</v>
      </c>
      <c r="V20" s="620">
        <v>0</v>
      </c>
      <c r="W20" s="620">
        <v>0</v>
      </c>
      <c r="X20" s="620">
        <v>0</v>
      </c>
      <c r="Y20" s="620">
        <v>0</v>
      </c>
      <c r="Z20" s="620">
        <v>0</v>
      </c>
      <c r="AA20" s="620">
        <v>0</v>
      </c>
    </row>
    <row r="21" spans="1:27">
      <c r="A21" s="431">
        <v>2.6</v>
      </c>
      <c r="B21" s="449" t="s">
        <v>568</v>
      </c>
      <c r="C21" s="620">
        <v>0</v>
      </c>
      <c r="D21" s="620">
        <v>0</v>
      </c>
      <c r="E21" s="620">
        <v>0</v>
      </c>
      <c r="F21" s="620">
        <v>0</v>
      </c>
      <c r="G21" s="620">
        <v>0</v>
      </c>
      <c r="H21" s="620">
        <v>0</v>
      </c>
      <c r="I21" s="620">
        <v>0</v>
      </c>
      <c r="J21" s="620">
        <v>0</v>
      </c>
      <c r="K21" s="620">
        <v>0</v>
      </c>
      <c r="L21" s="620">
        <v>0</v>
      </c>
      <c r="M21" s="620">
        <v>0</v>
      </c>
      <c r="N21" s="620">
        <v>0</v>
      </c>
      <c r="O21" s="620">
        <v>0</v>
      </c>
      <c r="P21" s="620">
        <v>0</v>
      </c>
      <c r="Q21" s="620">
        <v>0</v>
      </c>
      <c r="R21" s="620">
        <v>0</v>
      </c>
      <c r="S21" s="620">
        <v>0</v>
      </c>
      <c r="T21" s="620">
        <v>0</v>
      </c>
      <c r="U21" s="620">
        <v>0</v>
      </c>
      <c r="V21" s="620">
        <v>0</v>
      </c>
      <c r="W21" s="620">
        <v>0</v>
      </c>
      <c r="X21" s="620">
        <v>0</v>
      </c>
      <c r="Y21" s="620">
        <v>0</v>
      </c>
      <c r="Z21" s="620">
        <v>0</v>
      </c>
      <c r="AA21" s="620">
        <v>0</v>
      </c>
    </row>
    <row r="22" spans="1:27">
      <c r="A22" s="457">
        <v>3</v>
      </c>
      <c r="B22" s="434" t="s">
        <v>570</v>
      </c>
      <c r="C22" s="621">
        <v>3281763327.2581654</v>
      </c>
      <c r="D22" s="621">
        <v>3222368718.3151054</v>
      </c>
      <c r="E22" s="628"/>
      <c r="F22" s="628"/>
      <c r="G22" s="628"/>
      <c r="H22" s="621">
        <v>38546602.026299</v>
      </c>
      <c r="I22" s="628"/>
      <c r="J22" s="628"/>
      <c r="K22" s="628"/>
      <c r="L22" s="621">
        <v>20848006.916761003</v>
      </c>
      <c r="M22" s="628"/>
      <c r="N22" s="628"/>
      <c r="O22" s="628"/>
      <c r="P22" s="628"/>
      <c r="Q22" s="628"/>
      <c r="R22" s="628"/>
      <c r="S22" s="628"/>
      <c r="T22" s="621">
        <v>0</v>
      </c>
      <c r="U22" s="628"/>
      <c r="V22" s="628"/>
      <c r="W22" s="628"/>
      <c r="X22" s="628"/>
      <c r="Y22" s="628"/>
      <c r="Z22" s="628"/>
      <c r="AA22" s="628"/>
    </row>
    <row r="23" spans="1:27">
      <c r="A23" s="431">
        <v>3.1</v>
      </c>
      <c r="B23" s="449" t="s">
        <v>563</v>
      </c>
      <c r="C23" s="620">
        <v>0</v>
      </c>
      <c r="D23" s="620">
        <v>0</v>
      </c>
      <c r="E23" s="628"/>
      <c r="F23" s="628"/>
      <c r="G23" s="628"/>
      <c r="H23" s="620">
        <v>0</v>
      </c>
      <c r="I23" s="628"/>
      <c r="J23" s="628"/>
      <c r="K23" s="628"/>
      <c r="L23" s="621">
        <v>0</v>
      </c>
      <c r="M23" s="628"/>
      <c r="N23" s="628"/>
      <c r="O23" s="628"/>
      <c r="P23" s="628"/>
      <c r="Q23" s="628"/>
      <c r="R23" s="628"/>
      <c r="S23" s="628"/>
      <c r="T23" s="621">
        <v>0</v>
      </c>
      <c r="U23" s="628"/>
      <c r="V23" s="628"/>
      <c r="W23" s="628"/>
      <c r="X23" s="628"/>
      <c r="Y23" s="628"/>
      <c r="Z23" s="628"/>
      <c r="AA23" s="628"/>
    </row>
    <row r="24" spans="1:27">
      <c r="A24" s="431">
        <v>3.2</v>
      </c>
      <c r="B24" s="449" t="s">
        <v>564</v>
      </c>
      <c r="C24" s="620">
        <v>0</v>
      </c>
      <c r="D24" s="620">
        <v>0</v>
      </c>
      <c r="E24" s="628"/>
      <c r="F24" s="628"/>
      <c r="G24" s="628"/>
      <c r="H24" s="620">
        <v>0</v>
      </c>
      <c r="I24" s="628"/>
      <c r="J24" s="628"/>
      <c r="K24" s="628"/>
      <c r="L24" s="621">
        <v>0</v>
      </c>
      <c r="M24" s="628"/>
      <c r="N24" s="628"/>
      <c r="O24" s="628"/>
      <c r="P24" s="628"/>
      <c r="Q24" s="628"/>
      <c r="R24" s="628"/>
      <c r="S24" s="628"/>
      <c r="T24" s="621">
        <v>0</v>
      </c>
      <c r="U24" s="628"/>
      <c r="V24" s="628"/>
      <c r="W24" s="628"/>
      <c r="X24" s="628"/>
      <c r="Y24" s="628"/>
      <c r="Z24" s="628"/>
      <c r="AA24" s="628"/>
    </row>
    <row r="25" spans="1:27">
      <c r="A25" s="431">
        <v>3.3</v>
      </c>
      <c r="B25" s="449" t="s">
        <v>565</v>
      </c>
      <c r="C25" s="620">
        <v>455727607.02394795</v>
      </c>
      <c r="D25" s="620">
        <v>455727607.02394795</v>
      </c>
      <c r="E25" s="628"/>
      <c r="F25" s="628"/>
      <c r="G25" s="628"/>
      <c r="H25" s="620">
        <v>0</v>
      </c>
      <c r="I25" s="628"/>
      <c r="J25" s="628"/>
      <c r="K25" s="628"/>
      <c r="L25" s="621">
        <v>0</v>
      </c>
      <c r="M25" s="628"/>
      <c r="N25" s="628"/>
      <c r="O25" s="628"/>
      <c r="P25" s="628"/>
      <c r="Q25" s="628"/>
      <c r="R25" s="628"/>
      <c r="S25" s="628"/>
      <c r="T25" s="621">
        <v>0</v>
      </c>
      <c r="U25" s="628"/>
      <c r="V25" s="628"/>
      <c r="W25" s="628"/>
      <c r="X25" s="628"/>
      <c r="Y25" s="628"/>
      <c r="Z25" s="628"/>
      <c r="AA25" s="628"/>
    </row>
    <row r="26" spans="1:27">
      <c r="A26" s="431">
        <v>3.4</v>
      </c>
      <c r="B26" s="449" t="s">
        <v>566</v>
      </c>
      <c r="C26" s="620">
        <v>13390779.65031</v>
      </c>
      <c r="D26" s="620">
        <v>13390779.65031</v>
      </c>
      <c r="E26" s="628"/>
      <c r="F26" s="628"/>
      <c r="G26" s="628"/>
      <c r="H26" s="620">
        <v>0</v>
      </c>
      <c r="I26" s="628"/>
      <c r="J26" s="628"/>
      <c r="K26" s="628"/>
      <c r="L26" s="621">
        <v>0</v>
      </c>
      <c r="M26" s="628"/>
      <c r="N26" s="628"/>
      <c r="O26" s="628"/>
      <c r="P26" s="628"/>
      <c r="Q26" s="628"/>
      <c r="R26" s="628"/>
      <c r="S26" s="628"/>
      <c r="T26" s="621">
        <v>0</v>
      </c>
      <c r="U26" s="628"/>
      <c r="V26" s="628"/>
      <c r="W26" s="628"/>
      <c r="X26" s="628"/>
      <c r="Y26" s="628"/>
      <c r="Z26" s="628"/>
      <c r="AA26" s="628"/>
    </row>
    <row r="27" spans="1:27">
      <c r="A27" s="431">
        <v>3.5</v>
      </c>
      <c r="B27" s="449" t="s">
        <v>567</v>
      </c>
      <c r="C27" s="620">
        <v>2589153253.9625497</v>
      </c>
      <c r="D27" s="620">
        <v>2539614215.1160746</v>
      </c>
      <c r="E27" s="628"/>
      <c r="F27" s="628"/>
      <c r="G27" s="628"/>
      <c r="H27" s="620">
        <v>31560778.827649996</v>
      </c>
      <c r="I27" s="628"/>
      <c r="J27" s="628"/>
      <c r="K27" s="628"/>
      <c r="L27" s="621">
        <v>17978260.018825002</v>
      </c>
      <c r="M27" s="628"/>
      <c r="N27" s="628"/>
      <c r="O27" s="628"/>
      <c r="P27" s="628"/>
      <c r="Q27" s="628"/>
      <c r="R27" s="628"/>
      <c r="S27" s="628"/>
      <c r="T27" s="621">
        <v>0</v>
      </c>
      <c r="U27" s="628"/>
      <c r="V27" s="628"/>
      <c r="W27" s="628"/>
      <c r="X27" s="628"/>
      <c r="Y27" s="628"/>
      <c r="Z27" s="628"/>
      <c r="AA27" s="628"/>
    </row>
    <row r="28" spans="1:27">
      <c r="A28" s="431">
        <v>3.6</v>
      </c>
      <c r="B28" s="449" t="s">
        <v>568</v>
      </c>
      <c r="C28" s="620">
        <v>223491686.62135795</v>
      </c>
      <c r="D28" s="620">
        <v>213636116.52477297</v>
      </c>
      <c r="E28" s="628"/>
      <c r="F28" s="628"/>
      <c r="G28" s="628"/>
      <c r="H28" s="620">
        <v>6985823.1986490013</v>
      </c>
      <c r="I28" s="628"/>
      <c r="J28" s="628"/>
      <c r="K28" s="628"/>
      <c r="L28" s="621">
        <v>2869746.897936</v>
      </c>
      <c r="M28" s="628"/>
      <c r="N28" s="628"/>
      <c r="O28" s="628"/>
      <c r="P28" s="628"/>
      <c r="Q28" s="628"/>
      <c r="R28" s="628"/>
      <c r="S28" s="628"/>
      <c r="T28" s="621">
        <v>0</v>
      </c>
      <c r="U28" s="628"/>
      <c r="V28" s="628"/>
      <c r="W28" s="628"/>
      <c r="X28" s="628"/>
      <c r="Y28" s="628"/>
      <c r="Z28" s="628"/>
      <c r="AA28" s="628"/>
    </row>
    <row r="50" spans="3:27">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row>
    <row r="51" spans="3:27">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row>
    <row r="52" spans="3:27">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row>
    <row r="53" spans="3:27">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row>
    <row r="54" spans="3:27">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row>
    <row r="55" spans="3:27">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row>
    <row r="56" spans="3:27">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row>
    <row r="57" spans="3:27">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row>
    <row r="58" spans="3:27">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row>
    <row r="59" spans="3:27">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row>
    <row r="60" spans="3:27">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row>
    <row r="61" spans="3:27">
      <c r="C61" s="629"/>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row>
    <row r="62" spans="3:27">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row>
    <row r="63" spans="3:27">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row>
    <row r="64" spans="3:27">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row>
    <row r="65" spans="3:27">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row>
    <row r="66" spans="3:27">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row>
    <row r="67" spans="3:27">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row>
    <row r="68" spans="3:27">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row>
    <row r="69" spans="3:27">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row>
    <row r="70" spans="3:27">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row>
    <row r="71" spans="3:27">
      <c r="C71" s="629"/>
      <c r="D71" s="629"/>
      <c r="E71" s="629"/>
      <c r="F71" s="629"/>
      <c r="G71" s="629"/>
      <c r="H71" s="629"/>
      <c r="I71" s="629"/>
      <c r="J71" s="629"/>
      <c r="K71" s="629"/>
      <c r="L71" s="629"/>
      <c r="M71" s="629"/>
      <c r="N71" s="629"/>
      <c r="O71" s="629"/>
      <c r="P71" s="629"/>
      <c r="Q71" s="629"/>
      <c r="R71" s="629"/>
      <c r="S71" s="629"/>
      <c r="T71" s="629"/>
      <c r="U71" s="629"/>
      <c r="V71" s="629"/>
      <c r="W71" s="629"/>
      <c r="X71" s="629"/>
      <c r="Y71" s="629"/>
      <c r="Z71" s="629"/>
      <c r="AA71" s="629"/>
    </row>
    <row r="72" spans="3:27">
      <c r="C72" s="629"/>
      <c r="D72" s="629"/>
      <c r="E72" s="629"/>
      <c r="F72" s="629"/>
      <c r="G72" s="629"/>
      <c r="H72" s="629"/>
      <c r="I72" s="629"/>
      <c r="J72" s="629"/>
      <c r="K72" s="629"/>
      <c r="L72" s="629"/>
      <c r="M72" s="629"/>
      <c r="N72" s="629"/>
      <c r="O72" s="629"/>
      <c r="P72" s="629"/>
      <c r="Q72" s="629"/>
      <c r="R72" s="629"/>
      <c r="S72" s="629"/>
      <c r="T72" s="629"/>
      <c r="U72" s="629"/>
      <c r="V72" s="629"/>
      <c r="W72" s="629"/>
      <c r="X72" s="629"/>
      <c r="Y72" s="629"/>
      <c r="Z72" s="629"/>
      <c r="AA72" s="629"/>
    </row>
    <row r="73" spans="3:27">
      <c r="C73" s="629"/>
      <c r="D73" s="629"/>
      <c r="E73" s="629"/>
      <c r="F73" s="629"/>
      <c r="G73" s="629"/>
      <c r="H73" s="629"/>
      <c r="I73" s="629"/>
      <c r="J73" s="629"/>
      <c r="K73" s="629"/>
      <c r="L73" s="629"/>
      <c r="M73" s="629"/>
      <c r="N73" s="629"/>
      <c r="O73" s="629"/>
      <c r="P73" s="629"/>
      <c r="Q73" s="629"/>
      <c r="R73" s="629"/>
      <c r="S73" s="629"/>
      <c r="T73" s="629"/>
      <c r="U73" s="629"/>
      <c r="V73" s="629"/>
      <c r="W73" s="629"/>
      <c r="X73" s="629"/>
      <c r="Y73" s="629"/>
      <c r="Z73" s="629"/>
      <c r="AA73" s="629"/>
    </row>
    <row r="74" spans="3:27">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row>
    <row r="75" spans="3:27">
      <c r="C75" s="629"/>
      <c r="D75" s="629"/>
      <c r="E75" s="629"/>
      <c r="F75" s="629"/>
      <c r="G75" s="629"/>
      <c r="H75" s="629"/>
      <c r="I75" s="629"/>
      <c r="J75" s="629"/>
      <c r="K75" s="629"/>
      <c r="L75" s="629"/>
      <c r="M75" s="629"/>
      <c r="N75" s="629"/>
      <c r="O75" s="629"/>
      <c r="P75" s="629"/>
      <c r="Q75" s="629"/>
      <c r="R75" s="629"/>
      <c r="S75" s="629"/>
      <c r="T75" s="629"/>
      <c r="U75" s="629"/>
      <c r="V75" s="629"/>
      <c r="W75" s="629"/>
      <c r="X75" s="629"/>
      <c r="Y75" s="629"/>
      <c r="Z75" s="629"/>
      <c r="AA75" s="629"/>
    </row>
    <row r="76" spans="3:27">
      <c r="C76" s="629"/>
      <c r="D76" s="629"/>
      <c r="E76" s="629"/>
      <c r="F76" s="629"/>
      <c r="G76" s="629"/>
      <c r="H76" s="629"/>
      <c r="I76" s="629"/>
      <c r="J76" s="629"/>
      <c r="K76" s="629"/>
      <c r="L76" s="629"/>
      <c r="M76" s="629"/>
      <c r="N76" s="629"/>
      <c r="O76" s="629"/>
      <c r="P76" s="629"/>
      <c r="Q76" s="629"/>
      <c r="R76" s="629"/>
      <c r="S76" s="629"/>
      <c r="T76" s="629"/>
      <c r="U76" s="629"/>
      <c r="V76" s="629"/>
      <c r="W76" s="629"/>
      <c r="X76" s="629"/>
      <c r="Y76" s="629"/>
      <c r="Z76" s="629"/>
      <c r="AA76" s="629"/>
    </row>
    <row r="77" spans="3:27">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row>
    <row r="78" spans="3:27">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AA24"/>
  <sheetViews>
    <sheetView showGridLines="0" topLeftCell="L1" zoomScale="70" zoomScaleNormal="70" workbookViewId="0">
      <selection activeCell="C1" sqref="C1:AA1048576"/>
    </sheetView>
  </sheetViews>
  <sheetFormatPr defaultColWidth="9.140625" defaultRowHeight="12.75"/>
  <cols>
    <col min="1" max="1" width="11.85546875" style="441" bestFit="1" customWidth="1"/>
    <col min="2" max="2" width="90.28515625" style="441" bestFit="1" customWidth="1"/>
    <col min="3" max="3" width="20.140625" style="441" customWidth="1"/>
    <col min="4" max="4" width="22.28515625" style="441" customWidth="1"/>
    <col min="5" max="7" width="17.140625" style="441" customWidth="1"/>
    <col min="8" max="8" width="22.28515625" style="441" customWidth="1"/>
    <col min="9" max="10" width="17.140625" style="441" customWidth="1"/>
    <col min="11" max="27" width="22.28515625" style="441" customWidth="1"/>
    <col min="28" max="16384" width="9.140625" style="441"/>
  </cols>
  <sheetData>
    <row r="1" spans="1:27" ht="13.5">
      <c r="A1" s="340" t="s">
        <v>108</v>
      </c>
      <c r="B1" s="271" t="str">
        <f>Info!C2</f>
        <v>სს თიბისი ბანკი</v>
      </c>
    </row>
    <row r="2" spans="1:27">
      <c r="A2" s="340" t="s">
        <v>109</v>
      </c>
      <c r="B2" s="343">
        <f>'1. key ratios'!B2</f>
        <v>45473</v>
      </c>
    </row>
    <row r="3" spans="1:27">
      <c r="A3" s="342" t="s">
        <v>571</v>
      </c>
      <c r="C3" s="443"/>
    </row>
    <row r="4" spans="1:27" ht="13.5" thickBot="1">
      <c r="A4" s="342"/>
      <c r="B4" s="443"/>
      <c r="C4" s="443"/>
    </row>
    <row r="5" spans="1:27" ht="13.5" customHeight="1">
      <c r="A5" s="773" t="s">
        <v>901</v>
      </c>
      <c r="B5" s="774"/>
      <c r="C5" s="770" t="s">
        <v>572</v>
      </c>
      <c r="D5" s="771"/>
      <c r="E5" s="771"/>
      <c r="F5" s="771"/>
      <c r="G5" s="771"/>
      <c r="H5" s="771"/>
      <c r="I5" s="771"/>
      <c r="J5" s="771"/>
      <c r="K5" s="771"/>
      <c r="L5" s="771"/>
      <c r="M5" s="771"/>
      <c r="N5" s="771"/>
      <c r="O5" s="771"/>
      <c r="P5" s="771"/>
      <c r="Q5" s="771"/>
      <c r="R5" s="771"/>
      <c r="S5" s="771"/>
      <c r="T5" s="771"/>
      <c r="U5" s="771"/>
      <c r="V5" s="771"/>
      <c r="W5" s="771"/>
      <c r="X5" s="771"/>
      <c r="Y5" s="771"/>
      <c r="Z5" s="771"/>
      <c r="AA5" s="772"/>
    </row>
    <row r="6" spans="1:27" ht="12" customHeight="1">
      <c r="A6" s="775"/>
      <c r="B6" s="776"/>
      <c r="C6" s="779" t="s">
        <v>66</v>
      </c>
      <c r="D6" s="744" t="s">
        <v>892</v>
      </c>
      <c r="E6" s="744"/>
      <c r="F6" s="744"/>
      <c r="G6" s="744"/>
      <c r="H6" s="765" t="s">
        <v>891</v>
      </c>
      <c r="I6" s="766"/>
      <c r="J6" s="766"/>
      <c r="K6" s="766"/>
      <c r="L6" s="464"/>
      <c r="M6" s="748" t="s">
        <v>890</v>
      </c>
      <c r="N6" s="748"/>
      <c r="O6" s="748"/>
      <c r="P6" s="748"/>
      <c r="Q6" s="748"/>
      <c r="R6" s="748"/>
      <c r="S6" s="746"/>
      <c r="T6" s="464"/>
      <c r="U6" s="748" t="s">
        <v>889</v>
      </c>
      <c r="V6" s="748"/>
      <c r="W6" s="748"/>
      <c r="X6" s="748"/>
      <c r="Y6" s="748"/>
      <c r="Z6" s="748"/>
      <c r="AA6" s="769"/>
    </row>
    <row r="7" spans="1:27" ht="38.25">
      <c r="A7" s="777"/>
      <c r="B7" s="778"/>
      <c r="C7" s="780"/>
      <c r="D7" s="462"/>
      <c r="E7" s="438" t="s">
        <v>561</v>
      </c>
      <c r="F7" s="438" t="s">
        <v>887</v>
      </c>
      <c r="G7" s="438" t="s">
        <v>888</v>
      </c>
      <c r="H7" s="442"/>
      <c r="I7" s="438" t="s">
        <v>561</v>
      </c>
      <c r="J7" s="438" t="s">
        <v>887</v>
      </c>
      <c r="K7" s="438" t="s">
        <v>888</v>
      </c>
      <c r="L7" s="459"/>
      <c r="M7" s="438" t="s">
        <v>561</v>
      </c>
      <c r="N7" s="438" t="s">
        <v>900</v>
      </c>
      <c r="O7" s="438" t="s">
        <v>899</v>
      </c>
      <c r="P7" s="438" t="s">
        <v>898</v>
      </c>
      <c r="Q7" s="438" t="s">
        <v>897</v>
      </c>
      <c r="R7" s="438" t="s">
        <v>896</v>
      </c>
      <c r="S7" s="438" t="s">
        <v>882</v>
      </c>
      <c r="T7" s="459"/>
      <c r="U7" s="438" t="s">
        <v>561</v>
      </c>
      <c r="V7" s="438" t="s">
        <v>900</v>
      </c>
      <c r="W7" s="438" t="s">
        <v>899</v>
      </c>
      <c r="X7" s="438" t="s">
        <v>898</v>
      </c>
      <c r="Y7" s="438" t="s">
        <v>897</v>
      </c>
      <c r="Z7" s="438" t="s">
        <v>896</v>
      </c>
      <c r="AA7" s="438" t="s">
        <v>882</v>
      </c>
    </row>
    <row r="8" spans="1:27">
      <c r="A8" s="486">
        <v>1</v>
      </c>
      <c r="B8" s="485" t="s">
        <v>562</v>
      </c>
      <c r="C8" s="631">
        <v>22998050801.357349</v>
      </c>
      <c r="D8" s="620">
        <v>21035890042.68956</v>
      </c>
      <c r="E8" s="620">
        <v>396839173.48956656</v>
      </c>
      <c r="F8" s="620">
        <v>0</v>
      </c>
      <c r="G8" s="620">
        <v>0</v>
      </c>
      <c r="H8" s="620">
        <v>1499038960.3868783</v>
      </c>
      <c r="I8" s="620">
        <v>375286855.61525214</v>
      </c>
      <c r="J8" s="620">
        <v>247076291.9917959</v>
      </c>
      <c r="K8" s="620">
        <v>0</v>
      </c>
      <c r="L8" s="620">
        <v>462969295.26231325</v>
      </c>
      <c r="M8" s="620">
        <v>32162455.770181999</v>
      </c>
      <c r="N8" s="620">
        <v>36292552.846092001</v>
      </c>
      <c r="O8" s="620">
        <v>116115412.39814003</v>
      </c>
      <c r="P8" s="620">
        <v>100699530.72850201</v>
      </c>
      <c r="Q8" s="620">
        <v>42280451.550971016</v>
      </c>
      <c r="R8" s="620">
        <v>47471388.594157003</v>
      </c>
      <c r="S8" s="620">
        <v>225038.36100199999</v>
      </c>
      <c r="T8" s="620">
        <v>152503.018598</v>
      </c>
      <c r="U8" s="620">
        <v>0</v>
      </c>
      <c r="V8" s="620">
        <v>147612.227923</v>
      </c>
      <c r="W8" s="620">
        <v>0</v>
      </c>
      <c r="X8" s="620">
        <v>2846.0663709999999</v>
      </c>
      <c r="Y8" s="620">
        <v>0</v>
      </c>
      <c r="Z8" s="620">
        <v>0</v>
      </c>
      <c r="AA8" s="620">
        <v>0</v>
      </c>
    </row>
    <row r="9" spans="1:27">
      <c r="A9" s="478">
        <v>1.1000000000000001</v>
      </c>
      <c r="B9" s="484" t="s">
        <v>573</v>
      </c>
      <c r="C9" s="631">
        <v>19746331850.382118</v>
      </c>
      <c r="D9" s="620">
        <v>18042580996.967224</v>
      </c>
      <c r="E9" s="620">
        <v>359974481.38336974</v>
      </c>
      <c r="F9" s="620">
        <v>0</v>
      </c>
      <c r="G9" s="620">
        <v>0</v>
      </c>
      <c r="H9" s="620">
        <v>1305702540.5968459</v>
      </c>
      <c r="I9" s="620">
        <v>342075070.50921619</v>
      </c>
      <c r="J9" s="620">
        <v>216364603.55268991</v>
      </c>
      <c r="K9" s="620">
        <v>0</v>
      </c>
      <c r="L9" s="620">
        <v>397895809.79944927</v>
      </c>
      <c r="M9" s="620">
        <v>30064091.046878006</v>
      </c>
      <c r="N9" s="620">
        <v>29247745.619513001</v>
      </c>
      <c r="O9" s="620">
        <v>86145792.22092998</v>
      </c>
      <c r="P9" s="620">
        <v>99138545.797729015</v>
      </c>
      <c r="Q9" s="620">
        <v>41834623.601357013</v>
      </c>
      <c r="R9" s="620">
        <v>45140830.153745003</v>
      </c>
      <c r="S9" s="620">
        <v>129336.17731899999</v>
      </c>
      <c r="T9" s="620">
        <v>152503.018598</v>
      </c>
      <c r="U9" s="620">
        <v>0</v>
      </c>
      <c r="V9" s="620">
        <v>147612.227923</v>
      </c>
      <c r="W9" s="620">
        <v>0</v>
      </c>
      <c r="X9" s="620">
        <v>2846.0663709999999</v>
      </c>
      <c r="Y9" s="620">
        <v>0</v>
      </c>
      <c r="Z9" s="620">
        <v>0</v>
      </c>
      <c r="AA9" s="620">
        <v>0</v>
      </c>
    </row>
    <row r="10" spans="1:27">
      <c r="A10" s="482" t="s">
        <v>157</v>
      </c>
      <c r="B10" s="483" t="s">
        <v>574</v>
      </c>
      <c r="C10" s="631">
        <v>17777853147.736217</v>
      </c>
      <c r="D10" s="620">
        <v>16144609755.696379</v>
      </c>
      <c r="E10" s="620">
        <v>310723115.83526301</v>
      </c>
      <c r="F10" s="620">
        <v>0</v>
      </c>
      <c r="G10" s="620">
        <v>0</v>
      </c>
      <c r="H10" s="620">
        <v>1271813221.029212</v>
      </c>
      <c r="I10" s="620">
        <v>336493776.04736102</v>
      </c>
      <c r="J10" s="620">
        <v>212866219.33818495</v>
      </c>
      <c r="K10" s="620">
        <v>0</v>
      </c>
      <c r="L10" s="620">
        <v>361277667.99203014</v>
      </c>
      <c r="M10" s="620">
        <v>29746033.758397002</v>
      </c>
      <c r="N10" s="620">
        <v>29006017.008994009</v>
      </c>
      <c r="O10" s="620">
        <v>72257802.770260006</v>
      </c>
      <c r="P10" s="620">
        <v>95101616.572318017</v>
      </c>
      <c r="Q10" s="620">
        <v>40695917.124251008</v>
      </c>
      <c r="R10" s="620">
        <v>33734109.189152993</v>
      </c>
      <c r="S10" s="620">
        <v>111586.47</v>
      </c>
      <c r="T10" s="620">
        <v>152503.018598</v>
      </c>
      <c r="U10" s="620">
        <v>0</v>
      </c>
      <c r="V10" s="620">
        <v>147612.227923</v>
      </c>
      <c r="W10" s="620">
        <v>0</v>
      </c>
      <c r="X10" s="620">
        <v>2846.0663709999999</v>
      </c>
      <c r="Y10" s="620">
        <v>0</v>
      </c>
      <c r="Z10" s="620">
        <v>0</v>
      </c>
      <c r="AA10" s="620">
        <v>0</v>
      </c>
    </row>
    <row r="11" spans="1:27">
      <c r="A11" s="481" t="s">
        <v>575</v>
      </c>
      <c r="B11" s="480" t="s">
        <v>576</v>
      </c>
      <c r="C11" s="631">
        <v>10339761952.470781</v>
      </c>
      <c r="D11" s="620">
        <v>9409407790.6198025</v>
      </c>
      <c r="E11" s="620">
        <v>140694141.44303805</v>
      </c>
      <c r="F11" s="620">
        <v>0</v>
      </c>
      <c r="G11" s="620">
        <v>0</v>
      </c>
      <c r="H11" s="620">
        <v>761446752.18713892</v>
      </c>
      <c r="I11" s="620">
        <v>203344161.67266402</v>
      </c>
      <c r="J11" s="620">
        <v>158050623.86820698</v>
      </c>
      <c r="K11" s="620">
        <v>0</v>
      </c>
      <c r="L11" s="620">
        <v>168754906.64524013</v>
      </c>
      <c r="M11" s="620">
        <v>17318792.272903003</v>
      </c>
      <c r="N11" s="620">
        <v>20380379.088279009</v>
      </c>
      <c r="O11" s="620">
        <v>20618770.603511002</v>
      </c>
      <c r="P11" s="620">
        <v>30242880.304432005</v>
      </c>
      <c r="Q11" s="620">
        <v>16753788.984797003</v>
      </c>
      <c r="R11" s="620">
        <v>15865534.722230997</v>
      </c>
      <c r="S11" s="620">
        <v>74567.73</v>
      </c>
      <c r="T11" s="620">
        <v>152503.018598</v>
      </c>
      <c r="U11" s="620">
        <v>0</v>
      </c>
      <c r="V11" s="620">
        <v>147612.227923</v>
      </c>
      <c r="W11" s="620">
        <v>0</v>
      </c>
      <c r="X11" s="620">
        <v>2846.0663709999999</v>
      </c>
      <c r="Y11" s="620">
        <v>0</v>
      </c>
      <c r="Z11" s="620">
        <v>0</v>
      </c>
      <c r="AA11" s="620">
        <v>0</v>
      </c>
    </row>
    <row r="12" spans="1:27">
      <c r="A12" s="481" t="s">
        <v>577</v>
      </c>
      <c r="B12" s="480" t="s">
        <v>578</v>
      </c>
      <c r="C12" s="631">
        <v>3035492151.4356704</v>
      </c>
      <c r="D12" s="620">
        <v>2792962089.7532372</v>
      </c>
      <c r="E12" s="620">
        <v>54099803.757858992</v>
      </c>
      <c r="F12" s="620">
        <v>0</v>
      </c>
      <c r="G12" s="620">
        <v>0</v>
      </c>
      <c r="H12" s="620">
        <v>174311501.551415</v>
      </c>
      <c r="I12" s="620">
        <v>44128833.625012003</v>
      </c>
      <c r="J12" s="620">
        <v>20547085.796614002</v>
      </c>
      <c r="K12" s="620">
        <v>0</v>
      </c>
      <c r="L12" s="620">
        <v>68218560.131018013</v>
      </c>
      <c r="M12" s="620">
        <v>3988687.005781</v>
      </c>
      <c r="N12" s="620">
        <v>2990684.6407439997</v>
      </c>
      <c r="O12" s="620">
        <v>15883164.936729999</v>
      </c>
      <c r="P12" s="620">
        <v>25672105.942793999</v>
      </c>
      <c r="Q12" s="620">
        <v>7263906.1661870023</v>
      </c>
      <c r="R12" s="620">
        <v>7260792.9106060006</v>
      </c>
      <c r="S12" s="620">
        <v>0</v>
      </c>
      <c r="T12" s="620">
        <v>0</v>
      </c>
      <c r="U12" s="620">
        <v>0</v>
      </c>
      <c r="V12" s="620">
        <v>0</v>
      </c>
      <c r="W12" s="620">
        <v>0</v>
      </c>
      <c r="X12" s="620">
        <v>0</v>
      </c>
      <c r="Y12" s="620">
        <v>0</v>
      </c>
      <c r="Z12" s="620">
        <v>0</v>
      </c>
      <c r="AA12" s="620">
        <v>0</v>
      </c>
    </row>
    <row r="13" spans="1:27">
      <c r="A13" s="481" t="s">
        <v>579</v>
      </c>
      <c r="B13" s="480" t="s">
        <v>580</v>
      </c>
      <c r="C13" s="631">
        <v>1493268724.6340933</v>
      </c>
      <c r="D13" s="620">
        <v>1323152717.2671595</v>
      </c>
      <c r="E13" s="620">
        <v>11581427.808428001</v>
      </c>
      <c r="F13" s="620">
        <v>0</v>
      </c>
      <c r="G13" s="620">
        <v>0</v>
      </c>
      <c r="H13" s="620">
        <v>124252934.88637097</v>
      </c>
      <c r="I13" s="620">
        <v>17188433.736321997</v>
      </c>
      <c r="J13" s="620">
        <v>15832251.711850001</v>
      </c>
      <c r="K13" s="620">
        <v>0</v>
      </c>
      <c r="L13" s="620">
        <v>45863072.480563015</v>
      </c>
      <c r="M13" s="620">
        <v>5951983.1810979992</v>
      </c>
      <c r="N13" s="620">
        <v>4025524.6394700008</v>
      </c>
      <c r="O13" s="620">
        <v>4547642.2431419995</v>
      </c>
      <c r="P13" s="620">
        <v>17341192.299497001</v>
      </c>
      <c r="Q13" s="620">
        <v>5748142.5330310008</v>
      </c>
      <c r="R13" s="620">
        <v>1172960.2007520001</v>
      </c>
      <c r="S13" s="620">
        <v>37018.74</v>
      </c>
      <c r="T13" s="620">
        <v>0</v>
      </c>
      <c r="U13" s="620">
        <v>0</v>
      </c>
      <c r="V13" s="620">
        <v>0</v>
      </c>
      <c r="W13" s="620">
        <v>0</v>
      </c>
      <c r="X13" s="620">
        <v>0</v>
      </c>
      <c r="Y13" s="620">
        <v>0</v>
      </c>
      <c r="Z13" s="620">
        <v>0</v>
      </c>
      <c r="AA13" s="620">
        <v>0</v>
      </c>
    </row>
    <row r="14" spans="1:27">
      <c r="A14" s="481" t="s">
        <v>581</v>
      </c>
      <c r="B14" s="480" t="s">
        <v>582</v>
      </c>
      <c r="C14" s="631">
        <v>2909330319.1956763</v>
      </c>
      <c r="D14" s="620">
        <v>2619087158.0561805</v>
      </c>
      <c r="E14" s="620">
        <v>104347742.82593799</v>
      </c>
      <c r="F14" s="620">
        <v>0</v>
      </c>
      <c r="G14" s="620">
        <v>0</v>
      </c>
      <c r="H14" s="620">
        <v>211802032.40428698</v>
      </c>
      <c r="I14" s="620">
        <v>71832347.013363019</v>
      </c>
      <c r="J14" s="620">
        <v>18436257.961514</v>
      </c>
      <c r="K14" s="620">
        <v>0</v>
      </c>
      <c r="L14" s="620">
        <v>78441128.735208988</v>
      </c>
      <c r="M14" s="620">
        <v>2486571.2986149997</v>
      </c>
      <c r="N14" s="620">
        <v>1609428.640501</v>
      </c>
      <c r="O14" s="620">
        <v>31208224.986877006</v>
      </c>
      <c r="P14" s="620">
        <v>21845438.025595006</v>
      </c>
      <c r="Q14" s="620">
        <v>10930079.440235998</v>
      </c>
      <c r="R14" s="620">
        <v>9434821.3555639964</v>
      </c>
      <c r="S14" s="620">
        <v>0</v>
      </c>
      <c r="T14" s="620">
        <v>0</v>
      </c>
      <c r="U14" s="620">
        <v>0</v>
      </c>
      <c r="V14" s="620">
        <v>0</v>
      </c>
      <c r="W14" s="620">
        <v>0</v>
      </c>
      <c r="X14" s="620">
        <v>0</v>
      </c>
      <c r="Y14" s="620">
        <v>0</v>
      </c>
      <c r="Z14" s="620">
        <v>0</v>
      </c>
      <c r="AA14" s="620">
        <v>0</v>
      </c>
    </row>
    <row r="15" spans="1:27">
      <c r="A15" s="479">
        <v>1.2</v>
      </c>
      <c r="B15" s="477" t="s">
        <v>895</v>
      </c>
      <c r="C15" s="631">
        <v>168342086.8899999</v>
      </c>
      <c r="D15" s="620">
        <v>32913413.859999985</v>
      </c>
      <c r="E15" s="620">
        <v>1631989.33</v>
      </c>
      <c r="F15" s="620">
        <v>0</v>
      </c>
      <c r="G15" s="620">
        <v>0</v>
      </c>
      <c r="H15" s="620">
        <v>26614313.319999997</v>
      </c>
      <c r="I15" s="620">
        <v>6030423.8499999987</v>
      </c>
      <c r="J15" s="620">
        <v>7225734.7900000019</v>
      </c>
      <c r="K15" s="620">
        <v>0</v>
      </c>
      <c r="L15" s="620">
        <v>108697494.37999992</v>
      </c>
      <c r="M15" s="620">
        <v>7222456.8500000006</v>
      </c>
      <c r="N15" s="620">
        <v>11013814.74</v>
      </c>
      <c r="O15" s="620">
        <v>26106167.989999998</v>
      </c>
      <c r="P15" s="620">
        <v>17641179.700000003</v>
      </c>
      <c r="Q15" s="620">
        <v>13744954.280000001</v>
      </c>
      <c r="R15" s="620">
        <v>22499056.010000002</v>
      </c>
      <c r="S15" s="620">
        <v>42253.69</v>
      </c>
      <c r="T15" s="620">
        <v>116865.33</v>
      </c>
      <c r="U15" s="620">
        <v>0</v>
      </c>
      <c r="V15" s="620">
        <v>147612.23000000001</v>
      </c>
      <c r="W15" s="620">
        <v>0</v>
      </c>
      <c r="X15" s="620">
        <v>146.88999999999999</v>
      </c>
      <c r="Y15" s="620">
        <v>0</v>
      </c>
      <c r="Z15" s="620">
        <v>0</v>
      </c>
      <c r="AA15" s="620">
        <v>0</v>
      </c>
    </row>
    <row r="16" spans="1:27">
      <c r="A16" s="478">
        <v>1.3</v>
      </c>
      <c r="B16" s="477" t="s">
        <v>583</v>
      </c>
      <c r="C16" s="476"/>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3"/>
    </row>
    <row r="17" spans="1:27" ht="25.5">
      <c r="A17" s="474" t="s">
        <v>584</v>
      </c>
      <c r="B17" s="475" t="s">
        <v>585</v>
      </c>
      <c r="C17" s="631">
        <v>19525915535.740009</v>
      </c>
      <c r="D17" s="620">
        <v>17834329505.710011</v>
      </c>
      <c r="E17" s="620">
        <v>361609550.94999981</v>
      </c>
      <c r="F17" s="620">
        <v>0</v>
      </c>
      <c r="G17" s="620">
        <v>0</v>
      </c>
      <c r="H17" s="620">
        <v>1301237377.2099991</v>
      </c>
      <c r="I17" s="620">
        <v>341878689.41000032</v>
      </c>
      <c r="J17" s="620">
        <v>215623698.77000013</v>
      </c>
      <c r="K17" s="620">
        <v>0</v>
      </c>
      <c r="L17" s="620">
        <v>390196149.80000013</v>
      </c>
      <c r="M17" s="620">
        <v>30007851.610000014</v>
      </c>
      <c r="N17" s="620">
        <v>29070127.590000011</v>
      </c>
      <c r="O17" s="620">
        <v>85691627.849999964</v>
      </c>
      <c r="P17" s="620">
        <v>98957838.659999996</v>
      </c>
      <c r="Q17" s="620">
        <v>40577510.239999972</v>
      </c>
      <c r="R17" s="620">
        <v>40816895.320000008</v>
      </c>
      <c r="S17" s="620">
        <v>127237.54999999999</v>
      </c>
      <c r="T17" s="620">
        <v>152503.02000000002</v>
      </c>
      <c r="U17" s="620">
        <v>0</v>
      </c>
      <c r="V17" s="620">
        <v>147612.23000000001</v>
      </c>
      <c r="W17" s="620">
        <v>0</v>
      </c>
      <c r="X17" s="620">
        <v>2846.07</v>
      </c>
      <c r="Y17" s="620">
        <v>0</v>
      </c>
      <c r="Z17" s="620">
        <v>0</v>
      </c>
      <c r="AA17" s="620">
        <v>0</v>
      </c>
    </row>
    <row r="18" spans="1:27" ht="25.5">
      <c r="A18" s="471" t="s">
        <v>586</v>
      </c>
      <c r="B18" s="472" t="s">
        <v>587</v>
      </c>
      <c r="C18" s="631">
        <v>16522160522.210016</v>
      </c>
      <c r="D18" s="620">
        <v>15016370581.700014</v>
      </c>
      <c r="E18" s="620">
        <v>267664717.96000007</v>
      </c>
      <c r="F18" s="620">
        <v>0</v>
      </c>
      <c r="G18" s="620">
        <v>0</v>
      </c>
      <c r="H18" s="620">
        <v>1166369107.45</v>
      </c>
      <c r="I18" s="620">
        <v>274674378.06000018</v>
      </c>
      <c r="J18" s="620">
        <v>203980372.49000016</v>
      </c>
      <c r="K18" s="620">
        <v>0</v>
      </c>
      <c r="L18" s="620">
        <v>339268330.04000008</v>
      </c>
      <c r="M18" s="620">
        <v>28899331.000000015</v>
      </c>
      <c r="N18" s="620">
        <v>28671239.54000001</v>
      </c>
      <c r="O18" s="620">
        <v>59659564.279999979</v>
      </c>
      <c r="P18" s="620">
        <v>92425314.829999968</v>
      </c>
      <c r="Q18" s="620">
        <v>37754230.569999978</v>
      </c>
      <c r="R18" s="620">
        <v>31333359.850000005</v>
      </c>
      <c r="S18" s="620">
        <v>111586.47</v>
      </c>
      <c r="T18" s="620">
        <v>152503.02000000002</v>
      </c>
      <c r="U18" s="620">
        <v>0</v>
      </c>
      <c r="V18" s="620">
        <v>147612.23000000001</v>
      </c>
      <c r="W18" s="620">
        <v>0</v>
      </c>
      <c r="X18" s="620">
        <v>2846.07</v>
      </c>
      <c r="Y18" s="620">
        <v>0</v>
      </c>
      <c r="Z18" s="620">
        <v>0</v>
      </c>
      <c r="AA18" s="620">
        <v>0</v>
      </c>
    </row>
    <row r="19" spans="1:27">
      <c r="A19" s="474" t="s">
        <v>588</v>
      </c>
      <c r="B19" s="473" t="s">
        <v>589</v>
      </c>
      <c r="C19" s="631">
        <v>135043366905.47008</v>
      </c>
      <c r="D19" s="620">
        <v>109295613639.91835</v>
      </c>
      <c r="E19" s="620">
        <v>1740066011.8955433</v>
      </c>
      <c r="F19" s="620">
        <v>0</v>
      </c>
      <c r="G19" s="620">
        <v>0</v>
      </c>
      <c r="H19" s="620">
        <v>5628881359.3009901</v>
      </c>
      <c r="I19" s="620">
        <v>984835717.10857987</v>
      </c>
      <c r="J19" s="620">
        <v>1217341669.6235242</v>
      </c>
      <c r="K19" s="620">
        <v>0</v>
      </c>
      <c r="L19" s="620">
        <v>19953257751.845921</v>
      </c>
      <c r="M19" s="620">
        <v>175187706.60402101</v>
      </c>
      <c r="N19" s="620">
        <v>385097651.93446285</v>
      </c>
      <c r="O19" s="620">
        <v>1539450696.5405662</v>
      </c>
      <c r="P19" s="620">
        <v>3688026936.5010619</v>
      </c>
      <c r="Q19" s="620">
        <v>558789372.15618598</v>
      </c>
      <c r="R19" s="620">
        <v>6407235635.0590477</v>
      </c>
      <c r="S19" s="620">
        <v>6232502858.2381449</v>
      </c>
      <c r="T19" s="620">
        <v>165614154.40480998</v>
      </c>
      <c r="U19" s="620">
        <v>0</v>
      </c>
      <c r="V19" s="620">
        <v>3307716.5989199998</v>
      </c>
      <c r="W19" s="620">
        <v>0</v>
      </c>
      <c r="X19" s="620">
        <v>137658.93359999999</v>
      </c>
      <c r="Y19" s="620">
        <v>0</v>
      </c>
      <c r="Z19" s="620">
        <v>288878.28000000003</v>
      </c>
      <c r="AA19" s="620">
        <v>161544733.31659198</v>
      </c>
    </row>
    <row r="20" spans="1:27">
      <c r="A20" s="471" t="s">
        <v>590</v>
      </c>
      <c r="B20" s="472" t="s">
        <v>591</v>
      </c>
      <c r="C20" s="631">
        <v>19634463068.113895</v>
      </c>
      <c r="D20" s="620">
        <v>17858122243.514343</v>
      </c>
      <c r="E20" s="620">
        <v>195996967.52737507</v>
      </c>
      <c r="F20" s="620">
        <v>0</v>
      </c>
      <c r="G20" s="620">
        <v>0</v>
      </c>
      <c r="H20" s="620">
        <v>1179619413.4034142</v>
      </c>
      <c r="I20" s="620">
        <v>307001732.68771791</v>
      </c>
      <c r="J20" s="620">
        <v>145541977.49102104</v>
      </c>
      <c r="K20" s="620">
        <v>0</v>
      </c>
      <c r="L20" s="620">
        <v>591885986.71473944</v>
      </c>
      <c r="M20" s="620">
        <v>23474370.326349996</v>
      </c>
      <c r="N20" s="620">
        <v>44920118.35313499</v>
      </c>
      <c r="O20" s="620">
        <v>29050289.467544999</v>
      </c>
      <c r="P20" s="620">
        <v>71782242.568634018</v>
      </c>
      <c r="Q20" s="620">
        <v>42221360.832712963</v>
      </c>
      <c r="R20" s="620">
        <v>68937771.081574008</v>
      </c>
      <c r="S20" s="620">
        <v>242878648.49780637</v>
      </c>
      <c r="T20" s="620">
        <v>4835424.4813949987</v>
      </c>
      <c r="U20" s="620">
        <v>0</v>
      </c>
      <c r="V20" s="620">
        <v>1707053.7720989999</v>
      </c>
      <c r="W20" s="620">
        <v>0</v>
      </c>
      <c r="X20" s="620">
        <v>137658.93359999999</v>
      </c>
      <c r="Y20" s="620">
        <v>0</v>
      </c>
      <c r="Z20" s="620">
        <v>182656.5</v>
      </c>
      <c r="AA20" s="620">
        <v>2526279.8999980004</v>
      </c>
    </row>
    <row r="21" spans="1:27">
      <c r="A21" s="470">
        <v>1.4</v>
      </c>
      <c r="B21" s="469" t="s">
        <v>680</v>
      </c>
      <c r="C21" s="631">
        <v>189664234</v>
      </c>
      <c r="D21" s="620">
        <v>160674007.00999999</v>
      </c>
      <c r="E21" s="620">
        <v>6849667.5199999996</v>
      </c>
      <c r="F21" s="620">
        <v>0</v>
      </c>
      <c r="G21" s="620">
        <v>0</v>
      </c>
      <c r="H21" s="620">
        <v>16416724.140000001</v>
      </c>
      <c r="I21" s="620">
        <v>8320126.9999999991</v>
      </c>
      <c r="J21" s="620">
        <v>5313353.3899999997</v>
      </c>
      <c r="K21" s="620">
        <v>0</v>
      </c>
      <c r="L21" s="620">
        <v>12573502.850000024</v>
      </c>
      <c r="M21" s="620">
        <v>0</v>
      </c>
      <c r="N21" s="620">
        <v>1339394.8700000001</v>
      </c>
      <c r="O21" s="620">
        <v>7213525.3699999992</v>
      </c>
      <c r="P21" s="620">
        <v>2005914.68</v>
      </c>
      <c r="Q21" s="620">
        <v>-8.9999977353727445E-2</v>
      </c>
      <c r="R21" s="620">
        <v>0</v>
      </c>
      <c r="S21" s="620">
        <v>0</v>
      </c>
      <c r="T21" s="620">
        <v>0</v>
      </c>
      <c r="U21" s="620">
        <v>0</v>
      </c>
      <c r="V21" s="620">
        <v>0</v>
      </c>
      <c r="W21" s="620">
        <v>0</v>
      </c>
      <c r="X21" s="620">
        <v>0</v>
      </c>
      <c r="Y21" s="620">
        <v>0</v>
      </c>
      <c r="Z21" s="620">
        <v>0</v>
      </c>
      <c r="AA21" s="620">
        <v>0</v>
      </c>
    </row>
    <row r="22" spans="1:27" ht="13.5" thickBot="1">
      <c r="A22" s="468">
        <v>1.5</v>
      </c>
      <c r="B22" s="467" t="s">
        <v>681</v>
      </c>
      <c r="C22" s="631">
        <v>174626439.34999996</v>
      </c>
      <c r="D22" s="620">
        <v>162375102.67999998</v>
      </c>
      <c r="E22" s="620">
        <v>2310094.62</v>
      </c>
      <c r="F22" s="620">
        <v>0</v>
      </c>
      <c r="G22" s="620">
        <v>0</v>
      </c>
      <c r="H22" s="620">
        <v>6857716.6599999992</v>
      </c>
      <c r="I22" s="620">
        <v>1355472.28</v>
      </c>
      <c r="J22" s="620">
        <v>2195053.92</v>
      </c>
      <c r="K22" s="620">
        <v>0</v>
      </c>
      <c r="L22" s="620">
        <v>5393620.0099999998</v>
      </c>
      <c r="M22" s="620">
        <v>47587.96</v>
      </c>
      <c r="N22" s="620">
        <v>648358.34999999986</v>
      </c>
      <c r="O22" s="620">
        <v>1335410.67</v>
      </c>
      <c r="P22" s="620">
        <v>989307.53999999992</v>
      </c>
      <c r="Q22" s="620">
        <v>1313832.07</v>
      </c>
      <c r="R22" s="620">
        <v>974347.86</v>
      </c>
      <c r="S22" s="620">
        <v>0</v>
      </c>
      <c r="T22" s="620">
        <v>0</v>
      </c>
      <c r="U22" s="620">
        <v>0</v>
      </c>
      <c r="V22" s="620">
        <v>0</v>
      </c>
      <c r="W22" s="620">
        <v>0</v>
      </c>
      <c r="X22" s="620">
        <v>0</v>
      </c>
      <c r="Y22" s="620">
        <v>0</v>
      </c>
      <c r="Z22" s="620">
        <v>0</v>
      </c>
      <c r="AA22" s="620">
        <v>0</v>
      </c>
    </row>
    <row r="23" spans="1:27">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row>
    <row r="24" spans="1:27">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L35"/>
  <sheetViews>
    <sheetView showGridLines="0" zoomScale="70" zoomScaleNormal="70" workbookViewId="0">
      <selection activeCell="C1" sqref="C1:L1048576"/>
    </sheetView>
  </sheetViews>
  <sheetFormatPr defaultColWidth="9.140625" defaultRowHeight="12.75"/>
  <cols>
    <col min="1" max="1" width="11.85546875" style="441" bestFit="1" customWidth="1"/>
    <col min="2" max="2" width="93.42578125" style="441" customWidth="1"/>
    <col min="3" max="3" width="14.5703125" style="441" customWidth="1"/>
    <col min="4" max="5" width="16.140625" style="441" customWidth="1"/>
    <col min="6" max="6" width="16.140625" style="458" customWidth="1"/>
    <col min="7" max="7" width="25.28515625" style="458" customWidth="1"/>
    <col min="8" max="8" width="16.140625" style="441" customWidth="1"/>
    <col min="9" max="11" width="16.140625" style="458" customWidth="1"/>
    <col min="12" max="12" width="26.28515625" style="458" customWidth="1"/>
    <col min="13" max="16384" width="9.140625" style="441"/>
  </cols>
  <sheetData>
    <row r="1" spans="1:12" ht="13.5">
      <c r="A1" s="340" t="s">
        <v>108</v>
      </c>
      <c r="B1" s="271" t="str">
        <f>Info!C2</f>
        <v>სს თიბისი ბანკი</v>
      </c>
      <c r="F1" s="441"/>
      <c r="G1" s="441"/>
      <c r="I1" s="441"/>
      <c r="J1" s="441"/>
      <c r="K1" s="441"/>
      <c r="L1" s="441"/>
    </row>
    <row r="2" spans="1:12">
      <c r="A2" s="340" t="s">
        <v>109</v>
      </c>
      <c r="B2" s="343">
        <f>'1. key ratios'!B2</f>
        <v>45473</v>
      </c>
      <c r="F2" s="441"/>
      <c r="G2" s="441"/>
      <c r="I2" s="441"/>
      <c r="J2" s="441"/>
      <c r="K2" s="441"/>
      <c r="L2" s="441"/>
    </row>
    <row r="3" spans="1:12">
      <c r="A3" s="342" t="s">
        <v>594</v>
      </c>
      <c r="F3" s="441"/>
      <c r="G3" s="441"/>
      <c r="I3" s="441"/>
      <c r="J3" s="441"/>
      <c r="K3" s="441"/>
      <c r="L3" s="441"/>
    </row>
    <row r="4" spans="1:12">
      <c r="F4" s="441"/>
      <c r="G4" s="441"/>
      <c r="I4" s="441"/>
      <c r="J4" s="441"/>
      <c r="K4" s="441"/>
      <c r="L4" s="441"/>
    </row>
    <row r="5" spans="1:12" ht="37.5" customHeight="1">
      <c r="A5" s="732" t="s">
        <v>595</v>
      </c>
      <c r="B5" s="733"/>
      <c r="C5" s="781" t="s">
        <v>596</v>
      </c>
      <c r="D5" s="782"/>
      <c r="E5" s="782"/>
      <c r="F5" s="782"/>
      <c r="G5" s="782"/>
      <c r="H5" s="781" t="s">
        <v>907</v>
      </c>
      <c r="I5" s="783"/>
      <c r="J5" s="783"/>
      <c r="K5" s="783"/>
      <c r="L5" s="784"/>
    </row>
    <row r="6" spans="1:12" ht="39.6" customHeight="1">
      <c r="A6" s="736"/>
      <c r="B6" s="737"/>
      <c r="C6" s="347"/>
      <c r="D6" s="439" t="s">
        <v>892</v>
      </c>
      <c r="E6" s="439" t="s">
        <v>891</v>
      </c>
      <c r="F6" s="439" t="s">
        <v>890</v>
      </c>
      <c r="G6" s="439" t="s">
        <v>889</v>
      </c>
      <c r="H6" s="459"/>
      <c r="I6" s="439" t="s">
        <v>892</v>
      </c>
      <c r="J6" s="439" t="s">
        <v>891</v>
      </c>
      <c r="K6" s="439" t="s">
        <v>890</v>
      </c>
      <c r="L6" s="439" t="s">
        <v>889</v>
      </c>
    </row>
    <row r="7" spans="1:12">
      <c r="A7" s="431">
        <v>1</v>
      </c>
      <c r="B7" s="444" t="s">
        <v>518</v>
      </c>
      <c r="C7" s="635">
        <v>301048341.51520306</v>
      </c>
      <c r="D7" s="635">
        <v>279463082.24131709</v>
      </c>
      <c r="E7" s="635">
        <v>18656452.581027996</v>
      </c>
      <c r="F7" s="635">
        <v>2928806.6928579989</v>
      </c>
      <c r="G7" s="635">
        <v>0</v>
      </c>
      <c r="H7" s="635">
        <v>7710950.1143999984</v>
      </c>
      <c r="I7" s="635">
        <v>3558030.1435999996</v>
      </c>
      <c r="J7" s="635">
        <v>2438548.6738999989</v>
      </c>
      <c r="K7" s="635">
        <v>1714371.2968999997</v>
      </c>
      <c r="L7" s="635">
        <v>0</v>
      </c>
    </row>
    <row r="8" spans="1:12">
      <c r="A8" s="431">
        <v>2</v>
      </c>
      <c r="B8" s="444" t="s">
        <v>519</v>
      </c>
      <c r="C8" s="635">
        <v>424870986.27779299</v>
      </c>
      <c r="D8" s="635">
        <v>411036294.70286298</v>
      </c>
      <c r="E8" s="635">
        <v>12320029.538633004</v>
      </c>
      <c r="F8" s="635">
        <v>1514662.036297</v>
      </c>
      <c r="G8" s="635">
        <v>0</v>
      </c>
      <c r="H8" s="635">
        <v>2987539.6020999989</v>
      </c>
      <c r="I8" s="635">
        <v>1295917.3196999996</v>
      </c>
      <c r="J8" s="635">
        <v>742013.72549999959</v>
      </c>
      <c r="K8" s="635">
        <v>949608.55689999985</v>
      </c>
      <c r="L8" s="635">
        <v>0</v>
      </c>
    </row>
    <row r="9" spans="1:12">
      <c r="A9" s="431">
        <v>3</v>
      </c>
      <c r="B9" s="444" t="s">
        <v>868</v>
      </c>
      <c r="C9" s="635">
        <v>137625524.58758602</v>
      </c>
      <c r="D9" s="635">
        <v>137114775.98855904</v>
      </c>
      <c r="E9" s="635">
        <v>409297.94133500004</v>
      </c>
      <c r="F9" s="635">
        <v>101450.65769199999</v>
      </c>
      <c r="G9" s="635">
        <v>0</v>
      </c>
      <c r="H9" s="635">
        <v>598439.52649999992</v>
      </c>
      <c r="I9" s="635">
        <v>498067.11509999988</v>
      </c>
      <c r="J9" s="635">
        <v>48151.285799999998</v>
      </c>
      <c r="K9" s="635">
        <v>52221.125599999999</v>
      </c>
      <c r="L9" s="635">
        <v>0</v>
      </c>
    </row>
    <row r="10" spans="1:12">
      <c r="A10" s="431">
        <v>4</v>
      </c>
      <c r="B10" s="444" t="s">
        <v>520</v>
      </c>
      <c r="C10" s="635">
        <v>1629037869.508244</v>
      </c>
      <c r="D10" s="635">
        <v>1468203117.1483111</v>
      </c>
      <c r="E10" s="635">
        <v>133493222.76160201</v>
      </c>
      <c r="F10" s="635">
        <v>27341529.598331001</v>
      </c>
      <c r="G10" s="635">
        <v>0</v>
      </c>
      <c r="H10" s="635">
        <v>18996012.334700003</v>
      </c>
      <c r="I10" s="635">
        <v>3599477.2467000005</v>
      </c>
      <c r="J10" s="635">
        <v>744380.10489999992</v>
      </c>
      <c r="K10" s="635">
        <v>14652154.983100001</v>
      </c>
      <c r="L10" s="635">
        <v>0</v>
      </c>
    </row>
    <row r="11" spans="1:12">
      <c r="A11" s="431">
        <v>5</v>
      </c>
      <c r="B11" s="444" t="s">
        <v>521</v>
      </c>
      <c r="C11" s="635">
        <v>1169577842.5919039</v>
      </c>
      <c r="D11" s="635">
        <v>1039206367.571335</v>
      </c>
      <c r="E11" s="635">
        <v>104209261.337088</v>
      </c>
      <c r="F11" s="635">
        <v>26162213.683481</v>
      </c>
      <c r="G11" s="635">
        <v>0</v>
      </c>
      <c r="H11" s="635">
        <v>6481107.6506000003</v>
      </c>
      <c r="I11" s="635">
        <v>2305871.4062999999</v>
      </c>
      <c r="J11" s="635">
        <v>668545.16040000017</v>
      </c>
      <c r="K11" s="635">
        <v>3506691.0839</v>
      </c>
      <c r="L11" s="635">
        <v>0</v>
      </c>
    </row>
    <row r="12" spans="1:12">
      <c r="A12" s="431">
        <v>6</v>
      </c>
      <c r="B12" s="444" t="s">
        <v>522</v>
      </c>
      <c r="C12" s="635">
        <v>459509911.06011003</v>
      </c>
      <c r="D12" s="635">
        <v>407843472.16964006</v>
      </c>
      <c r="E12" s="635">
        <v>19055382.296469998</v>
      </c>
      <c r="F12" s="635">
        <v>32611056.593999997</v>
      </c>
      <c r="G12" s="635">
        <v>0</v>
      </c>
      <c r="H12" s="635">
        <v>22509050.762000002</v>
      </c>
      <c r="I12" s="635">
        <v>2628781.1554</v>
      </c>
      <c r="J12" s="635">
        <v>1680234.2349</v>
      </c>
      <c r="K12" s="635">
        <v>18200035.371700004</v>
      </c>
      <c r="L12" s="635">
        <v>0</v>
      </c>
    </row>
    <row r="13" spans="1:12">
      <c r="A13" s="431">
        <v>7</v>
      </c>
      <c r="B13" s="444" t="s">
        <v>523</v>
      </c>
      <c r="C13" s="635">
        <v>780733379.58989906</v>
      </c>
      <c r="D13" s="635">
        <v>684336363.51749504</v>
      </c>
      <c r="E13" s="635">
        <v>76582323.24293904</v>
      </c>
      <c r="F13" s="635">
        <v>19814692.829465002</v>
      </c>
      <c r="G13" s="635">
        <v>0</v>
      </c>
      <c r="H13" s="635">
        <v>9247111.0817999989</v>
      </c>
      <c r="I13" s="635">
        <v>2330059.4069999997</v>
      </c>
      <c r="J13" s="635">
        <v>2710259.1375000002</v>
      </c>
      <c r="K13" s="635">
        <v>4206792.537299999</v>
      </c>
      <c r="L13" s="635">
        <v>0</v>
      </c>
    </row>
    <row r="14" spans="1:12">
      <c r="A14" s="431">
        <v>8</v>
      </c>
      <c r="B14" s="444" t="s">
        <v>524</v>
      </c>
      <c r="C14" s="635">
        <v>1059335527.8279558</v>
      </c>
      <c r="D14" s="635">
        <v>1029726663.2115748</v>
      </c>
      <c r="E14" s="635">
        <v>17643899.197783001</v>
      </c>
      <c r="F14" s="635">
        <v>11817353.190675</v>
      </c>
      <c r="G14" s="635">
        <v>147612.227923</v>
      </c>
      <c r="H14" s="635">
        <v>11730825.183</v>
      </c>
      <c r="I14" s="635">
        <v>4073166.6302</v>
      </c>
      <c r="J14" s="635">
        <v>2229971.298200001</v>
      </c>
      <c r="K14" s="635">
        <v>5280075.0267000003</v>
      </c>
      <c r="L14" s="635">
        <v>147612.2279</v>
      </c>
    </row>
    <row r="15" spans="1:12">
      <c r="A15" s="431">
        <v>9</v>
      </c>
      <c r="B15" s="444" t="s">
        <v>525</v>
      </c>
      <c r="C15" s="635">
        <v>480404412.32681113</v>
      </c>
      <c r="D15" s="635">
        <v>444877759.10021514</v>
      </c>
      <c r="E15" s="635">
        <v>13693680.970953001</v>
      </c>
      <c r="F15" s="635">
        <v>21832972.255642995</v>
      </c>
      <c r="G15" s="635">
        <v>0</v>
      </c>
      <c r="H15" s="635">
        <v>4843385.4741000002</v>
      </c>
      <c r="I15" s="635">
        <v>1277857.4384999999</v>
      </c>
      <c r="J15" s="635">
        <v>489773.26739999995</v>
      </c>
      <c r="K15" s="635">
        <v>3075754.7682000003</v>
      </c>
      <c r="L15" s="635">
        <v>0</v>
      </c>
    </row>
    <row r="16" spans="1:12">
      <c r="A16" s="431">
        <v>10</v>
      </c>
      <c r="B16" s="444" t="s">
        <v>526</v>
      </c>
      <c r="C16" s="635">
        <v>234166693.60896701</v>
      </c>
      <c r="D16" s="635">
        <v>228104246.49853</v>
      </c>
      <c r="E16" s="635">
        <v>4148895.6654600017</v>
      </c>
      <c r="F16" s="635">
        <v>1913551.4449770004</v>
      </c>
      <c r="G16" s="635">
        <v>0</v>
      </c>
      <c r="H16" s="635">
        <v>2271275.5382000003</v>
      </c>
      <c r="I16" s="635">
        <v>766009.91639999987</v>
      </c>
      <c r="J16" s="635">
        <v>438428.92140000005</v>
      </c>
      <c r="K16" s="635">
        <v>1066836.7004000002</v>
      </c>
      <c r="L16" s="635">
        <v>0</v>
      </c>
    </row>
    <row r="17" spans="1:12">
      <c r="A17" s="431">
        <v>11</v>
      </c>
      <c r="B17" s="444" t="s">
        <v>527</v>
      </c>
      <c r="C17" s="635">
        <v>258802347.719933</v>
      </c>
      <c r="D17" s="635">
        <v>234662845.68905801</v>
      </c>
      <c r="E17" s="635">
        <v>20647224.032804996</v>
      </c>
      <c r="F17" s="635">
        <v>3492277.9980700007</v>
      </c>
      <c r="G17" s="635">
        <v>0</v>
      </c>
      <c r="H17" s="635">
        <v>4691678.4663999993</v>
      </c>
      <c r="I17" s="635">
        <v>1309051.895</v>
      </c>
      <c r="J17" s="635">
        <v>1900300.2983999995</v>
      </c>
      <c r="K17" s="635">
        <v>1482326.2729999998</v>
      </c>
      <c r="L17" s="635">
        <v>0</v>
      </c>
    </row>
    <row r="18" spans="1:12">
      <c r="A18" s="431">
        <v>12</v>
      </c>
      <c r="B18" s="444" t="s">
        <v>528</v>
      </c>
      <c r="C18" s="635">
        <v>1359166050.6747293</v>
      </c>
      <c r="D18" s="635">
        <v>1251913472.9868903</v>
      </c>
      <c r="E18" s="635">
        <v>65464559.747215986</v>
      </c>
      <c r="F18" s="635">
        <v>41788017.940623008</v>
      </c>
      <c r="G18" s="635">
        <v>0</v>
      </c>
      <c r="H18" s="635">
        <v>22172705.967900004</v>
      </c>
      <c r="I18" s="635">
        <v>5479318.5318999998</v>
      </c>
      <c r="J18" s="635">
        <v>4033145.4560999996</v>
      </c>
      <c r="K18" s="635">
        <v>12660241.979900004</v>
      </c>
      <c r="L18" s="635">
        <v>0</v>
      </c>
    </row>
    <row r="19" spans="1:12">
      <c r="A19" s="431">
        <v>13</v>
      </c>
      <c r="B19" s="444" t="s">
        <v>529</v>
      </c>
      <c r="C19" s="635">
        <v>525754777.40047795</v>
      </c>
      <c r="D19" s="635">
        <v>470119754.31311691</v>
      </c>
      <c r="E19" s="635">
        <v>31803379.241299003</v>
      </c>
      <c r="F19" s="635">
        <v>23831643.846062001</v>
      </c>
      <c r="G19" s="635">
        <v>0</v>
      </c>
      <c r="H19" s="635">
        <v>9550457.9394000024</v>
      </c>
      <c r="I19" s="635">
        <v>2363537.0495000002</v>
      </c>
      <c r="J19" s="635">
        <v>2661289.0541000003</v>
      </c>
      <c r="K19" s="635">
        <v>4525631.8358000005</v>
      </c>
      <c r="L19" s="635">
        <v>0</v>
      </c>
    </row>
    <row r="20" spans="1:12">
      <c r="A20" s="431">
        <v>14</v>
      </c>
      <c r="B20" s="444" t="s">
        <v>530</v>
      </c>
      <c r="C20" s="635">
        <v>1346529672.125087</v>
      </c>
      <c r="D20" s="635">
        <v>1191938311.8322949</v>
      </c>
      <c r="E20" s="635">
        <v>126523300.85911001</v>
      </c>
      <c r="F20" s="635">
        <v>28068059.433681998</v>
      </c>
      <c r="G20" s="635">
        <v>0</v>
      </c>
      <c r="H20" s="635">
        <v>7819302.2458999995</v>
      </c>
      <c r="I20" s="635">
        <v>2836655.1965999994</v>
      </c>
      <c r="J20" s="635">
        <v>1668165.9951000002</v>
      </c>
      <c r="K20" s="635">
        <v>3314481.0541999997</v>
      </c>
      <c r="L20" s="635">
        <v>0</v>
      </c>
    </row>
    <row r="21" spans="1:12">
      <c r="A21" s="431">
        <v>15</v>
      </c>
      <c r="B21" s="444" t="s">
        <v>531</v>
      </c>
      <c r="C21" s="635">
        <v>425511563.26036316</v>
      </c>
      <c r="D21" s="635">
        <v>364108438.23071516</v>
      </c>
      <c r="E21" s="635">
        <v>36387589.536055997</v>
      </c>
      <c r="F21" s="635">
        <v>25015535.493591998</v>
      </c>
      <c r="G21" s="635">
        <v>0</v>
      </c>
      <c r="H21" s="635">
        <v>6448676.8897000002</v>
      </c>
      <c r="I21" s="635">
        <v>1777298.3058000002</v>
      </c>
      <c r="J21" s="635">
        <v>1383259.7874999999</v>
      </c>
      <c r="K21" s="635">
        <v>3288118.7964000003</v>
      </c>
      <c r="L21" s="635">
        <v>0</v>
      </c>
    </row>
    <row r="22" spans="1:12">
      <c r="A22" s="431">
        <v>16</v>
      </c>
      <c r="B22" s="444" t="s">
        <v>532</v>
      </c>
      <c r="C22" s="635">
        <v>362040305.91255087</v>
      </c>
      <c r="D22" s="635">
        <v>192419878.45302787</v>
      </c>
      <c r="E22" s="635">
        <v>168981752.38204601</v>
      </c>
      <c r="F22" s="635">
        <v>638675.07747700007</v>
      </c>
      <c r="G22" s="635">
        <v>0</v>
      </c>
      <c r="H22" s="635">
        <v>1843458.0111</v>
      </c>
      <c r="I22" s="635">
        <v>393463.19329999998</v>
      </c>
      <c r="J22" s="635">
        <v>927367.01659999986</v>
      </c>
      <c r="K22" s="635">
        <v>522627.8012000001</v>
      </c>
      <c r="L22" s="635">
        <v>0</v>
      </c>
    </row>
    <row r="23" spans="1:12">
      <c r="A23" s="431">
        <v>17</v>
      </c>
      <c r="B23" s="444" t="s">
        <v>533</v>
      </c>
      <c r="C23" s="635">
        <v>283092147.78453094</v>
      </c>
      <c r="D23" s="635">
        <v>256159782.82728595</v>
      </c>
      <c r="E23" s="635">
        <v>22875722.328711003</v>
      </c>
      <c r="F23" s="635">
        <v>4056642.6285340004</v>
      </c>
      <c r="G23" s="635">
        <v>0</v>
      </c>
      <c r="H23" s="635">
        <v>1241462.6166000003</v>
      </c>
      <c r="I23" s="635">
        <v>561500.98360000027</v>
      </c>
      <c r="J23" s="635">
        <v>42059.675600000002</v>
      </c>
      <c r="K23" s="635">
        <v>637901.95739999996</v>
      </c>
      <c r="L23" s="635">
        <v>0</v>
      </c>
    </row>
    <row r="24" spans="1:12">
      <c r="A24" s="431">
        <v>18</v>
      </c>
      <c r="B24" s="444" t="s">
        <v>534</v>
      </c>
      <c r="C24" s="635">
        <v>1076508993.4258661</v>
      </c>
      <c r="D24" s="635">
        <v>1066393902.6236022</v>
      </c>
      <c r="E24" s="635">
        <v>8457780.2642140016</v>
      </c>
      <c r="F24" s="635">
        <v>1657310.5380499999</v>
      </c>
      <c r="G24" s="635">
        <v>0</v>
      </c>
      <c r="H24" s="635">
        <v>3293710.0168000003</v>
      </c>
      <c r="I24" s="635">
        <v>2533502.9343000003</v>
      </c>
      <c r="J24" s="635">
        <v>218873.42480000004</v>
      </c>
      <c r="K24" s="635">
        <v>541333.65769999998</v>
      </c>
      <c r="L24" s="635">
        <v>0</v>
      </c>
    </row>
    <row r="25" spans="1:12">
      <c r="A25" s="431">
        <v>19</v>
      </c>
      <c r="B25" s="444" t="s">
        <v>535</v>
      </c>
      <c r="C25" s="635">
        <v>88209988.288055018</v>
      </c>
      <c r="D25" s="635">
        <v>84086179.533413023</v>
      </c>
      <c r="E25" s="635">
        <v>3411651.156911999</v>
      </c>
      <c r="F25" s="635">
        <v>712157.59772999992</v>
      </c>
      <c r="G25" s="635">
        <v>0</v>
      </c>
      <c r="H25" s="635">
        <v>1327847.9408</v>
      </c>
      <c r="I25" s="635">
        <v>513167.6737000001</v>
      </c>
      <c r="J25" s="635">
        <v>301749.27799999999</v>
      </c>
      <c r="K25" s="635">
        <v>512930.98909999995</v>
      </c>
      <c r="L25" s="635">
        <v>0</v>
      </c>
    </row>
    <row r="26" spans="1:12">
      <c r="A26" s="431">
        <v>20</v>
      </c>
      <c r="B26" s="444" t="s">
        <v>536</v>
      </c>
      <c r="C26" s="635">
        <v>668092249.41121376</v>
      </c>
      <c r="D26" s="635">
        <v>594148537.60843372</v>
      </c>
      <c r="E26" s="635">
        <v>33210925.764311999</v>
      </c>
      <c r="F26" s="635">
        <v>40732786.038467996</v>
      </c>
      <c r="G26" s="635">
        <v>0</v>
      </c>
      <c r="H26" s="635">
        <v>10164923.294500001</v>
      </c>
      <c r="I26" s="635">
        <v>1967669.0802000002</v>
      </c>
      <c r="J26" s="635">
        <v>765464.35040000034</v>
      </c>
      <c r="K26" s="635">
        <v>7431789.8639000012</v>
      </c>
      <c r="L26" s="635">
        <v>0</v>
      </c>
    </row>
    <row r="27" spans="1:12">
      <c r="A27" s="431">
        <v>21</v>
      </c>
      <c r="B27" s="444" t="s">
        <v>537</v>
      </c>
      <c r="C27" s="635">
        <v>84986674.546338975</v>
      </c>
      <c r="D27" s="635">
        <v>79927718.742014974</v>
      </c>
      <c r="E27" s="635">
        <v>4805633.0560709992</v>
      </c>
      <c r="F27" s="635">
        <v>253322.748253</v>
      </c>
      <c r="G27" s="635">
        <v>0</v>
      </c>
      <c r="H27" s="635">
        <v>895880.42140000011</v>
      </c>
      <c r="I27" s="635">
        <v>489797.90260000003</v>
      </c>
      <c r="J27" s="635">
        <v>188739.58400000003</v>
      </c>
      <c r="K27" s="635">
        <v>217342.93480000002</v>
      </c>
      <c r="L27" s="635">
        <v>0</v>
      </c>
    </row>
    <row r="28" spans="1:12">
      <c r="A28" s="431">
        <v>22</v>
      </c>
      <c r="B28" s="444" t="s">
        <v>538</v>
      </c>
      <c r="C28" s="635">
        <v>81910925.258838013</v>
      </c>
      <c r="D28" s="635">
        <v>80020415.439106002</v>
      </c>
      <c r="E28" s="635">
        <v>1652210.0565449996</v>
      </c>
      <c r="F28" s="635">
        <v>238299.763187</v>
      </c>
      <c r="G28" s="635">
        <v>0</v>
      </c>
      <c r="H28" s="635">
        <v>925730.2929</v>
      </c>
      <c r="I28" s="635">
        <v>443315.0279000001</v>
      </c>
      <c r="J28" s="635">
        <v>284381.50399999996</v>
      </c>
      <c r="K28" s="635">
        <v>198033.761</v>
      </c>
      <c r="L28" s="635">
        <v>0</v>
      </c>
    </row>
    <row r="29" spans="1:12">
      <c r="A29" s="431">
        <v>23</v>
      </c>
      <c r="B29" s="444" t="s">
        <v>539</v>
      </c>
      <c r="C29" s="635">
        <v>4297512098.9021854</v>
      </c>
      <c r="D29" s="635">
        <v>3961905373.1452641</v>
      </c>
      <c r="E29" s="635">
        <v>276952270.34261888</v>
      </c>
      <c r="F29" s="635">
        <v>58654455.414301984</v>
      </c>
      <c r="G29" s="635">
        <v>0</v>
      </c>
      <c r="H29" s="635">
        <v>60581654.065100022</v>
      </c>
      <c r="I29" s="635">
        <v>17585955.513399996</v>
      </c>
      <c r="J29" s="635">
        <v>17097449.434200011</v>
      </c>
      <c r="K29" s="635">
        <v>25898249.117500015</v>
      </c>
      <c r="L29" s="635">
        <v>0</v>
      </c>
    </row>
    <row r="30" spans="1:12">
      <c r="A30" s="431">
        <v>24</v>
      </c>
      <c r="B30" s="444" t="s">
        <v>540</v>
      </c>
      <c r="C30" s="635">
        <v>1192866714.1469548</v>
      </c>
      <c r="D30" s="635">
        <v>1111625788.2560558</v>
      </c>
      <c r="E30" s="635">
        <v>51853473.397036977</v>
      </c>
      <c r="F30" s="635">
        <v>29387452.493862011</v>
      </c>
      <c r="G30" s="635">
        <v>0</v>
      </c>
      <c r="H30" s="635">
        <v>24701842.529200003</v>
      </c>
      <c r="I30" s="635">
        <v>7018624.6433999976</v>
      </c>
      <c r="J30" s="635">
        <v>5849146.8784000017</v>
      </c>
      <c r="K30" s="635">
        <v>11834071.007400002</v>
      </c>
      <c r="L30" s="635">
        <v>0</v>
      </c>
    </row>
    <row r="31" spans="1:12">
      <c r="A31" s="431">
        <v>25</v>
      </c>
      <c r="B31" s="444" t="s">
        <v>541</v>
      </c>
      <c r="C31" s="635">
        <v>3510020753.2004929</v>
      </c>
      <c r="D31" s="635">
        <v>3251172585.2184949</v>
      </c>
      <c r="E31" s="635">
        <v>215460760.81253099</v>
      </c>
      <c r="F31" s="635">
        <v>43387407.169467002</v>
      </c>
      <c r="G31" s="635">
        <v>0</v>
      </c>
      <c r="H31" s="635">
        <v>59912352.328100011</v>
      </c>
      <c r="I31" s="635">
        <v>21176827.071100011</v>
      </c>
      <c r="J31" s="635">
        <v>17884913.440900002</v>
      </c>
      <c r="K31" s="635">
        <v>20850611.816100005</v>
      </c>
      <c r="L31" s="635">
        <v>0</v>
      </c>
    </row>
    <row r="32" spans="1:12">
      <c r="A32" s="431">
        <v>26</v>
      </c>
      <c r="B32" s="444" t="s">
        <v>597</v>
      </c>
      <c r="C32" s="635">
        <v>760735050.40520096</v>
      </c>
      <c r="D32" s="635">
        <v>715374915.64088786</v>
      </c>
      <c r="E32" s="635">
        <v>30338281.876102995</v>
      </c>
      <c r="F32" s="635">
        <v>15016962.097535001</v>
      </c>
      <c r="G32" s="635">
        <v>4890.7906750000002</v>
      </c>
      <c r="H32" s="635">
        <v>12536221.9538</v>
      </c>
      <c r="I32" s="635">
        <v>674600.36950000015</v>
      </c>
      <c r="J32" s="635">
        <v>1387877.8117000004</v>
      </c>
      <c r="K32" s="635">
        <v>10504490.681700001</v>
      </c>
      <c r="L32" s="635">
        <v>-30746.909099999997</v>
      </c>
    </row>
    <row r="33" spans="1:12">
      <c r="A33" s="431">
        <v>27</v>
      </c>
      <c r="B33" s="488" t="s">
        <v>66</v>
      </c>
      <c r="C33" s="635">
        <v>22998050801.357292</v>
      </c>
      <c r="D33" s="635">
        <v>21035890042.689503</v>
      </c>
      <c r="E33" s="635">
        <v>1499038960.386878</v>
      </c>
      <c r="F33" s="635">
        <v>462969295.26231301</v>
      </c>
      <c r="G33" s="635">
        <v>152503.018598</v>
      </c>
      <c r="H33" s="635">
        <v>315483602.24699998</v>
      </c>
      <c r="I33" s="635">
        <v>89457523.150699988</v>
      </c>
      <c r="J33" s="635">
        <v>68784488.799700007</v>
      </c>
      <c r="K33" s="635">
        <v>157124724.97780001</v>
      </c>
      <c r="L33" s="635">
        <v>116865.31880000001</v>
      </c>
    </row>
    <row r="35" spans="1:12">
      <c r="B35" s="487"/>
      <c r="C35" s="487"/>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K13"/>
  <sheetViews>
    <sheetView showGridLines="0" topLeftCell="C1" zoomScale="70" zoomScaleNormal="70" workbookViewId="0">
      <selection activeCell="C1" sqref="C1:K1048576"/>
    </sheetView>
  </sheetViews>
  <sheetFormatPr defaultColWidth="8.7109375" defaultRowHeight="12"/>
  <cols>
    <col min="1" max="1" width="11.85546875" style="348" bestFit="1" customWidth="1"/>
    <col min="2" max="2" width="165.140625" style="348" customWidth="1"/>
    <col min="3" max="11" width="28.28515625" style="348" customWidth="1"/>
    <col min="12" max="16384" width="8.7109375" style="348"/>
  </cols>
  <sheetData>
    <row r="1" spans="1:11" s="341" customFormat="1" ht="13.5">
      <c r="A1" s="340" t="s">
        <v>108</v>
      </c>
      <c r="B1" s="271" t="str">
        <f>Info!C2</f>
        <v>სს თიბისი ბანკი</v>
      </c>
      <c r="C1" s="441"/>
      <c r="D1" s="441"/>
      <c r="E1" s="441"/>
      <c r="F1" s="441"/>
      <c r="G1" s="441"/>
      <c r="H1" s="441"/>
      <c r="I1" s="441"/>
      <c r="J1" s="441"/>
      <c r="K1" s="441"/>
    </row>
    <row r="2" spans="1:11" s="341" customFormat="1" ht="12.75">
      <c r="A2" s="340" t="s">
        <v>109</v>
      </c>
      <c r="B2" s="343">
        <f>'1. key ratios'!B2</f>
        <v>45473</v>
      </c>
      <c r="C2" s="441"/>
      <c r="D2" s="441"/>
      <c r="E2" s="441"/>
      <c r="F2" s="441"/>
      <c r="G2" s="441"/>
      <c r="H2" s="441"/>
      <c r="I2" s="441"/>
      <c r="J2" s="441"/>
      <c r="K2" s="441"/>
    </row>
    <row r="3" spans="1:11" s="341" customFormat="1" ht="12.75">
      <c r="A3" s="342" t="s">
        <v>598</v>
      </c>
      <c r="B3" s="441"/>
      <c r="C3" s="441"/>
      <c r="D3" s="441"/>
      <c r="E3" s="441"/>
      <c r="F3" s="441"/>
      <c r="G3" s="441"/>
      <c r="H3" s="441"/>
      <c r="I3" s="441"/>
      <c r="J3" s="441"/>
      <c r="K3" s="441"/>
    </row>
    <row r="4" spans="1:11">
      <c r="A4" s="492"/>
      <c r="B4" s="492"/>
      <c r="C4" s="491" t="s">
        <v>502</v>
      </c>
      <c r="D4" s="491" t="s">
        <v>503</v>
      </c>
      <c r="E4" s="491" t="s">
        <v>504</v>
      </c>
      <c r="F4" s="491" t="s">
        <v>505</v>
      </c>
      <c r="G4" s="491" t="s">
        <v>506</v>
      </c>
      <c r="H4" s="491" t="s">
        <v>507</v>
      </c>
      <c r="I4" s="491" t="s">
        <v>508</v>
      </c>
      <c r="J4" s="491" t="s">
        <v>509</v>
      </c>
      <c r="K4" s="491" t="s">
        <v>510</v>
      </c>
    </row>
    <row r="5" spans="1:11" ht="104.1" customHeight="1">
      <c r="A5" s="785" t="s">
        <v>906</v>
      </c>
      <c r="B5" s="786"/>
      <c r="C5" s="490" t="s">
        <v>599</v>
      </c>
      <c r="D5" s="490" t="s">
        <v>592</v>
      </c>
      <c r="E5" s="490" t="s">
        <v>593</v>
      </c>
      <c r="F5" s="490" t="s">
        <v>905</v>
      </c>
      <c r="G5" s="490" t="s">
        <v>600</v>
      </c>
      <c r="H5" s="490" t="s">
        <v>601</v>
      </c>
      <c r="I5" s="490" t="s">
        <v>602</v>
      </c>
      <c r="J5" s="490" t="s">
        <v>603</v>
      </c>
      <c r="K5" s="490" t="s">
        <v>604</v>
      </c>
    </row>
    <row r="6" spans="1:11" ht="12.75">
      <c r="A6" s="431">
        <v>1</v>
      </c>
      <c r="B6" s="431" t="s">
        <v>605</v>
      </c>
      <c r="C6" s="620">
        <v>643899090.09000027</v>
      </c>
      <c r="D6" s="620">
        <v>188643963.35999995</v>
      </c>
      <c r="E6" s="620">
        <v>173724938.04000008</v>
      </c>
      <c r="F6" s="620">
        <v>131739598.65000001</v>
      </c>
      <c r="G6" s="620">
        <v>16231104606.880011</v>
      </c>
      <c r="H6" s="620">
        <v>451691128.45999992</v>
      </c>
      <c r="I6" s="620">
        <v>946532798.68334174</v>
      </c>
      <c r="J6" s="620">
        <v>758583270.07334173</v>
      </c>
      <c r="K6" s="620">
        <v>3472131407.2449059</v>
      </c>
    </row>
    <row r="7" spans="1:11" ht="12.75">
      <c r="A7" s="431">
        <v>2</v>
      </c>
      <c r="B7" s="431" t="s">
        <v>606</v>
      </c>
      <c r="C7" s="620">
        <v>0</v>
      </c>
      <c r="D7" s="620">
        <v>0</v>
      </c>
      <c r="E7" s="620">
        <v>0</v>
      </c>
      <c r="F7" s="620">
        <v>0</v>
      </c>
      <c r="G7" s="620">
        <v>0</v>
      </c>
      <c r="H7" s="620">
        <v>0</v>
      </c>
      <c r="I7" s="620">
        <v>50225697.300399996</v>
      </c>
      <c r="J7" s="620">
        <v>0</v>
      </c>
      <c r="K7" s="620">
        <v>206497906.89171401</v>
      </c>
    </row>
    <row r="8" spans="1:11" ht="12.75">
      <c r="A8" s="431">
        <v>3</v>
      </c>
      <c r="B8" s="431" t="s">
        <v>570</v>
      </c>
      <c r="C8" s="620">
        <v>250210775.63999999</v>
      </c>
      <c r="D8" s="620">
        <v>9795140.5700000022</v>
      </c>
      <c r="E8" s="620">
        <v>459238625.51000005</v>
      </c>
      <c r="F8" s="620">
        <v>0</v>
      </c>
      <c r="G8" s="620">
        <v>1217611936.2299995</v>
      </c>
      <c r="H8" s="620">
        <v>181327780.98999998</v>
      </c>
      <c r="I8" s="620">
        <v>337187112.20000005</v>
      </c>
      <c r="J8" s="620">
        <v>305851394.19</v>
      </c>
      <c r="K8" s="620">
        <v>520540562.05361271</v>
      </c>
    </row>
    <row r="9" spans="1:11" ht="12.75">
      <c r="A9" s="431">
        <v>4</v>
      </c>
      <c r="B9" s="449" t="s">
        <v>904</v>
      </c>
      <c r="C9" s="620">
        <v>448345.59000000008</v>
      </c>
      <c r="D9" s="620">
        <v>12741854.030000001</v>
      </c>
      <c r="E9" s="620">
        <v>5393620.0099999998</v>
      </c>
      <c r="F9" s="620">
        <v>49606.18</v>
      </c>
      <c r="G9" s="620">
        <v>331727739.87000006</v>
      </c>
      <c r="H9" s="620">
        <v>303363.88000000006</v>
      </c>
      <c r="I9" s="620">
        <v>9298842.5</v>
      </c>
      <c r="J9" s="620">
        <v>30385280.759999998</v>
      </c>
      <c r="K9" s="620">
        <v>72773145.437071353</v>
      </c>
    </row>
    <row r="10" spans="1:11" ht="12.75">
      <c r="A10" s="431">
        <v>5</v>
      </c>
      <c r="B10" s="449" t="s">
        <v>903</v>
      </c>
      <c r="C10" s="620">
        <v>0</v>
      </c>
      <c r="D10" s="620">
        <v>0</v>
      </c>
      <c r="E10" s="620">
        <v>0</v>
      </c>
      <c r="F10" s="620">
        <v>0</v>
      </c>
      <c r="G10" s="620">
        <v>0</v>
      </c>
      <c r="H10" s="620">
        <v>0</v>
      </c>
      <c r="I10" s="620">
        <v>0</v>
      </c>
      <c r="J10" s="620">
        <v>0</v>
      </c>
      <c r="K10" s="620">
        <v>0</v>
      </c>
    </row>
    <row r="11" spans="1:11" ht="12.75">
      <c r="A11" s="431">
        <v>6</v>
      </c>
      <c r="B11" s="449" t="s">
        <v>902</v>
      </c>
      <c r="C11" s="620">
        <v>1141790.92</v>
      </c>
      <c r="D11" s="620">
        <v>314000</v>
      </c>
      <c r="E11" s="620">
        <v>100000</v>
      </c>
      <c r="F11" s="620">
        <v>0</v>
      </c>
      <c r="G11" s="620">
        <v>10186041.58</v>
      </c>
      <c r="H11" s="620">
        <v>0</v>
      </c>
      <c r="I11" s="620">
        <v>2124497.79</v>
      </c>
      <c r="J11" s="620">
        <v>4689621.5500000007</v>
      </c>
      <c r="K11" s="620">
        <v>2292055.0873740003</v>
      </c>
    </row>
    <row r="13" spans="1:11" ht="15">
      <c r="B13" s="489"/>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V20"/>
  <sheetViews>
    <sheetView showGridLines="0" topLeftCell="K1" zoomScale="70" zoomScaleNormal="70" workbookViewId="0">
      <selection activeCell="C1" sqref="C1:W1048576"/>
    </sheetView>
  </sheetViews>
  <sheetFormatPr defaultColWidth="8.7109375" defaultRowHeight="15"/>
  <cols>
    <col min="1" max="1" width="10" style="493" bestFit="1" customWidth="1"/>
    <col min="2" max="2" width="71.7109375" style="493" customWidth="1"/>
    <col min="3" max="3" width="14.5703125" style="493" bestFit="1" customWidth="1"/>
    <col min="4" max="5" width="15.28515625" style="493" bestFit="1" customWidth="1"/>
    <col min="6" max="6" width="20.140625" style="493" bestFit="1" customWidth="1"/>
    <col min="7" max="7" width="37.7109375" style="493" bestFit="1" customWidth="1"/>
    <col min="8" max="8" width="14.5703125" style="493" bestFit="1" customWidth="1"/>
    <col min="9" max="10" width="15.28515625" style="493" bestFit="1" customWidth="1"/>
    <col min="11" max="11" width="20.140625" style="493" bestFit="1" customWidth="1"/>
    <col min="12" max="12" width="37.7109375" style="493" bestFit="1" customWidth="1"/>
    <col min="13" max="13" width="13.140625" style="493" bestFit="1" customWidth="1"/>
    <col min="14" max="15" width="15.28515625" style="493" bestFit="1" customWidth="1"/>
    <col min="16" max="16" width="20.140625" style="493" bestFit="1" customWidth="1"/>
    <col min="17" max="17" width="37.7109375" style="493" bestFit="1" customWidth="1"/>
    <col min="18" max="18" width="18.140625" style="493" bestFit="1" customWidth="1"/>
    <col min="19" max="19" width="48.140625" style="493" bestFit="1" customWidth="1"/>
    <col min="20" max="20" width="45.85546875" style="493" bestFit="1" customWidth="1"/>
    <col min="21" max="21" width="48.140625" style="493" bestFit="1" customWidth="1"/>
    <col min="22" max="22" width="44.42578125" style="493" bestFit="1" customWidth="1"/>
    <col min="23" max="16384" width="8.7109375" style="493"/>
  </cols>
  <sheetData>
    <row r="1" spans="1:22">
      <c r="A1" s="340" t="s">
        <v>108</v>
      </c>
      <c r="B1" s="271" t="str">
        <f>Info!C2</f>
        <v>სს თიბისი ბანკი</v>
      </c>
    </row>
    <row r="2" spans="1:22">
      <c r="A2" s="340" t="s">
        <v>109</v>
      </c>
      <c r="B2" s="343">
        <f>'1. key ratios'!B2</f>
        <v>45473</v>
      </c>
    </row>
    <row r="3" spans="1:22">
      <c r="A3" s="342" t="s">
        <v>689</v>
      </c>
      <c r="B3" s="441"/>
    </row>
    <row r="4" spans="1:22">
      <c r="A4" s="342"/>
      <c r="B4" s="441"/>
    </row>
    <row r="5" spans="1:22" ht="24" customHeight="1">
      <c r="A5" s="787" t="s">
        <v>716</v>
      </c>
      <c r="B5" s="787"/>
      <c r="C5" s="789" t="s">
        <v>908</v>
      </c>
      <c r="D5" s="789"/>
      <c r="E5" s="789"/>
      <c r="F5" s="789"/>
      <c r="G5" s="789"/>
      <c r="H5" s="789" t="s">
        <v>596</v>
      </c>
      <c r="I5" s="789"/>
      <c r="J5" s="789"/>
      <c r="K5" s="789"/>
      <c r="L5" s="789"/>
      <c r="M5" s="789" t="s">
        <v>907</v>
      </c>
      <c r="N5" s="789"/>
      <c r="O5" s="789"/>
      <c r="P5" s="789"/>
      <c r="Q5" s="789"/>
      <c r="R5" s="788" t="s">
        <v>715</v>
      </c>
      <c r="S5" s="788" t="s">
        <v>719</v>
      </c>
      <c r="T5" s="788" t="s">
        <v>718</v>
      </c>
      <c r="U5" s="788" t="s">
        <v>954</v>
      </c>
      <c r="V5" s="788" t="s">
        <v>955</v>
      </c>
    </row>
    <row r="6" spans="1:22" ht="36" customHeight="1">
      <c r="A6" s="787"/>
      <c r="B6" s="787"/>
      <c r="C6" s="502"/>
      <c r="D6" s="439" t="s">
        <v>892</v>
      </c>
      <c r="E6" s="439" t="s">
        <v>891</v>
      </c>
      <c r="F6" s="439" t="s">
        <v>890</v>
      </c>
      <c r="G6" s="439" t="s">
        <v>889</v>
      </c>
      <c r="H6" s="502"/>
      <c r="I6" s="439" t="s">
        <v>892</v>
      </c>
      <c r="J6" s="439" t="s">
        <v>891</v>
      </c>
      <c r="K6" s="439" t="s">
        <v>890</v>
      </c>
      <c r="L6" s="439" t="s">
        <v>889</v>
      </c>
      <c r="M6" s="502"/>
      <c r="N6" s="439" t="s">
        <v>892</v>
      </c>
      <c r="O6" s="439" t="s">
        <v>891</v>
      </c>
      <c r="P6" s="439" t="s">
        <v>890</v>
      </c>
      <c r="Q6" s="439" t="s">
        <v>889</v>
      </c>
      <c r="R6" s="788"/>
      <c r="S6" s="788"/>
      <c r="T6" s="788"/>
      <c r="U6" s="788"/>
      <c r="V6" s="788"/>
    </row>
    <row r="7" spans="1:22">
      <c r="A7" s="497">
        <v>1</v>
      </c>
      <c r="B7" s="501" t="s">
        <v>690</v>
      </c>
      <c r="C7" s="636">
        <v>62919329.862157002</v>
      </c>
      <c r="D7" s="636">
        <v>60027580.238853</v>
      </c>
      <c r="E7" s="636">
        <v>2574140.6305519999</v>
      </c>
      <c r="F7" s="636">
        <v>317608.99275199999</v>
      </c>
      <c r="G7" s="636">
        <v>0</v>
      </c>
      <c r="H7" s="636">
        <v>63236884.972015999</v>
      </c>
      <c r="I7" s="636">
        <v>60307357.234820001</v>
      </c>
      <c r="J7" s="636">
        <v>2598839.2624620004</v>
      </c>
      <c r="K7" s="636">
        <v>330688.47473400005</v>
      </c>
      <c r="L7" s="636">
        <v>0</v>
      </c>
      <c r="M7" s="636">
        <v>883839.32250000013</v>
      </c>
      <c r="N7" s="636">
        <v>382310.97980000003</v>
      </c>
      <c r="O7" s="636">
        <v>320284.26300000004</v>
      </c>
      <c r="P7" s="636">
        <v>181244.0797</v>
      </c>
      <c r="Q7" s="636">
        <v>0</v>
      </c>
      <c r="R7" s="636">
        <v>866</v>
      </c>
      <c r="S7" s="637">
        <v>0.11162237443031178</v>
      </c>
      <c r="T7" s="637">
        <v>0.22123830708431336</v>
      </c>
      <c r="U7" s="637">
        <v>0.11491635418729912</v>
      </c>
      <c r="V7" s="636">
        <v>50.072199272770774</v>
      </c>
    </row>
    <row r="8" spans="1:22">
      <c r="A8" s="497">
        <v>2</v>
      </c>
      <c r="B8" s="500" t="s">
        <v>691</v>
      </c>
      <c r="C8" s="636">
        <v>3194507716.8340554</v>
      </c>
      <c r="D8" s="636">
        <v>2984217712.0639153</v>
      </c>
      <c r="E8" s="636">
        <v>164053500.08373496</v>
      </c>
      <c r="F8" s="636">
        <v>46236504.686404988</v>
      </c>
      <c r="G8" s="636">
        <v>0</v>
      </c>
      <c r="H8" s="636">
        <v>3218792329.22999</v>
      </c>
      <c r="I8" s="636">
        <v>3003253854.6333027</v>
      </c>
      <c r="J8" s="636">
        <v>169524417.06679082</v>
      </c>
      <c r="K8" s="636">
        <v>46014057.529896967</v>
      </c>
      <c r="L8" s="636">
        <v>0</v>
      </c>
      <c r="M8" s="636">
        <v>102235868.52450006</v>
      </c>
      <c r="N8" s="636">
        <v>39863126.073500052</v>
      </c>
      <c r="O8" s="636">
        <v>30603419.192399997</v>
      </c>
      <c r="P8" s="636">
        <v>31769323.258600011</v>
      </c>
      <c r="Q8" s="636">
        <v>0</v>
      </c>
      <c r="R8" s="636">
        <v>306781</v>
      </c>
      <c r="S8" s="637">
        <v>0.14911843313381198</v>
      </c>
      <c r="T8" s="637">
        <v>0.18577538115187903</v>
      </c>
      <c r="U8" s="637">
        <v>0.13549609519760078</v>
      </c>
      <c r="V8" s="636">
        <v>52.520285088814127</v>
      </c>
    </row>
    <row r="9" spans="1:22">
      <c r="A9" s="497">
        <v>3</v>
      </c>
      <c r="B9" s="500" t="s">
        <v>692</v>
      </c>
      <c r="C9" s="636">
        <v>0</v>
      </c>
      <c r="D9" s="636">
        <v>0</v>
      </c>
      <c r="E9" s="636">
        <v>0</v>
      </c>
      <c r="F9" s="636">
        <v>0</v>
      </c>
      <c r="G9" s="636">
        <v>0</v>
      </c>
      <c r="H9" s="636">
        <v>0</v>
      </c>
      <c r="I9" s="636">
        <v>0</v>
      </c>
      <c r="J9" s="636">
        <v>0</v>
      </c>
      <c r="K9" s="636">
        <v>0</v>
      </c>
      <c r="L9" s="636">
        <v>0</v>
      </c>
      <c r="M9" s="636">
        <v>0</v>
      </c>
      <c r="N9" s="636">
        <v>0</v>
      </c>
      <c r="O9" s="636">
        <v>0</v>
      </c>
      <c r="P9" s="636">
        <v>0</v>
      </c>
      <c r="Q9" s="636">
        <v>0</v>
      </c>
      <c r="R9" s="636">
        <v>0</v>
      </c>
      <c r="S9" s="637">
        <v>0</v>
      </c>
      <c r="T9" s="637">
        <v>0</v>
      </c>
      <c r="U9" s="637">
        <v>0</v>
      </c>
      <c r="V9" s="636">
        <v>0</v>
      </c>
    </row>
    <row r="10" spans="1:22">
      <c r="A10" s="497">
        <v>4</v>
      </c>
      <c r="B10" s="500" t="s">
        <v>693</v>
      </c>
      <c r="C10" s="636">
        <v>83152445.229999989</v>
      </c>
      <c r="D10" s="636">
        <v>77907145.659999996</v>
      </c>
      <c r="E10" s="636">
        <v>3480580.5</v>
      </c>
      <c r="F10" s="636">
        <v>1764719.0699999998</v>
      </c>
      <c r="G10" s="636">
        <v>0</v>
      </c>
      <c r="H10" s="636">
        <v>82318666.95960398</v>
      </c>
      <c r="I10" s="636">
        <v>76719295.961513981</v>
      </c>
      <c r="J10" s="636">
        <v>3745810.6820860012</v>
      </c>
      <c r="K10" s="636">
        <v>1853560.3160039999</v>
      </c>
      <c r="L10" s="636">
        <v>0</v>
      </c>
      <c r="M10" s="636">
        <v>4846873.9690000005</v>
      </c>
      <c r="N10" s="636">
        <v>2104371.4689000002</v>
      </c>
      <c r="O10" s="636">
        <v>1129406.7575000003</v>
      </c>
      <c r="P10" s="636">
        <v>1613095.7425999998</v>
      </c>
      <c r="Q10" s="636">
        <v>0</v>
      </c>
      <c r="R10" s="636">
        <v>111818</v>
      </c>
      <c r="S10" s="637">
        <v>6.5316956642721122E-2</v>
      </c>
      <c r="T10" s="637">
        <v>0.17919625310606349</v>
      </c>
      <c r="U10" s="637">
        <v>7.7673057767648393E-2</v>
      </c>
      <c r="V10" s="636">
        <v>12.264320223420096</v>
      </c>
    </row>
    <row r="11" spans="1:22">
      <c r="A11" s="497">
        <v>5</v>
      </c>
      <c r="B11" s="500" t="s">
        <v>694</v>
      </c>
      <c r="C11" s="636">
        <v>53587725.110218003</v>
      </c>
      <c r="D11" s="636">
        <v>40622287.572295003</v>
      </c>
      <c r="E11" s="636">
        <v>4184418.9321520003</v>
      </c>
      <c r="F11" s="636">
        <v>8781018.6057709996</v>
      </c>
      <c r="G11" s="636">
        <v>0</v>
      </c>
      <c r="H11" s="636">
        <v>54346229.464510016</v>
      </c>
      <c r="I11" s="636">
        <v>41180005.757873014</v>
      </c>
      <c r="J11" s="636">
        <v>4300746.6010660008</v>
      </c>
      <c r="K11" s="636">
        <v>8865477.1055709999</v>
      </c>
      <c r="L11" s="636">
        <v>0</v>
      </c>
      <c r="M11" s="636">
        <v>9741354.4437000006</v>
      </c>
      <c r="N11" s="636">
        <v>685965.6460999999</v>
      </c>
      <c r="O11" s="636">
        <v>958175.49609999999</v>
      </c>
      <c r="P11" s="636">
        <v>8097213.301500001</v>
      </c>
      <c r="Q11" s="636">
        <v>0</v>
      </c>
      <c r="R11" s="636">
        <v>138422</v>
      </c>
      <c r="S11" s="637">
        <v>6.7317914743421983E-2</v>
      </c>
      <c r="T11" s="637">
        <v>7.2841320334545809E-2</v>
      </c>
      <c r="U11" s="637">
        <v>0.1393915471087597</v>
      </c>
      <c r="V11" s="636">
        <v>214.75327001843274</v>
      </c>
    </row>
    <row r="12" spans="1:22">
      <c r="A12" s="497">
        <v>6</v>
      </c>
      <c r="B12" s="500" t="s">
        <v>695</v>
      </c>
      <c r="C12" s="636">
        <v>117791460.92</v>
      </c>
      <c r="D12" s="636">
        <v>97314151.799999997</v>
      </c>
      <c r="E12" s="636">
        <v>16185845.260000002</v>
      </c>
      <c r="F12" s="636">
        <v>4291463.8600000013</v>
      </c>
      <c r="G12" s="636">
        <v>0</v>
      </c>
      <c r="H12" s="636">
        <v>120946476.53390002</v>
      </c>
      <c r="I12" s="636">
        <v>99265997.28140001</v>
      </c>
      <c r="J12" s="636">
        <v>16928278.016300004</v>
      </c>
      <c r="K12" s="636">
        <v>4752201.2362000002</v>
      </c>
      <c r="L12" s="636">
        <v>0</v>
      </c>
      <c r="M12" s="636">
        <v>11140981.765700001</v>
      </c>
      <c r="N12" s="636">
        <v>3175542.2426</v>
      </c>
      <c r="O12" s="636">
        <v>3840885.9643000001</v>
      </c>
      <c r="P12" s="636">
        <v>4124553.5588000002</v>
      </c>
      <c r="Q12" s="636">
        <v>0</v>
      </c>
      <c r="R12" s="636">
        <v>91330</v>
      </c>
      <c r="S12" s="637">
        <v>0.33943282123826074</v>
      </c>
      <c r="T12" s="637">
        <v>0.33943282123826046</v>
      </c>
      <c r="U12" s="637">
        <v>0.33996696852666874</v>
      </c>
      <c r="V12" s="636">
        <v>374.83836524975078</v>
      </c>
    </row>
    <row r="13" spans="1:22">
      <c r="A13" s="497">
        <v>7</v>
      </c>
      <c r="B13" s="500" t="s">
        <v>696</v>
      </c>
      <c r="C13" s="636">
        <v>5208592558.5344315</v>
      </c>
      <c r="D13" s="636">
        <v>4799927243.8489647</v>
      </c>
      <c r="E13" s="636">
        <v>358485000.86320609</v>
      </c>
      <c r="F13" s="636">
        <v>50145497.975905992</v>
      </c>
      <c r="G13" s="636">
        <v>34815.846354000001</v>
      </c>
      <c r="H13" s="636">
        <v>5349822302.4888601</v>
      </c>
      <c r="I13" s="636">
        <v>4924513422.1261559</v>
      </c>
      <c r="J13" s="636">
        <v>374634191.53257793</v>
      </c>
      <c r="K13" s="636">
        <v>50669798.039452001</v>
      </c>
      <c r="L13" s="636">
        <v>4890.7906750000002</v>
      </c>
      <c r="M13" s="636">
        <v>28130509.126500007</v>
      </c>
      <c r="N13" s="636">
        <v>2047145.0896000001</v>
      </c>
      <c r="O13" s="636">
        <v>8195724.973600002</v>
      </c>
      <c r="P13" s="636">
        <v>17918385.972400002</v>
      </c>
      <c r="Q13" s="636">
        <v>-30746.909099999997</v>
      </c>
      <c r="R13" s="636">
        <v>49303</v>
      </c>
      <c r="S13" s="637">
        <v>9.5722162784864034E-2</v>
      </c>
      <c r="T13" s="637">
        <v>0.11223589340432048</v>
      </c>
      <c r="U13" s="637">
        <v>9.1972600519287323E-2</v>
      </c>
      <c r="V13" s="636">
        <v>124.26035772603507</v>
      </c>
    </row>
    <row r="14" spans="1:22">
      <c r="A14" s="495">
        <v>7.1</v>
      </c>
      <c r="B14" s="494" t="s">
        <v>697</v>
      </c>
      <c r="C14" s="636">
        <v>3993563196.1004925</v>
      </c>
      <c r="D14" s="636">
        <v>3660653205.1545072</v>
      </c>
      <c r="E14" s="636">
        <v>288416304.74400812</v>
      </c>
      <c r="F14" s="636">
        <v>44461295.58432699</v>
      </c>
      <c r="G14" s="636">
        <v>32390.61765</v>
      </c>
      <c r="H14" s="636">
        <v>4103152094.2117906</v>
      </c>
      <c r="I14" s="636">
        <v>3756923236.2657895</v>
      </c>
      <c r="J14" s="636">
        <v>301430923.33815897</v>
      </c>
      <c r="K14" s="636">
        <v>44793588.296523005</v>
      </c>
      <c r="L14" s="636">
        <v>4346.3113190000004</v>
      </c>
      <c r="M14" s="636">
        <v>24379128.043800004</v>
      </c>
      <c r="N14" s="636">
        <v>1649542.5279999999</v>
      </c>
      <c r="O14" s="636">
        <v>6778542.5081000021</v>
      </c>
      <c r="P14" s="636">
        <v>15979960.946000002</v>
      </c>
      <c r="Q14" s="636">
        <v>-28917.938299999998</v>
      </c>
      <c r="R14" s="636">
        <v>34927</v>
      </c>
      <c r="S14" s="637">
        <v>9.5319940774305709E-2</v>
      </c>
      <c r="T14" s="637">
        <v>0.11177614885585545</v>
      </c>
      <c r="U14" s="637">
        <v>9.1672026302410337E-2</v>
      </c>
      <c r="V14" s="636">
        <v>125.00947539521358</v>
      </c>
    </row>
    <row r="15" spans="1:22" ht="25.5">
      <c r="A15" s="495">
        <v>7.2</v>
      </c>
      <c r="B15" s="494" t="s">
        <v>698</v>
      </c>
      <c r="C15" s="636">
        <v>764122207.31170106</v>
      </c>
      <c r="D15" s="636">
        <v>724878197.37207103</v>
      </c>
      <c r="E15" s="636">
        <v>35956179.512538999</v>
      </c>
      <c r="F15" s="636">
        <v>3287830.4270909997</v>
      </c>
      <c r="G15" s="636">
        <v>0</v>
      </c>
      <c r="H15" s="636">
        <v>783708577.26546597</v>
      </c>
      <c r="I15" s="636">
        <v>742738905.96709895</v>
      </c>
      <c r="J15" s="636">
        <v>37484314.410387002</v>
      </c>
      <c r="K15" s="636">
        <v>3485356.8879800001</v>
      </c>
      <c r="L15" s="636">
        <v>0</v>
      </c>
      <c r="M15" s="636">
        <v>1741870.3761999998</v>
      </c>
      <c r="N15" s="636">
        <v>264640.16200000001</v>
      </c>
      <c r="O15" s="636">
        <v>691384.29179999989</v>
      </c>
      <c r="P15" s="636">
        <v>785845.92239999992</v>
      </c>
      <c r="Q15" s="636">
        <v>0</v>
      </c>
      <c r="R15" s="636">
        <v>6024</v>
      </c>
      <c r="S15" s="637">
        <v>9.5533445407533418E-2</v>
      </c>
      <c r="T15" s="637">
        <v>0.11158151369670602</v>
      </c>
      <c r="U15" s="637">
        <v>9.1983612649984531E-2</v>
      </c>
      <c r="V15" s="636">
        <v>121.09070795290708</v>
      </c>
    </row>
    <row r="16" spans="1:22">
      <c r="A16" s="495">
        <v>7.3</v>
      </c>
      <c r="B16" s="494" t="s">
        <v>699</v>
      </c>
      <c r="C16" s="636">
        <v>450907155.12223804</v>
      </c>
      <c r="D16" s="636">
        <v>414395841.32238704</v>
      </c>
      <c r="E16" s="636">
        <v>34112516.606658995</v>
      </c>
      <c r="F16" s="636">
        <v>2396371.9644879997</v>
      </c>
      <c r="G16" s="636">
        <v>2425.2287040000001</v>
      </c>
      <c r="H16" s="636">
        <v>462961631.01160491</v>
      </c>
      <c r="I16" s="636">
        <v>424851279.89326793</v>
      </c>
      <c r="J16" s="636">
        <v>35718953.78403201</v>
      </c>
      <c r="K16" s="636">
        <v>2390852.8549489994</v>
      </c>
      <c r="L16" s="636">
        <v>544.47935600000005</v>
      </c>
      <c r="M16" s="636">
        <v>2009510.7065000001</v>
      </c>
      <c r="N16" s="636">
        <v>132962.3996</v>
      </c>
      <c r="O16" s="636">
        <v>725798.17370000016</v>
      </c>
      <c r="P16" s="636">
        <v>1152579.1040000001</v>
      </c>
      <c r="Q16" s="636">
        <v>-1828.9708000000001</v>
      </c>
      <c r="R16" s="636">
        <v>8352</v>
      </c>
      <c r="S16" s="637">
        <v>9.9106859070408101E-2</v>
      </c>
      <c r="T16" s="637">
        <v>0.11677667934590946</v>
      </c>
      <c r="U16" s="637">
        <v>9.4616043860252394E-2</v>
      </c>
      <c r="V16" s="636">
        <v>122.99701788841659</v>
      </c>
    </row>
    <row r="17" spans="1:22">
      <c r="A17" s="497">
        <v>8</v>
      </c>
      <c r="B17" s="500" t="s">
        <v>700</v>
      </c>
      <c r="C17" s="636">
        <v>94100793.575109974</v>
      </c>
      <c r="D17" s="636">
        <v>92284454.533643976</v>
      </c>
      <c r="E17" s="636">
        <v>562739.709057</v>
      </c>
      <c r="F17" s="636">
        <v>1253599.332409</v>
      </c>
      <c r="G17" s="636">
        <v>0</v>
      </c>
      <c r="H17" s="636">
        <v>95168313.918425009</v>
      </c>
      <c r="I17" s="636">
        <v>93227367.119346008</v>
      </c>
      <c r="J17" s="636">
        <v>618573.84636400011</v>
      </c>
      <c r="K17" s="636">
        <v>1322372.9527149999</v>
      </c>
      <c r="L17" s="636">
        <v>0</v>
      </c>
      <c r="M17" s="636">
        <v>655224.81050000014</v>
      </c>
      <c r="N17" s="636">
        <v>96089.530800000008</v>
      </c>
      <c r="O17" s="636">
        <v>56091.448700000001</v>
      </c>
      <c r="P17" s="636">
        <v>503043.83100000006</v>
      </c>
      <c r="Q17" s="636">
        <v>0</v>
      </c>
      <c r="R17" s="636">
        <v>64965</v>
      </c>
      <c r="S17" s="637">
        <v>0.20355724526759575</v>
      </c>
      <c r="T17" s="637">
        <v>0.22515091085500089</v>
      </c>
      <c r="U17" s="637">
        <v>0.18559613720875218</v>
      </c>
      <c r="V17" s="636">
        <v>1.9144767398636766</v>
      </c>
    </row>
    <row r="18" spans="1:22">
      <c r="A18" s="499">
        <v>9</v>
      </c>
      <c r="B18" s="498" t="s">
        <v>701</v>
      </c>
      <c r="C18" s="636">
        <v>0</v>
      </c>
      <c r="D18" s="636">
        <v>0</v>
      </c>
      <c r="E18" s="636">
        <v>0</v>
      </c>
      <c r="F18" s="636">
        <v>0</v>
      </c>
      <c r="G18" s="636">
        <v>0</v>
      </c>
      <c r="H18" s="636">
        <v>0</v>
      </c>
      <c r="I18" s="636">
        <v>0</v>
      </c>
      <c r="J18" s="636">
        <v>0</v>
      </c>
      <c r="K18" s="636">
        <v>0</v>
      </c>
      <c r="L18" s="636">
        <v>0</v>
      </c>
      <c r="M18" s="636">
        <v>0</v>
      </c>
      <c r="N18" s="636">
        <v>0</v>
      </c>
      <c r="O18" s="636">
        <v>0</v>
      </c>
      <c r="P18" s="636">
        <v>0</v>
      </c>
      <c r="Q18" s="636">
        <v>0</v>
      </c>
      <c r="R18" s="636">
        <v>0</v>
      </c>
      <c r="S18" s="637">
        <v>0</v>
      </c>
      <c r="T18" s="637">
        <v>0</v>
      </c>
      <c r="U18" s="637">
        <v>0</v>
      </c>
      <c r="V18" s="636">
        <v>0</v>
      </c>
    </row>
    <row r="19" spans="1:22">
      <c r="A19" s="497">
        <v>10</v>
      </c>
      <c r="B19" s="496" t="s">
        <v>717</v>
      </c>
      <c r="C19" s="636">
        <v>8814652030.0659714</v>
      </c>
      <c r="D19" s="636">
        <v>8152300575.7176723</v>
      </c>
      <c r="E19" s="636">
        <v>549526225.97870195</v>
      </c>
      <c r="F19" s="636">
        <v>112790412.52324298</v>
      </c>
      <c r="G19" s="636">
        <v>34815.846354000001</v>
      </c>
      <c r="H19" s="636">
        <v>8984631203.5673065</v>
      </c>
      <c r="I19" s="636">
        <v>8298467300.1144114</v>
      </c>
      <c r="J19" s="636">
        <v>572350857.0076468</v>
      </c>
      <c r="K19" s="636">
        <v>113808155.65457296</v>
      </c>
      <c r="L19" s="636">
        <v>4890.7906750000002</v>
      </c>
      <c r="M19" s="636">
        <v>157634651.96240008</v>
      </c>
      <c r="N19" s="636">
        <v>48354551.031300053</v>
      </c>
      <c r="O19" s="636">
        <v>45103988.095600002</v>
      </c>
      <c r="P19" s="636">
        <v>64206859.744600013</v>
      </c>
      <c r="Q19" s="636">
        <v>-30746.909099999997</v>
      </c>
      <c r="R19" s="636">
        <v>763485</v>
      </c>
      <c r="S19" s="637">
        <v>0.1286217002494566</v>
      </c>
      <c r="T19" s="637">
        <v>0.16054473505147859</v>
      </c>
      <c r="U19" s="637">
        <v>0.11237651937416741</v>
      </c>
      <c r="V19" s="636">
        <v>99.267605421706023</v>
      </c>
    </row>
    <row r="20" spans="1:22" ht="25.5">
      <c r="A20" s="495">
        <v>10.1</v>
      </c>
      <c r="B20" s="494" t="s">
        <v>720</v>
      </c>
      <c r="C20" s="636">
        <v>0</v>
      </c>
      <c r="D20" s="636">
        <v>0</v>
      </c>
      <c r="E20" s="636">
        <v>0</v>
      </c>
      <c r="F20" s="636">
        <v>0</v>
      </c>
      <c r="G20" s="636">
        <v>0</v>
      </c>
      <c r="H20" s="636">
        <v>0</v>
      </c>
      <c r="I20" s="636">
        <v>0</v>
      </c>
      <c r="J20" s="636">
        <v>0</v>
      </c>
      <c r="K20" s="636">
        <v>0</v>
      </c>
      <c r="L20" s="636">
        <v>0</v>
      </c>
      <c r="M20" s="636">
        <v>0</v>
      </c>
      <c r="N20" s="636">
        <v>0</v>
      </c>
      <c r="O20" s="636">
        <v>0</v>
      </c>
      <c r="P20" s="636">
        <v>0</v>
      </c>
      <c r="Q20" s="636">
        <v>0</v>
      </c>
      <c r="R20" s="636">
        <v>0</v>
      </c>
      <c r="S20" s="637">
        <v>0</v>
      </c>
      <c r="T20" s="637">
        <v>0</v>
      </c>
      <c r="U20" s="637">
        <v>0</v>
      </c>
      <c r="V20" s="636">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sqref="A1:C1"/>
    </sheetView>
  </sheetViews>
  <sheetFormatPr defaultColWidth="43.5703125" defaultRowHeight="11.25"/>
  <cols>
    <col min="1" max="1" width="8" style="147" customWidth="1"/>
    <col min="2" max="2" width="66.140625" style="148" customWidth="1"/>
    <col min="3" max="3" width="131.42578125" style="149" customWidth="1"/>
    <col min="4" max="5" width="10.28515625" style="140" customWidth="1"/>
    <col min="6" max="6" width="67.5703125" style="140" customWidth="1"/>
    <col min="7" max="16384" width="43.5703125" style="140"/>
  </cols>
  <sheetData>
    <row r="1" spans="1:3" ht="12.75" thickTop="1" thickBot="1">
      <c r="A1" s="841" t="s">
        <v>187</v>
      </c>
      <c r="B1" s="842"/>
      <c r="C1" s="843"/>
    </row>
    <row r="2" spans="1:3" ht="26.25" customHeight="1">
      <c r="A2" s="349"/>
      <c r="B2" s="844" t="s">
        <v>188</v>
      </c>
      <c r="C2" s="844"/>
    </row>
    <row r="3" spans="1:3" s="145" customFormat="1" ht="11.25" customHeight="1">
      <c r="A3" s="144"/>
      <c r="B3" s="844" t="s">
        <v>263</v>
      </c>
      <c r="C3" s="844"/>
    </row>
    <row r="4" spans="1:3" ht="12" customHeight="1" thickBot="1">
      <c r="A4" s="823" t="s">
        <v>267</v>
      </c>
      <c r="B4" s="824"/>
      <c r="C4" s="825"/>
    </row>
    <row r="5" spans="1:3" ht="12" thickTop="1">
      <c r="A5" s="141"/>
      <c r="B5" s="826" t="s">
        <v>189</v>
      </c>
      <c r="C5" s="827"/>
    </row>
    <row r="6" spans="1:3">
      <c r="A6" s="349"/>
      <c r="B6" s="803" t="s">
        <v>264</v>
      </c>
      <c r="C6" s="804"/>
    </row>
    <row r="7" spans="1:3">
      <c r="A7" s="349"/>
      <c r="B7" s="803" t="s">
        <v>190</v>
      </c>
      <c r="C7" s="804"/>
    </row>
    <row r="8" spans="1:3">
      <c r="A8" s="349"/>
      <c r="B8" s="803" t="s">
        <v>265</v>
      </c>
      <c r="C8" s="804"/>
    </row>
    <row r="9" spans="1:3">
      <c r="A9" s="349"/>
      <c r="B9" s="847" t="s">
        <v>266</v>
      </c>
      <c r="C9" s="848"/>
    </row>
    <row r="10" spans="1:3">
      <c r="A10" s="349"/>
      <c r="B10" s="839" t="s">
        <v>191</v>
      </c>
      <c r="C10" s="840" t="s">
        <v>191</v>
      </c>
    </row>
    <row r="11" spans="1:3">
      <c r="A11" s="349"/>
      <c r="B11" s="839" t="s">
        <v>192</v>
      </c>
      <c r="C11" s="840" t="s">
        <v>192</v>
      </c>
    </row>
    <row r="12" spans="1:3">
      <c r="A12" s="349"/>
      <c r="B12" s="839" t="s">
        <v>193</v>
      </c>
      <c r="C12" s="840" t="s">
        <v>193</v>
      </c>
    </row>
    <row r="13" spans="1:3">
      <c r="A13" s="349"/>
      <c r="B13" s="839" t="s">
        <v>194</v>
      </c>
      <c r="C13" s="840" t="s">
        <v>194</v>
      </c>
    </row>
    <row r="14" spans="1:3">
      <c r="A14" s="349"/>
      <c r="B14" s="839" t="s">
        <v>195</v>
      </c>
      <c r="C14" s="840" t="s">
        <v>195</v>
      </c>
    </row>
    <row r="15" spans="1:3" ht="21.75" customHeight="1">
      <c r="A15" s="349"/>
      <c r="B15" s="839" t="s">
        <v>196</v>
      </c>
      <c r="C15" s="840" t="s">
        <v>196</v>
      </c>
    </row>
    <row r="16" spans="1:3">
      <c r="A16" s="349"/>
      <c r="B16" s="839" t="s">
        <v>197</v>
      </c>
      <c r="C16" s="840" t="s">
        <v>198</v>
      </c>
    </row>
    <row r="17" spans="1:6">
      <c r="A17" s="349"/>
      <c r="B17" s="839" t="s">
        <v>199</v>
      </c>
      <c r="C17" s="840" t="s">
        <v>200</v>
      </c>
    </row>
    <row r="18" spans="1:6">
      <c r="A18" s="349"/>
      <c r="B18" s="839" t="s">
        <v>201</v>
      </c>
      <c r="C18" s="840" t="s">
        <v>202</v>
      </c>
    </row>
    <row r="19" spans="1:6">
      <c r="A19" s="349"/>
      <c r="B19" s="839" t="s">
        <v>203</v>
      </c>
      <c r="C19" s="840" t="s">
        <v>203</v>
      </c>
    </row>
    <row r="20" spans="1:6">
      <c r="A20" s="349"/>
      <c r="B20" s="845" t="s">
        <v>957</v>
      </c>
      <c r="C20" s="846" t="s">
        <v>204</v>
      </c>
    </row>
    <row r="21" spans="1:6">
      <c r="A21" s="349"/>
      <c r="B21" s="839" t="s">
        <v>946</v>
      </c>
      <c r="C21" s="840" t="s">
        <v>205</v>
      </c>
    </row>
    <row r="22" spans="1:6" ht="23.25" customHeight="1">
      <c r="A22" s="349"/>
      <c r="B22" s="839" t="s">
        <v>206</v>
      </c>
      <c r="C22" s="840" t="s">
        <v>207</v>
      </c>
      <c r="F22" s="547"/>
    </row>
    <row r="23" spans="1:6">
      <c r="A23" s="349"/>
      <c r="B23" s="839" t="s">
        <v>208</v>
      </c>
      <c r="C23" s="840" t="s">
        <v>208</v>
      </c>
    </row>
    <row r="24" spans="1:6">
      <c r="A24" s="349"/>
      <c r="B24" s="839" t="s">
        <v>209</v>
      </c>
      <c r="C24" s="840" t="s">
        <v>210</v>
      </c>
    </row>
    <row r="25" spans="1:6" ht="12" thickBot="1">
      <c r="A25" s="142"/>
      <c r="B25" s="833" t="s">
        <v>211</v>
      </c>
      <c r="C25" s="834"/>
    </row>
    <row r="26" spans="1:6" ht="12.75" thickTop="1" thickBot="1">
      <c r="A26" s="823" t="s">
        <v>844</v>
      </c>
      <c r="B26" s="824"/>
      <c r="C26" s="825"/>
    </row>
    <row r="27" spans="1:6" ht="12.75" thickTop="1" thickBot="1">
      <c r="A27" s="143"/>
      <c r="B27" s="835" t="s">
        <v>845</v>
      </c>
      <c r="C27" s="836"/>
    </row>
    <row r="28" spans="1:6" ht="12.75" thickTop="1" thickBot="1">
      <c r="A28" s="823" t="s">
        <v>268</v>
      </c>
      <c r="B28" s="824"/>
      <c r="C28" s="825"/>
    </row>
    <row r="29" spans="1:6" ht="12" thickTop="1">
      <c r="A29" s="141"/>
      <c r="B29" s="837" t="s">
        <v>848</v>
      </c>
      <c r="C29" s="838" t="s">
        <v>212</v>
      </c>
    </row>
    <row r="30" spans="1:6">
      <c r="A30" s="349"/>
      <c r="B30" s="828" t="s">
        <v>216</v>
      </c>
      <c r="C30" s="829" t="s">
        <v>213</v>
      </c>
    </row>
    <row r="31" spans="1:6">
      <c r="A31" s="349"/>
      <c r="B31" s="828" t="s">
        <v>846</v>
      </c>
      <c r="C31" s="829" t="s">
        <v>214</v>
      </c>
    </row>
    <row r="32" spans="1:6">
      <c r="A32" s="349"/>
      <c r="B32" s="828" t="s">
        <v>847</v>
      </c>
      <c r="C32" s="829" t="s">
        <v>215</v>
      </c>
    </row>
    <row r="33" spans="1:3">
      <c r="A33" s="349"/>
      <c r="B33" s="828" t="s">
        <v>219</v>
      </c>
      <c r="C33" s="829" t="s">
        <v>220</v>
      </c>
    </row>
    <row r="34" spans="1:3">
      <c r="A34" s="349"/>
      <c r="B34" s="828" t="s">
        <v>849</v>
      </c>
      <c r="C34" s="829" t="s">
        <v>217</v>
      </c>
    </row>
    <row r="35" spans="1:3">
      <c r="A35" s="349"/>
      <c r="B35" s="828" t="s">
        <v>850</v>
      </c>
      <c r="C35" s="829" t="s">
        <v>218</v>
      </c>
    </row>
    <row r="36" spans="1:3">
      <c r="A36" s="349"/>
      <c r="B36" s="830" t="s">
        <v>851</v>
      </c>
      <c r="C36" s="831"/>
    </row>
    <row r="37" spans="1:3" ht="24.75" customHeight="1">
      <c r="A37" s="349"/>
      <c r="B37" s="828" t="s">
        <v>852</v>
      </c>
      <c r="C37" s="829" t="s">
        <v>221</v>
      </c>
    </row>
    <row r="38" spans="1:3" ht="23.25" customHeight="1">
      <c r="A38" s="349"/>
      <c r="B38" s="828" t="s">
        <v>853</v>
      </c>
      <c r="C38" s="829" t="s">
        <v>222</v>
      </c>
    </row>
    <row r="39" spans="1:3" ht="23.25" customHeight="1">
      <c r="A39" s="406"/>
      <c r="B39" s="830" t="s">
        <v>854</v>
      </c>
      <c r="C39" s="832"/>
    </row>
    <row r="40" spans="1:3" ht="12" customHeight="1">
      <c r="A40" s="349"/>
      <c r="B40" s="828" t="s">
        <v>855</v>
      </c>
      <c r="C40" s="829"/>
    </row>
    <row r="41" spans="1:3" ht="12" thickBot="1">
      <c r="A41" s="823" t="s">
        <v>269</v>
      </c>
      <c r="B41" s="824"/>
      <c r="C41" s="825"/>
    </row>
    <row r="42" spans="1:3" ht="12" thickTop="1">
      <c r="A42" s="141"/>
      <c r="B42" s="826" t="s">
        <v>299</v>
      </c>
      <c r="C42" s="827" t="s">
        <v>223</v>
      </c>
    </row>
    <row r="43" spans="1:3">
      <c r="A43" s="349"/>
      <c r="B43" s="803" t="s">
        <v>298</v>
      </c>
      <c r="C43" s="804"/>
    </row>
    <row r="44" spans="1:3" ht="23.25" customHeight="1" thickBot="1">
      <c r="A44" s="142"/>
      <c r="B44" s="821" t="s">
        <v>224</v>
      </c>
      <c r="C44" s="822" t="s">
        <v>225</v>
      </c>
    </row>
    <row r="45" spans="1:3" ht="11.25" customHeight="1" thickTop="1" thickBot="1">
      <c r="A45" s="823" t="s">
        <v>270</v>
      </c>
      <c r="B45" s="824"/>
      <c r="C45" s="825"/>
    </row>
    <row r="46" spans="1:3" ht="26.25" customHeight="1" thickTop="1">
      <c r="A46" s="349"/>
      <c r="B46" s="803" t="s">
        <v>271</v>
      </c>
      <c r="C46" s="804"/>
    </row>
    <row r="47" spans="1:3" ht="12" thickBot="1">
      <c r="A47" s="823" t="s">
        <v>272</v>
      </c>
      <c r="B47" s="824"/>
      <c r="C47" s="825"/>
    </row>
    <row r="48" spans="1:3" ht="12" thickTop="1">
      <c r="A48" s="141"/>
      <c r="B48" s="826" t="s">
        <v>226</v>
      </c>
      <c r="C48" s="827" t="s">
        <v>226</v>
      </c>
    </row>
    <row r="49" spans="1:3" ht="11.25" customHeight="1">
      <c r="A49" s="349"/>
      <c r="B49" s="803" t="s">
        <v>227</v>
      </c>
      <c r="C49" s="804" t="s">
        <v>227</v>
      </c>
    </row>
    <row r="50" spans="1:3">
      <c r="A50" s="349"/>
      <c r="B50" s="803" t="s">
        <v>228</v>
      </c>
      <c r="C50" s="804" t="s">
        <v>228</v>
      </c>
    </row>
    <row r="51" spans="1:3" ht="11.25" customHeight="1">
      <c r="A51" s="349"/>
      <c r="B51" s="803" t="s">
        <v>857</v>
      </c>
      <c r="C51" s="804" t="s">
        <v>229</v>
      </c>
    </row>
    <row r="52" spans="1:3" ht="33.6" customHeight="1">
      <c r="A52" s="349"/>
      <c r="B52" s="803" t="s">
        <v>230</v>
      </c>
      <c r="C52" s="804" t="s">
        <v>230</v>
      </c>
    </row>
    <row r="53" spans="1:3" ht="11.25" customHeight="1">
      <c r="A53" s="349"/>
      <c r="B53" s="803" t="s">
        <v>319</v>
      </c>
      <c r="C53" s="804" t="s">
        <v>231</v>
      </c>
    </row>
    <row r="54" spans="1:3" ht="11.25" customHeight="1" thickBot="1">
      <c r="A54" s="823" t="s">
        <v>273</v>
      </c>
      <c r="B54" s="824"/>
      <c r="C54" s="825"/>
    </row>
    <row r="55" spans="1:3" ht="12" thickTop="1">
      <c r="A55" s="141"/>
      <c r="B55" s="826" t="s">
        <v>226</v>
      </c>
      <c r="C55" s="827" t="s">
        <v>226</v>
      </c>
    </row>
    <row r="56" spans="1:3">
      <c r="A56" s="349"/>
      <c r="B56" s="803" t="s">
        <v>232</v>
      </c>
      <c r="C56" s="804" t="s">
        <v>232</v>
      </c>
    </row>
    <row r="57" spans="1:3">
      <c r="A57" s="349"/>
      <c r="B57" s="803" t="s">
        <v>276</v>
      </c>
      <c r="C57" s="804" t="s">
        <v>233</v>
      </c>
    </row>
    <row r="58" spans="1:3">
      <c r="A58" s="349"/>
      <c r="B58" s="803" t="s">
        <v>234</v>
      </c>
      <c r="C58" s="804" t="s">
        <v>234</v>
      </c>
    </row>
    <row r="59" spans="1:3">
      <c r="A59" s="349"/>
      <c r="B59" s="803" t="s">
        <v>235</v>
      </c>
      <c r="C59" s="804" t="s">
        <v>235</v>
      </c>
    </row>
    <row r="60" spans="1:3">
      <c r="A60" s="349"/>
      <c r="B60" s="803" t="s">
        <v>236</v>
      </c>
      <c r="C60" s="804" t="s">
        <v>236</v>
      </c>
    </row>
    <row r="61" spans="1:3">
      <c r="A61" s="349"/>
      <c r="B61" s="803" t="s">
        <v>277</v>
      </c>
      <c r="C61" s="804" t="s">
        <v>237</v>
      </c>
    </row>
    <row r="62" spans="1:3">
      <c r="A62" s="349"/>
      <c r="B62" s="803" t="s">
        <v>238</v>
      </c>
      <c r="C62" s="804" t="s">
        <v>238</v>
      </c>
    </row>
    <row r="63" spans="1:3" ht="12" thickBot="1">
      <c r="A63" s="142"/>
      <c r="B63" s="821" t="s">
        <v>239</v>
      </c>
      <c r="C63" s="822" t="s">
        <v>239</v>
      </c>
    </row>
    <row r="64" spans="1:3" ht="11.25" customHeight="1" thickTop="1">
      <c r="A64" s="809" t="s">
        <v>274</v>
      </c>
      <c r="B64" s="810"/>
      <c r="C64" s="811"/>
    </row>
    <row r="65" spans="1:3" ht="12" thickBot="1">
      <c r="A65" s="142"/>
      <c r="B65" s="821" t="s">
        <v>240</v>
      </c>
      <c r="C65" s="822" t="s">
        <v>240</v>
      </c>
    </row>
    <row r="66" spans="1:3" ht="11.25" customHeight="1" thickTop="1" thickBot="1">
      <c r="A66" s="823" t="s">
        <v>275</v>
      </c>
      <c r="B66" s="824"/>
      <c r="C66" s="825"/>
    </row>
    <row r="67" spans="1:3" ht="12" thickTop="1">
      <c r="A67" s="141"/>
      <c r="B67" s="826" t="s">
        <v>241</v>
      </c>
      <c r="C67" s="827" t="s">
        <v>241</v>
      </c>
    </row>
    <row r="68" spans="1:3">
      <c r="A68" s="349"/>
      <c r="B68" s="803" t="s">
        <v>859</v>
      </c>
      <c r="C68" s="804" t="s">
        <v>242</v>
      </c>
    </row>
    <row r="69" spans="1:3">
      <c r="A69" s="349"/>
      <c r="B69" s="803" t="s">
        <v>243</v>
      </c>
      <c r="C69" s="804" t="s">
        <v>243</v>
      </c>
    </row>
    <row r="70" spans="1:3" ht="54.95" customHeight="1">
      <c r="A70" s="349"/>
      <c r="B70" s="819" t="s">
        <v>688</v>
      </c>
      <c r="C70" s="820" t="s">
        <v>244</v>
      </c>
    </row>
    <row r="71" spans="1:3" ht="33.75" customHeight="1">
      <c r="A71" s="349"/>
      <c r="B71" s="819" t="s">
        <v>278</v>
      </c>
      <c r="C71" s="820" t="s">
        <v>245</v>
      </c>
    </row>
    <row r="72" spans="1:3" ht="15.75" customHeight="1">
      <c r="A72" s="349"/>
      <c r="B72" s="819" t="s">
        <v>860</v>
      </c>
      <c r="C72" s="820" t="s">
        <v>246</v>
      </c>
    </row>
    <row r="73" spans="1:3">
      <c r="A73" s="349"/>
      <c r="B73" s="803" t="s">
        <v>247</v>
      </c>
      <c r="C73" s="804" t="s">
        <v>247</v>
      </c>
    </row>
    <row r="74" spans="1:3" ht="12" thickBot="1">
      <c r="A74" s="142"/>
      <c r="B74" s="821" t="s">
        <v>248</v>
      </c>
      <c r="C74" s="822" t="s">
        <v>248</v>
      </c>
    </row>
    <row r="75" spans="1:3" ht="12" thickTop="1">
      <c r="A75" s="809" t="s">
        <v>302</v>
      </c>
      <c r="B75" s="810"/>
      <c r="C75" s="811"/>
    </row>
    <row r="76" spans="1:3">
      <c r="A76" s="349"/>
      <c r="B76" s="803" t="s">
        <v>240</v>
      </c>
      <c r="C76" s="804"/>
    </row>
    <row r="77" spans="1:3">
      <c r="A77" s="349"/>
      <c r="B77" s="803" t="s">
        <v>300</v>
      </c>
      <c r="C77" s="804"/>
    </row>
    <row r="78" spans="1:3">
      <c r="A78" s="349"/>
      <c r="B78" s="803" t="s">
        <v>301</v>
      </c>
      <c r="C78" s="804"/>
    </row>
    <row r="79" spans="1:3">
      <c r="A79" s="809" t="s">
        <v>303</v>
      </c>
      <c r="B79" s="810"/>
      <c r="C79" s="811"/>
    </row>
    <row r="80" spans="1:3">
      <c r="A80" s="349"/>
      <c r="B80" s="803" t="s">
        <v>240</v>
      </c>
      <c r="C80" s="804"/>
    </row>
    <row r="81" spans="1:3">
      <c r="A81" s="349"/>
      <c r="B81" s="803" t="s">
        <v>304</v>
      </c>
      <c r="C81" s="804"/>
    </row>
    <row r="82" spans="1:3" ht="79.5" customHeight="1">
      <c r="A82" s="349"/>
      <c r="B82" s="803" t="s">
        <v>318</v>
      </c>
      <c r="C82" s="804"/>
    </row>
    <row r="83" spans="1:3" ht="53.25" customHeight="1">
      <c r="A83" s="349"/>
      <c r="B83" s="803" t="s">
        <v>317</v>
      </c>
      <c r="C83" s="804"/>
    </row>
    <row r="84" spans="1:3">
      <c r="A84" s="349"/>
      <c r="B84" s="803" t="s">
        <v>305</v>
      </c>
      <c r="C84" s="804"/>
    </row>
    <row r="85" spans="1:3">
      <c r="A85" s="349"/>
      <c r="B85" s="803" t="s">
        <v>306</v>
      </c>
      <c r="C85" s="804"/>
    </row>
    <row r="86" spans="1:3">
      <c r="A86" s="349"/>
      <c r="B86" s="803" t="s">
        <v>307</v>
      </c>
      <c r="C86" s="804"/>
    </row>
    <row r="87" spans="1:3">
      <c r="A87" s="809" t="s">
        <v>308</v>
      </c>
      <c r="B87" s="810"/>
      <c r="C87" s="811"/>
    </row>
    <row r="88" spans="1:3">
      <c r="A88" s="349"/>
      <c r="B88" s="803" t="s">
        <v>240</v>
      </c>
      <c r="C88" s="804"/>
    </row>
    <row r="89" spans="1:3">
      <c r="A89" s="349"/>
      <c r="B89" s="803" t="s">
        <v>310</v>
      </c>
      <c r="C89" s="804"/>
    </row>
    <row r="90" spans="1:3" ht="12" customHeight="1">
      <c r="A90" s="349"/>
      <c r="B90" s="803" t="s">
        <v>311</v>
      </c>
      <c r="C90" s="804"/>
    </row>
    <row r="91" spans="1:3">
      <c r="A91" s="349"/>
      <c r="B91" s="803" t="s">
        <v>312</v>
      </c>
      <c r="C91" s="804"/>
    </row>
    <row r="92" spans="1:3" ht="24.75" customHeight="1">
      <c r="A92" s="349"/>
      <c r="B92" s="812" t="s">
        <v>348</v>
      </c>
      <c r="C92" s="813"/>
    </row>
    <row r="93" spans="1:3" ht="24" customHeight="1">
      <c r="A93" s="349"/>
      <c r="B93" s="812" t="s">
        <v>349</v>
      </c>
      <c r="C93" s="813"/>
    </row>
    <row r="94" spans="1:3" ht="13.5" customHeight="1">
      <c r="A94" s="349"/>
      <c r="B94" s="814" t="s">
        <v>313</v>
      </c>
      <c r="C94" s="815"/>
    </row>
    <row r="95" spans="1:3" ht="11.25" customHeight="1" thickBot="1">
      <c r="A95" s="816" t="s">
        <v>344</v>
      </c>
      <c r="B95" s="817"/>
      <c r="C95" s="818"/>
    </row>
    <row r="96" spans="1:3" ht="12.75" thickTop="1" thickBot="1">
      <c r="A96" s="808" t="s">
        <v>249</v>
      </c>
      <c r="B96" s="808"/>
      <c r="C96" s="808"/>
    </row>
    <row r="97" spans="1:3">
      <c r="A97" s="198">
        <v>2</v>
      </c>
      <c r="B97" s="337" t="s">
        <v>324</v>
      </c>
      <c r="C97" s="337" t="s">
        <v>345</v>
      </c>
    </row>
    <row r="98" spans="1:3">
      <c r="A98" s="146">
        <v>3</v>
      </c>
      <c r="B98" s="338" t="s">
        <v>325</v>
      </c>
      <c r="C98" s="339" t="s">
        <v>346</v>
      </c>
    </row>
    <row r="99" spans="1:3">
      <c r="A99" s="146">
        <v>4</v>
      </c>
      <c r="B99" s="338" t="s">
        <v>326</v>
      </c>
      <c r="C99" s="339" t="s">
        <v>350</v>
      </c>
    </row>
    <row r="100" spans="1:3" ht="11.25" customHeight="1">
      <c r="A100" s="146">
        <v>5</v>
      </c>
      <c r="B100" s="338" t="s">
        <v>327</v>
      </c>
      <c r="C100" s="339" t="s">
        <v>347</v>
      </c>
    </row>
    <row r="101" spans="1:3" ht="12" customHeight="1">
      <c r="A101" s="146">
        <v>6</v>
      </c>
      <c r="B101" s="338" t="s">
        <v>342</v>
      </c>
      <c r="C101" s="339" t="s">
        <v>328</v>
      </c>
    </row>
    <row r="102" spans="1:3" ht="12" customHeight="1">
      <c r="A102" s="146">
        <v>7</v>
      </c>
      <c r="B102" s="338" t="s">
        <v>329</v>
      </c>
      <c r="C102" s="339" t="s">
        <v>343</v>
      </c>
    </row>
    <row r="103" spans="1:3">
      <c r="A103" s="146">
        <v>8</v>
      </c>
      <c r="B103" s="338" t="s">
        <v>334</v>
      </c>
      <c r="C103" s="339" t="s">
        <v>354</v>
      </c>
    </row>
    <row r="104" spans="1:3" ht="11.25" customHeight="1">
      <c r="A104" s="809" t="s">
        <v>314</v>
      </c>
      <c r="B104" s="810"/>
      <c r="C104" s="811"/>
    </row>
    <row r="105" spans="1:3" ht="12" customHeight="1">
      <c r="A105" s="349"/>
      <c r="B105" s="803" t="s">
        <v>240</v>
      </c>
      <c r="C105" s="804"/>
    </row>
    <row r="106" spans="1:3">
      <c r="A106" s="809" t="s">
        <v>489</v>
      </c>
      <c r="B106" s="810"/>
      <c r="C106" s="811"/>
    </row>
    <row r="107" spans="1:3" ht="12" customHeight="1">
      <c r="A107" s="349"/>
      <c r="B107" s="803" t="s">
        <v>491</v>
      </c>
      <c r="C107" s="804"/>
    </row>
    <row r="108" spans="1:3">
      <c r="A108" s="349"/>
      <c r="B108" s="803" t="s">
        <v>492</v>
      </c>
      <c r="C108" s="804"/>
    </row>
    <row r="109" spans="1:3">
      <c r="A109" s="349"/>
      <c r="B109" s="803" t="s">
        <v>490</v>
      </c>
      <c r="C109" s="804"/>
    </row>
    <row r="110" spans="1:3">
      <c r="A110" s="801" t="s">
        <v>724</v>
      </c>
      <c r="B110" s="801"/>
      <c r="C110" s="801"/>
    </row>
    <row r="111" spans="1:3">
      <c r="A111" s="805" t="s">
        <v>187</v>
      </c>
      <c r="B111" s="805"/>
      <c r="C111" s="805"/>
    </row>
    <row r="112" spans="1:3">
      <c r="A112" s="531">
        <v>1</v>
      </c>
      <c r="B112" s="794" t="s">
        <v>607</v>
      </c>
      <c r="C112" s="795"/>
    </row>
    <row r="113" spans="1:3">
      <c r="A113" s="531">
        <v>2</v>
      </c>
      <c r="B113" s="806" t="s">
        <v>608</v>
      </c>
      <c r="C113" s="807"/>
    </row>
    <row r="114" spans="1:3">
      <c r="A114" s="531">
        <v>3</v>
      </c>
      <c r="B114" s="794" t="s">
        <v>934</v>
      </c>
      <c r="C114" s="795"/>
    </row>
    <row r="115" spans="1:3">
      <c r="A115" s="531">
        <v>4</v>
      </c>
      <c r="B115" s="794" t="s">
        <v>933</v>
      </c>
      <c r="C115" s="795"/>
    </row>
    <row r="116" spans="1:3">
      <c r="A116" s="531">
        <v>5</v>
      </c>
      <c r="B116" s="535" t="s">
        <v>932</v>
      </c>
      <c r="C116" s="534"/>
    </row>
    <row r="117" spans="1:3">
      <c r="A117" s="531">
        <v>6</v>
      </c>
      <c r="B117" s="794" t="s">
        <v>944</v>
      </c>
      <c r="C117" s="795"/>
    </row>
    <row r="118" spans="1:3" ht="48.6" customHeight="1">
      <c r="A118" s="531">
        <v>7</v>
      </c>
      <c r="B118" s="794" t="s">
        <v>945</v>
      </c>
      <c r="C118" s="795"/>
    </row>
    <row r="119" spans="1:3">
      <c r="A119" s="508">
        <v>8</v>
      </c>
      <c r="B119" s="503" t="s">
        <v>634</v>
      </c>
      <c r="C119" s="528" t="s">
        <v>931</v>
      </c>
    </row>
    <row r="120" spans="1:3" ht="22.5">
      <c r="A120" s="531">
        <v>9.01</v>
      </c>
      <c r="B120" s="503" t="s">
        <v>518</v>
      </c>
      <c r="C120" s="504" t="s">
        <v>683</v>
      </c>
    </row>
    <row r="121" spans="1:3" ht="33.75">
      <c r="A121" s="531">
        <v>9.02</v>
      </c>
      <c r="B121" s="503" t="s">
        <v>519</v>
      </c>
      <c r="C121" s="504" t="s">
        <v>686</v>
      </c>
    </row>
    <row r="122" spans="1:3">
      <c r="A122" s="531">
        <v>9.0299999999999994</v>
      </c>
      <c r="B122" s="504" t="s">
        <v>868</v>
      </c>
      <c r="C122" s="504" t="s">
        <v>609</v>
      </c>
    </row>
    <row r="123" spans="1:3">
      <c r="A123" s="531">
        <v>9.0399999999999991</v>
      </c>
      <c r="B123" s="503" t="s">
        <v>520</v>
      </c>
      <c r="C123" s="504" t="s">
        <v>610</v>
      </c>
    </row>
    <row r="124" spans="1:3">
      <c r="A124" s="531">
        <v>9.0500000000000007</v>
      </c>
      <c r="B124" s="503" t="s">
        <v>521</v>
      </c>
      <c r="C124" s="504" t="s">
        <v>611</v>
      </c>
    </row>
    <row r="125" spans="1:3" ht="22.5">
      <c r="A125" s="531">
        <v>9.06</v>
      </c>
      <c r="B125" s="503" t="s">
        <v>522</v>
      </c>
      <c r="C125" s="504" t="s">
        <v>612</v>
      </c>
    </row>
    <row r="126" spans="1:3">
      <c r="A126" s="531">
        <v>9.07</v>
      </c>
      <c r="B126" s="533" t="s">
        <v>523</v>
      </c>
      <c r="C126" s="504" t="s">
        <v>613</v>
      </c>
    </row>
    <row r="127" spans="1:3" ht="22.5">
      <c r="A127" s="531">
        <v>9.08</v>
      </c>
      <c r="B127" s="503" t="s">
        <v>524</v>
      </c>
      <c r="C127" s="504" t="s">
        <v>614</v>
      </c>
    </row>
    <row r="128" spans="1:3" ht="22.5">
      <c r="A128" s="531">
        <v>9.09</v>
      </c>
      <c r="B128" s="503" t="s">
        <v>525</v>
      </c>
      <c r="C128" s="504" t="s">
        <v>615</v>
      </c>
    </row>
    <row r="129" spans="1:3">
      <c r="A129" s="532">
        <v>9.1</v>
      </c>
      <c r="B129" s="503" t="s">
        <v>526</v>
      </c>
      <c r="C129" s="504" t="s">
        <v>616</v>
      </c>
    </row>
    <row r="130" spans="1:3">
      <c r="A130" s="531">
        <v>9.11</v>
      </c>
      <c r="B130" s="503" t="s">
        <v>527</v>
      </c>
      <c r="C130" s="504" t="s">
        <v>617</v>
      </c>
    </row>
    <row r="131" spans="1:3">
      <c r="A131" s="531">
        <v>9.1199999999999992</v>
      </c>
      <c r="B131" s="503" t="s">
        <v>528</v>
      </c>
      <c r="C131" s="504" t="s">
        <v>618</v>
      </c>
    </row>
    <row r="132" spans="1:3">
      <c r="A132" s="531">
        <v>9.1300000000000008</v>
      </c>
      <c r="B132" s="503" t="s">
        <v>529</v>
      </c>
      <c r="C132" s="504" t="s">
        <v>619</v>
      </c>
    </row>
    <row r="133" spans="1:3">
      <c r="A133" s="531">
        <v>9.14</v>
      </c>
      <c r="B133" s="503" t="s">
        <v>530</v>
      </c>
      <c r="C133" s="504" t="s">
        <v>620</v>
      </c>
    </row>
    <row r="134" spans="1:3">
      <c r="A134" s="531">
        <v>9.15</v>
      </c>
      <c r="B134" s="503" t="s">
        <v>531</v>
      </c>
      <c r="C134" s="504" t="s">
        <v>621</v>
      </c>
    </row>
    <row r="135" spans="1:3" ht="22.5">
      <c r="A135" s="531">
        <v>9.16</v>
      </c>
      <c r="B135" s="503" t="s">
        <v>532</v>
      </c>
      <c r="C135" s="504" t="s">
        <v>622</v>
      </c>
    </row>
    <row r="136" spans="1:3">
      <c r="A136" s="531">
        <v>9.17</v>
      </c>
      <c r="B136" s="504" t="s">
        <v>533</v>
      </c>
      <c r="C136" s="504" t="s">
        <v>623</v>
      </c>
    </row>
    <row r="137" spans="1:3" ht="22.5">
      <c r="A137" s="531">
        <v>9.18</v>
      </c>
      <c r="B137" s="503" t="s">
        <v>534</v>
      </c>
      <c r="C137" s="504" t="s">
        <v>624</v>
      </c>
    </row>
    <row r="138" spans="1:3">
      <c r="A138" s="531">
        <v>9.19</v>
      </c>
      <c r="B138" s="503" t="s">
        <v>535</v>
      </c>
      <c r="C138" s="504" t="s">
        <v>625</v>
      </c>
    </row>
    <row r="139" spans="1:3">
      <c r="A139" s="532">
        <v>9.1999999999999993</v>
      </c>
      <c r="B139" s="503" t="s">
        <v>536</v>
      </c>
      <c r="C139" s="504" t="s">
        <v>626</v>
      </c>
    </row>
    <row r="140" spans="1:3">
      <c r="A140" s="531">
        <v>9.2100000000000009</v>
      </c>
      <c r="B140" s="503" t="s">
        <v>537</v>
      </c>
      <c r="C140" s="504" t="s">
        <v>627</v>
      </c>
    </row>
    <row r="141" spans="1:3">
      <c r="A141" s="531">
        <v>9.2200000000000006</v>
      </c>
      <c r="B141" s="503" t="s">
        <v>538</v>
      </c>
      <c r="C141" s="504" t="s">
        <v>628</v>
      </c>
    </row>
    <row r="142" spans="1:3" ht="22.5">
      <c r="A142" s="531">
        <v>9.23</v>
      </c>
      <c r="B142" s="503" t="s">
        <v>539</v>
      </c>
      <c r="C142" s="504" t="s">
        <v>629</v>
      </c>
    </row>
    <row r="143" spans="1:3" ht="22.5">
      <c r="A143" s="531">
        <v>9.24</v>
      </c>
      <c r="B143" s="503" t="s">
        <v>540</v>
      </c>
      <c r="C143" s="504" t="s">
        <v>630</v>
      </c>
    </row>
    <row r="144" spans="1:3">
      <c r="A144" s="531">
        <v>9.2500000000000107</v>
      </c>
      <c r="B144" s="503" t="s">
        <v>541</v>
      </c>
      <c r="C144" s="504" t="s">
        <v>631</v>
      </c>
    </row>
    <row r="145" spans="1:3" ht="22.5">
      <c r="A145" s="531">
        <v>9.2600000000000193</v>
      </c>
      <c r="B145" s="503" t="s">
        <v>632</v>
      </c>
      <c r="C145" s="530" t="s">
        <v>633</v>
      </c>
    </row>
    <row r="146" spans="1:3" s="350" customFormat="1" ht="22.5">
      <c r="A146" s="531">
        <v>9.2700000000000298</v>
      </c>
      <c r="B146" s="503" t="s">
        <v>99</v>
      </c>
      <c r="C146" s="530" t="s">
        <v>684</v>
      </c>
    </row>
    <row r="147" spans="1:3" s="350" customFormat="1">
      <c r="A147" s="509"/>
      <c r="B147" s="790" t="s">
        <v>635</v>
      </c>
      <c r="C147" s="791"/>
    </row>
    <row r="148" spans="1:3" s="350" customFormat="1">
      <c r="A148" s="508">
        <v>1</v>
      </c>
      <c r="B148" s="792" t="s">
        <v>930</v>
      </c>
      <c r="C148" s="793"/>
    </row>
    <row r="149" spans="1:3" s="350" customFormat="1">
      <c r="A149" s="508">
        <v>2</v>
      </c>
      <c r="B149" s="792" t="s">
        <v>685</v>
      </c>
      <c r="C149" s="793"/>
    </row>
    <row r="150" spans="1:3" s="350" customFormat="1">
      <c r="A150" s="508">
        <v>3</v>
      </c>
      <c r="B150" s="792" t="s">
        <v>682</v>
      </c>
      <c r="C150" s="793"/>
    </row>
    <row r="151" spans="1:3" s="350" customFormat="1">
      <c r="A151" s="509"/>
      <c r="B151" s="790" t="s">
        <v>636</v>
      </c>
      <c r="C151" s="791"/>
    </row>
    <row r="152" spans="1:3" s="350" customFormat="1">
      <c r="A152" s="508">
        <v>1</v>
      </c>
      <c r="B152" s="796" t="s">
        <v>929</v>
      </c>
      <c r="C152" s="797"/>
    </row>
    <row r="153" spans="1:3" s="350" customFormat="1">
      <c r="A153" s="508">
        <v>2</v>
      </c>
      <c r="B153" s="503" t="s">
        <v>866</v>
      </c>
      <c r="C153" s="528" t="s">
        <v>949</v>
      </c>
    </row>
    <row r="154" spans="1:3" ht="22.5">
      <c r="A154" s="508">
        <v>3</v>
      </c>
      <c r="B154" s="503" t="s">
        <v>865</v>
      </c>
      <c r="C154" s="528" t="s">
        <v>928</v>
      </c>
    </row>
    <row r="155" spans="1:3">
      <c r="A155" s="508">
        <v>4</v>
      </c>
      <c r="B155" s="503" t="s">
        <v>511</v>
      </c>
      <c r="C155" s="503" t="s">
        <v>950</v>
      </c>
    </row>
    <row r="156" spans="1:3" ht="24.95" customHeight="1">
      <c r="A156" s="509"/>
      <c r="B156" s="790" t="s">
        <v>637</v>
      </c>
      <c r="C156" s="791"/>
    </row>
    <row r="157" spans="1:3" ht="33.75">
      <c r="A157" s="508"/>
      <c r="B157" s="503" t="s">
        <v>917</v>
      </c>
      <c r="C157" s="510" t="s">
        <v>951</v>
      </c>
    </row>
    <row r="158" spans="1:3">
      <c r="A158" s="509"/>
      <c r="B158" s="790" t="s">
        <v>638</v>
      </c>
      <c r="C158" s="791"/>
    </row>
    <row r="159" spans="1:3" ht="39" customHeight="1">
      <c r="A159" s="509"/>
      <c r="B159" s="792" t="s">
        <v>927</v>
      </c>
      <c r="C159" s="793"/>
    </row>
    <row r="160" spans="1:3">
      <c r="A160" s="509" t="s">
        <v>639</v>
      </c>
      <c r="B160" s="529" t="s">
        <v>549</v>
      </c>
      <c r="C160" s="521" t="s">
        <v>640</v>
      </c>
    </row>
    <row r="161" spans="1:3">
      <c r="A161" s="509" t="s">
        <v>369</v>
      </c>
      <c r="B161" s="526" t="s">
        <v>550</v>
      </c>
      <c r="C161" s="528" t="s">
        <v>926</v>
      </c>
    </row>
    <row r="162" spans="1:3" ht="22.5">
      <c r="A162" s="509" t="s">
        <v>376</v>
      </c>
      <c r="B162" s="521" t="s">
        <v>551</v>
      </c>
      <c r="C162" s="528" t="s">
        <v>641</v>
      </c>
    </row>
    <row r="163" spans="1:3">
      <c r="A163" s="509" t="s">
        <v>642</v>
      </c>
      <c r="B163" s="526" t="s">
        <v>552</v>
      </c>
      <c r="C163" s="527" t="s">
        <v>643</v>
      </c>
    </row>
    <row r="164" spans="1:3" ht="22.5">
      <c r="A164" s="509" t="s">
        <v>644</v>
      </c>
      <c r="B164" s="526" t="s">
        <v>881</v>
      </c>
      <c r="C164" s="520" t="s">
        <v>925</v>
      </c>
    </row>
    <row r="165" spans="1:3" ht="22.5">
      <c r="A165" s="509" t="s">
        <v>377</v>
      </c>
      <c r="B165" s="526" t="s">
        <v>553</v>
      </c>
      <c r="C165" s="520" t="s">
        <v>646</v>
      </c>
    </row>
    <row r="166" spans="1:3" ht="22.5">
      <c r="A166" s="509" t="s">
        <v>645</v>
      </c>
      <c r="B166" s="524" t="s">
        <v>556</v>
      </c>
      <c r="C166" s="525" t="s">
        <v>653</v>
      </c>
    </row>
    <row r="167" spans="1:3" ht="22.5">
      <c r="A167" s="509" t="s">
        <v>647</v>
      </c>
      <c r="B167" s="524" t="s">
        <v>554</v>
      </c>
      <c r="C167" s="520" t="s">
        <v>649</v>
      </c>
    </row>
    <row r="168" spans="1:3" ht="26.45" customHeight="1">
      <c r="A168" s="509" t="s">
        <v>648</v>
      </c>
      <c r="B168" s="524" t="s">
        <v>555</v>
      </c>
      <c r="C168" s="525" t="s">
        <v>651</v>
      </c>
    </row>
    <row r="169" spans="1:3" ht="22.5">
      <c r="A169" s="509" t="s">
        <v>650</v>
      </c>
      <c r="B169" s="504" t="s">
        <v>557</v>
      </c>
      <c r="C169" s="525" t="s">
        <v>655</v>
      </c>
    </row>
    <row r="170" spans="1:3" ht="22.5">
      <c r="A170" s="509" t="s">
        <v>652</v>
      </c>
      <c r="B170" s="524" t="s">
        <v>558</v>
      </c>
      <c r="C170" s="523" t="s">
        <v>656</v>
      </c>
    </row>
    <row r="171" spans="1:3">
      <c r="A171" s="509" t="s">
        <v>654</v>
      </c>
      <c r="B171" s="522" t="s">
        <v>559</v>
      </c>
      <c r="C171" s="521" t="s">
        <v>657</v>
      </c>
    </row>
    <row r="172" spans="1:3" ht="22.5">
      <c r="A172" s="509"/>
      <c r="B172" s="520" t="s">
        <v>924</v>
      </c>
      <c r="C172" s="504" t="s">
        <v>658</v>
      </c>
    </row>
    <row r="173" spans="1:3" ht="22.5">
      <c r="A173" s="509"/>
      <c r="B173" s="520" t="s">
        <v>923</v>
      </c>
      <c r="C173" s="504" t="s">
        <v>659</v>
      </c>
    </row>
    <row r="174" spans="1:3" ht="22.5">
      <c r="A174" s="509"/>
      <c r="B174" s="520" t="s">
        <v>922</v>
      </c>
      <c r="C174" s="504" t="s">
        <v>660</v>
      </c>
    </row>
    <row r="175" spans="1:3">
      <c r="A175" s="509"/>
      <c r="B175" s="790" t="s">
        <v>661</v>
      </c>
      <c r="C175" s="791"/>
    </row>
    <row r="176" spans="1:3">
      <c r="A176" s="509"/>
      <c r="B176" s="792" t="s">
        <v>921</v>
      </c>
      <c r="C176" s="793"/>
    </row>
    <row r="177" spans="1:3">
      <c r="A177" s="508">
        <v>1</v>
      </c>
      <c r="B177" s="504" t="s">
        <v>563</v>
      </c>
      <c r="C177" s="504" t="s">
        <v>563</v>
      </c>
    </row>
    <row r="178" spans="1:3" ht="33.75">
      <c r="A178" s="508">
        <v>2</v>
      </c>
      <c r="B178" s="504" t="s">
        <v>662</v>
      </c>
      <c r="C178" s="504" t="s">
        <v>663</v>
      </c>
    </row>
    <row r="179" spans="1:3">
      <c r="A179" s="508">
        <v>3</v>
      </c>
      <c r="B179" s="504" t="s">
        <v>565</v>
      </c>
      <c r="C179" s="504" t="s">
        <v>664</v>
      </c>
    </row>
    <row r="180" spans="1:3" ht="22.5">
      <c r="A180" s="508">
        <v>4</v>
      </c>
      <c r="B180" s="504" t="s">
        <v>566</v>
      </c>
      <c r="C180" s="504" t="s">
        <v>665</v>
      </c>
    </row>
    <row r="181" spans="1:3" ht="22.5">
      <c r="A181" s="508">
        <v>5</v>
      </c>
      <c r="B181" s="504" t="s">
        <v>567</v>
      </c>
      <c r="C181" s="504" t="s">
        <v>687</v>
      </c>
    </row>
    <row r="182" spans="1:3" ht="45">
      <c r="A182" s="508">
        <v>6</v>
      </c>
      <c r="B182" s="504" t="s">
        <v>568</v>
      </c>
      <c r="C182" s="504" t="s">
        <v>666</v>
      </c>
    </row>
    <row r="183" spans="1:3">
      <c r="A183" s="509"/>
      <c r="B183" s="790" t="s">
        <v>667</v>
      </c>
      <c r="C183" s="791"/>
    </row>
    <row r="184" spans="1:3">
      <c r="A184" s="509"/>
      <c r="B184" s="799" t="s">
        <v>920</v>
      </c>
      <c r="C184" s="796"/>
    </row>
    <row r="185" spans="1:3" ht="22.5">
      <c r="A185" s="509">
        <v>1.1000000000000001</v>
      </c>
      <c r="B185" s="519" t="s">
        <v>573</v>
      </c>
      <c r="C185" s="504" t="s">
        <v>668</v>
      </c>
    </row>
    <row r="186" spans="1:3" ht="50.1" customHeight="1">
      <c r="A186" s="509" t="s">
        <v>157</v>
      </c>
      <c r="B186" s="505" t="s">
        <v>574</v>
      </c>
      <c r="C186" s="504" t="s">
        <v>669</v>
      </c>
    </row>
    <row r="187" spans="1:3">
      <c r="A187" s="509" t="s">
        <v>575</v>
      </c>
      <c r="B187" s="518" t="s">
        <v>576</v>
      </c>
      <c r="C187" s="800" t="s">
        <v>919</v>
      </c>
    </row>
    <row r="188" spans="1:3">
      <c r="A188" s="509" t="s">
        <v>577</v>
      </c>
      <c r="B188" s="518" t="s">
        <v>578</v>
      </c>
      <c r="C188" s="800"/>
    </row>
    <row r="189" spans="1:3">
      <c r="A189" s="509" t="s">
        <v>579</v>
      </c>
      <c r="B189" s="518" t="s">
        <v>580</v>
      </c>
      <c r="C189" s="800"/>
    </row>
    <row r="190" spans="1:3">
      <c r="A190" s="509" t="s">
        <v>581</v>
      </c>
      <c r="B190" s="518" t="s">
        <v>582</v>
      </c>
      <c r="C190" s="800"/>
    </row>
    <row r="191" spans="1:3" ht="25.5" customHeight="1">
      <c r="A191" s="509">
        <v>1.2</v>
      </c>
      <c r="B191" s="517" t="s">
        <v>895</v>
      </c>
      <c r="C191" s="503" t="s">
        <v>952</v>
      </c>
    </row>
    <row r="192" spans="1:3" ht="22.5">
      <c r="A192" s="509" t="s">
        <v>584</v>
      </c>
      <c r="B192" s="512" t="s">
        <v>585</v>
      </c>
      <c r="C192" s="515" t="s">
        <v>670</v>
      </c>
    </row>
    <row r="193" spans="1:4" ht="22.5">
      <c r="A193" s="509" t="s">
        <v>586</v>
      </c>
      <c r="B193" s="516" t="s">
        <v>587</v>
      </c>
      <c r="C193" s="515" t="s">
        <v>671</v>
      </c>
    </row>
    <row r="194" spans="1:4" ht="26.1" customHeight="1">
      <c r="A194" s="509" t="s">
        <v>588</v>
      </c>
      <c r="B194" s="514" t="s">
        <v>589</v>
      </c>
      <c r="C194" s="503" t="s">
        <v>672</v>
      </c>
    </row>
    <row r="195" spans="1:4" ht="22.5">
      <c r="A195" s="509" t="s">
        <v>590</v>
      </c>
      <c r="B195" s="513" t="s">
        <v>591</v>
      </c>
      <c r="C195" s="503" t="s">
        <v>673</v>
      </c>
      <c r="D195" s="351"/>
    </row>
    <row r="196" spans="1:4" ht="22.5">
      <c r="A196" s="509">
        <v>1.4</v>
      </c>
      <c r="B196" s="512" t="s">
        <v>680</v>
      </c>
      <c r="C196" s="511" t="s">
        <v>674</v>
      </c>
      <c r="D196" s="352"/>
    </row>
    <row r="197" spans="1:4" ht="12.75">
      <c r="A197" s="509">
        <v>1.5</v>
      </c>
      <c r="B197" s="512" t="s">
        <v>681</v>
      </c>
      <c r="C197" s="511" t="s">
        <v>674</v>
      </c>
      <c r="D197" s="353"/>
    </row>
    <row r="198" spans="1:4" ht="12.75">
      <c r="A198" s="509"/>
      <c r="B198" s="801" t="s">
        <v>675</v>
      </c>
      <c r="C198" s="801"/>
      <c r="D198" s="353"/>
    </row>
    <row r="199" spans="1:4" ht="12.75">
      <c r="A199" s="509"/>
      <c r="B199" s="799" t="s">
        <v>918</v>
      </c>
      <c r="C199" s="799"/>
      <c r="D199" s="353"/>
    </row>
    <row r="200" spans="1:4" ht="12.75">
      <c r="A200" s="508"/>
      <c r="B200" s="503" t="s">
        <v>917</v>
      </c>
      <c r="C200" s="510" t="s">
        <v>949</v>
      </c>
      <c r="D200" s="353"/>
    </row>
    <row r="201" spans="1:4" ht="12.75">
      <c r="A201" s="509"/>
      <c r="B201" s="801" t="s">
        <v>676</v>
      </c>
      <c r="C201" s="801"/>
      <c r="D201" s="354"/>
    </row>
    <row r="202" spans="1:4" ht="12.75">
      <c r="A202" s="508"/>
      <c r="B202" s="799" t="s">
        <v>916</v>
      </c>
      <c r="C202" s="799"/>
      <c r="D202" s="355"/>
    </row>
    <row r="203" spans="1:4" ht="12.75">
      <c r="B203" s="801" t="s">
        <v>714</v>
      </c>
      <c r="C203" s="801"/>
      <c r="D203" s="356"/>
    </row>
    <row r="204" spans="1:4" ht="22.5">
      <c r="A204" s="505">
        <v>1</v>
      </c>
      <c r="B204" s="503" t="s">
        <v>690</v>
      </c>
      <c r="C204" s="503" t="s">
        <v>702</v>
      </c>
      <c r="D204" s="355"/>
    </row>
    <row r="205" spans="1:4" ht="18" customHeight="1">
      <c r="A205" s="505">
        <v>2</v>
      </c>
      <c r="B205" s="503" t="s">
        <v>691</v>
      </c>
      <c r="C205" s="503" t="s">
        <v>703</v>
      </c>
      <c r="D205" s="356"/>
    </row>
    <row r="206" spans="1:4" ht="22.5">
      <c r="A206" s="505">
        <v>3</v>
      </c>
      <c r="B206" s="503" t="s">
        <v>692</v>
      </c>
      <c r="C206" s="503" t="s">
        <v>704</v>
      </c>
      <c r="D206" s="357"/>
    </row>
    <row r="207" spans="1:4" ht="12.75">
      <c r="A207" s="505">
        <v>4</v>
      </c>
      <c r="B207" s="503" t="s">
        <v>693</v>
      </c>
      <c r="C207" s="503" t="s">
        <v>705</v>
      </c>
      <c r="D207" s="357"/>
    </row>
    <row r="208" spans="1:4" ht="22.5">
      <c r="A208" s="505">
        <v>5</v>
      </c>
      <c r="B208" s="503" t="s">
        <v>694</v>
      </c>
      <c r="C208" s="503" t="s">
        <v>706</v>
      </c>
    </row>
    <row r="209" spans="1:3" ht="24.6" customHeight="1">
      <c r="A209" s="505">
        <v>6</v>
      </c>
      <c r="B209" s="503" t="s">
        <v>695</v>
      </c>
      <c r="C209" s="503" t="s">
        <v>707</v>
      </c>
    </row>
    <row r="210" spans="1:3" ht="22.5">
      <c r="A210" s="505">
        <v>7</v>
      </c>
      <c r="B210" s="503" t="s">
        <v>696</v>
      </c>
      <c r="C210" s="503" t="s">
        <v>708</v>
      </c>
    </row>
    <row r="211" spans="1:3">
      <c r="A211" s="505">
        <v>7.1</v>
      </c>
      <c r="B211" s="507" t="s">
        <v>697</v>
      </c>
      <c r="C211" s="503" t="s">
        <v>709</v>
      </c>
    </row>
    <row r="212" spans="1:3" ht="22.5">
      <c r="A212" s="505">
        <v>7.2</v>
      </c>
      <c r="B212" s="507" t="s">
        <v>698</v>
      </c>
      <c r="C212" s="503" t="s">
        <v>710</v>
      </c>
    </row>
    <row r="213" spans="1:3">
      <c r="A213" s="505">
        <v>7.3</v>
      </c>
      <c r="B213" s="506" t="s">
        <v>699</v>
      </c>
      <c r="C213" s="503" t="s">
        <v>711</v>
      </c>
    </row>
    <row r="214" spans="1:3" ht="39.6" customHeight="1">
      <c r="A214" s="505">
        <v>8</v>
      </c>
      <c r="B214" s="503" t="s">
        <v>700</v>
      </c>
      <c r="C214" s="503" t="s">
        <v>712</v>
      </c>
    </row>
    <row r="215" spans="1:3">
      <c r="A215" s="505">
        <v>9</v>
      </c>
      <c r="B215" s="503" t="s">
        <v>701</v>
      </c>
      <c r="C215" s="503" t="s">
        <v>713</v>
      </c>
    </row>
    <row r="216" spans="1:3" ht="22.5">
      <c r="A216" s="543">
        <v>10.1</v>
      </c>
      <c r="B216" s="544" t="s">
        <v>721</v>
      </c>
      <c r="C216" s="536" t="s">
        <v>722</v>
      </c>
    </row>
    <row r="217" spans="1:3">
      <c r="A217" s="802"/>
      <c r="B217" s="545" t="s">
        <v>908</v>
      </c>
      <c r="C217" s="503" t="s">
        <v>915</v>
      </c>
    </row>
    <row r="218" spans="1:3">
      <c r="A218" s="802"/>
      <c r="B218" s="504" t="s">
        <v>572</v>
      </c>
      <c r="C218" s="503" t="s">
        <v>914</v>
      </c>
    </row>
    <row r="219" spans="1:3">
      <c r="A219" s="802"/>
      <c r="B219" s="504" t="s">
        <v>907</v>
      </c>
      <c r="C219" s="503" t="s">
        <v>953</v>
      </c>
    </row>
    <row r="220" spans="1:3">
      <c r="A220" s="802"/>
      <c r="B220" s="504" t="s">
        <v>715</v>
      </c>
      <c r="C220" s="503" t="s">
        <v>913</v>
      </c>
    </row>
    <row r="221" spans="1:3" ht="22.5">
      <c r="A221" s="802"/>
      <c r="B221" s="504" t="s">
        <v>719</v>
      </c>
      <c r="C221" s="504" t="s">
        <v>912</v>
      </c>
    </row>
    <row r="222" spans="1:3" ht="33.75">
      <c r="A222" s="802"/>
      <c r="B222" s="504" t="s">
        <v>718</v>
      </c>
      <c r="C222" s="503" t="s">
        <v>911</v>
      </c>
    </row>
    <row r="223" spans="1:3">
      <c r="A223" s="802"/>
      <c r="B223" s="504" t="s">
        <v>954</v>
      </c>
      <c r="C223" s="503" t="s">
        <v>910</v>
      </c>
    </row>
    <row r="224" spans="1:3" ht="22.5">
      <c r="A224" s="802"/>
      <c r="B224" s="504" t="s">
        <v>955</v>
      </c>
      <c r="C224" s="503" t="s">
        <v>909</v>
      </c>
    </row>
    <row r="225" spans="1:3" ht="12.75">
      <c r="A225" s="537"/>
      <c r="B225" s="538"/>
      <c r="C225" s="539"/>
    </row>
    <row r="226" spans="1:3" ht="12.75">
      <c r="A226" s="537"/>
      <c r="B226" s="539"/>
      <c r="C226" s="539"/>
    </row>
    <row r="227" spans="1:3" ht="12.75">
      <c r="A227" s="537"/>
      <c r="B227" s="539"/>
      <c r="C227" s="539"/>
    </row>
    <row r="228" spans="1:3" ht="12.75">
      <c r="A228" s="537"/>
      <c r="B228" s="540"/>
      <c r="C228" s="539"/>
    </row>
    <row r="229" spans="1:3" ht="12.75">
      <c r="A229" s="798"/>
      <c r="B229" s="541"/>
      <c r="C229" s="539"/>
    </row>
    <row r="230" spans="1:3" ht="12.75">
      <c r="A230" s="798"/>
      <c r="B230" s="541"/>
      <c r="C230" s="539"/>
    </row>
    <row r="231" spans="1:3" ht="12.75">
      <c r="A231" s="798"/>
      <c r="B231" s="541"/>
      <c r="C231" s="539"/>
    </row>
    <row r="232" spans="1:3" ht="12.75">
      <c r="A232" s="798"/>
      <c r="B232" s="541"/>
      <c r="C232" s="542"/>
    </row>
    <row r="233" spans="1:3" ht="40.5" customHeight="1">
      <c r="A233" s="798"/>
      <c r="B233" s="541"/>
      <c r="C233" s="539"/>
    </row>
    <row r="234" spans="1:3" ht="24" customHeight="1">
      <c r="A234" s="798"/>
      <c r="B234" s="541"/>
      <c r="C234" s="539"/>
    </row>
    <row r="235" spans="1:3" ht="12.75">
      <c r="A235" s="798"/>
      <c r="B235" s="541"/>
      <c r="C235" s="539"/>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SDhQ4EWRQ+RTsF4cXqSUNfb+EP4pcWZTDalP8gtepaA=</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mOiSKf2GN9VZO1GsPlNI3K/AaeNZVGvoOkzYgLz1MAA=</DigestValue>
    </Reference>
  </SignedInfo>
  <SignatureValue>mrZva1P/rizs2QQrJKG3XVLCUdUDTO2Z4lV3ypu/VekhGmhkHTGl1VF8emwMCe4wn3x1JBLFjp7w
mgmxUCvimclBNDqpK8jQCAZVPdZU3EKUh9G/bRx0tSizBSPO2FJ6EqvbjdUiJu1O1P1DpVzoCksL
LuYzgcM9onefleum3qSIo1kmAVqtJuEnlPswI2TmyX3Os1rnQNa4aYJCX7bksYSZUVJIWKST7LDi
H966lAJtE16AT7I5RUG+gAKCAr314ejEx1DzouYTVomnZ43bYnjJMt1aTd0HIZchTEZYvc66ButO
x0P40emo9hES3ppAP9UNgcqcVWLEVtfSliAG6A==</SignatureValue>
  <KeyInfo>
    <X509Data>
      <X509Certificate>MIIGPjCCBSagAwIBAgIKK9kZwAADAAI5NjANBgkqhkiG9w0BAQsFADBKMRIwEAYKCZImiZPyLGQBGRYCZ2UxEzARBgoJkiaJk/IsZAEZFgNuYmcxHzAdBgNVBAMTFk5CRyBDbGFzcyAyIElOVCBTdWIgQ0EwHhcNMjMwNzExMDc0NDM0WhcNMjUwNzEwMDc0NDM0WjA8MRUwEwYDVQQKEwxKU0MgVEJDIEJBTksxIzAhBgNVBAMTGkJUQiAtIFZsYWRpbWVyIEtvY2hpc2h2aWxpMIIBIjANBgkqhkiG9w0BAQEFAAOCAQ8AMIIBCgKCAQEA3bSCUNeZF+3AOXq3xUOISiEmkwO2uHKeoVbAqgokAubPFsioOok2h9rIEiWBIdutbG7t+bUUIgvSH+uf+NyFgLmI2cC4hlAvIPClbUVmG5nfg/kbYn7MbRytJqbKAc+EZlX6Nx8d/OC+pOifb2SCWWXWp3o5O+ITFnSoM1YEGAwd+TENx4GTiIS5k+Cxf5AD1kYSB/uNL3+GSFmm5SsizTjvqGcCzYuPywgr94mj4X/FNwNGPx+yzoSixovy2NP3CCYooaZxAcafM6IvIU11GJEgTa1HcoiMwsHvtgMaWV5XSpfZ77nTuKsBEV6CxiVrvBZVuStz+PapHdfCBbwodQIDAQABo4IDMjCCAy4wPAYJKwYBBAGCNxUHBC8wLQYlKwYBBAGCNxUI5rJgg431RIaBmQmDuKFKg76EcQSDxJEzhIOIXQIBZAIBIzAdBgNVHSUEFjAUBggrBgEFBQcDAgYIKwYBBQUHAwQwCwYDVR0PBAQDAgeAMCcGCSsGAQQBgjcVCgQaMBgwCgYIKwYBBQUHAwIwCgYIKwYBBQUHAwQwHQYDVR0OBBYEFPZltTUrpTK10CulANkSv9hQ5xf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ipM2JYNurHxj+gaHM1x9oQ8ux8O/S/6isxz855TqU0hM5q24bDtOPED7qQtE0Fnkt1lrPlanZHPKwIb6EtIfnM5MVqqGx+/gqRUTDIr1SOVfUOcQbdM9GDBuNl1Z6EEnDulgD0VZ6C8c/2j96yjVVq+ncHe/Ci8nTLb+cQAOGsk9q4xMcC3EgbBwFBlhbXo6rTsBOuOAEgi3g9sucfJaTZGhRLZmSxcXzK77Bc7cOFOLp9TGiR6KhlkIXGPjUgRSbD+8tXnZwXiiRkQiBWftWnIgZsxpymnUxdmr3HHCUvv+dUDuDcMZ9jk+kWlq983sM4w4ax7jlntEQY7rS7i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MNPeQit7Mi1EgF32nH8m8uKOmqkyreawLx9aQXGOfXE=</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AB5nD+wd9CsWwusZpmkIPeZGW3aWkrW1VtEEEa1PuI0=</DigestValue>
      </Reference>
      <Reference URI="/xl/styles.xml?ContentType=application/vnd.openxmlformats-officedocument.spreadsheetml.styles+xml">
        <DigestMethod Algorithm="http://www.w3.org/2001/04/xmlenc#sha256"/>
        <DigestValue>zJLh2Vzz+9eW0bi4UZeXZcHYRePf4GDajfabtqTKu+s=</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90BxEZUchgSsiaUnVEy7pLptqZsOKEUDhzH1QFnL88U=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HDRas66S0tgum3UzUqZHXHQ0595hcJsit5lDgJuBgPA=</DigestValue>
      </Reference>
      <Reference URI="/xl/worksheets/sheet10.xml?ContentType=application/vnd.openxmlformats-officedocument.spreadsheetml.worksheet+xml">
        <DigestMethod Algorithm="http://www.w3.org/2001/04/xmlenc#sha256"/>
        <DigestValue>XWPbG1JpSbM1EJeNBzz2FN1rILuDgoBUArdTcqR9Eyk=</DigestValue>
      </Reference>
      <Reference URI="/xl/worksheets/sheet11.xml?ContentType=application/vnd.openxmlformats-officedocument.spreadsheetml.worksheet+xml">
        <DigestMethod Algorithm="http://www.w3.org/2001/04/xmlenc#sha256"/>
        <DigestValue>s+yoUUbI0AVCybH3e8ko6n8hcvxZ2M+o7SbVA3DnE7Q=</DigestValue>
      </Reference>
      <Reference URI="/xl/worksheets/sheet12.xml?ContentType=application/vnd.openxmlformats-officedocument.spreadsheetml.worksheet+xml">
        <DigestMethod Algorithm="http://www.w3.org/2001/04/xmlenc#sha256"/>
        <DigestValue>QyR7zHsLphebFAYtHzebxpCLXry1c20rYve1BadoAcc=</DigestValue>
      </Reference>
      <Reference URI="/xl/worksheets/sheet13.xml?ContentType=application/vnd.openxmlformats-officedocument.spreadsheetml.worksheet+xml">
        <DigestMethod Algorithm="http://www.w3.org/2001/04/xmlenc#sha256"/>
        <DigestValue>IZJgaJOrORnjXVFtgs/QveCDIhtOYzGuwgJrykOXzac=</DigestValue>
      </Reference>
      <Reference URI="/xl/worksheets/sheet14.xml?ContentType=application/vnd.openxmlformats-officedocument.spreadsheetml.worksheet+xml">
        <DigestMethod Algorithm="http://www.w3.org/2001/04/xmlenc#sha256"/>
        <DigestValue>XkSVEQY7sNSnfoW4JKotQwiROj66wufJQQbz125nXOI=</DigestValue>
      </Reference>
      <Reference URI="/xl/worksheets/sheet15.xml?ContentType=application/vnd.openxmlformats-officedocument.spreadsheetml.worksheet+xml">
        <DigestMethod Algorithm="http://www.w3.org/2001/04/xmlenc#sha256"/>
        <DigestValue>PUGSQMK02NkSsvqNZBE1FxZj7lnZwpxjzXpKEi1WY1g=</DigestValue>
      </Reference>
      <Reference URI="/xl/worksheets/sheet16.xml?ContentType=application/vnd.openxmlformats-officedocument.spreadsheetml.worksheet+xml">
        <DigestMethod Algorithm="http://www.w3.org/2001/04/xmlenc#sha256"/>
        <DigestValue>GBCf1A6xq0/sG6tEaX9ObxJAhzjk1Rvcg5LnJpzlZe4=</DigestValue>
      </Reference>
      <Reference URI="/xl/worksheets/sheet17.xml?ContentType=application/vnd.openxmlformats-officedocument.spreadsheetml.worksheet+xml">
        <DigestMethod Algorithm="http://www.w3.org/2001/04/xmlenc#sha256"/>
        <DigestValue>rOVyQJiD87js5mqtgujQqKWm16cnQwAonlEVPmuY7fg=</DigestValue>
      </Reference>
      <Reference URI="/xl/worksheets/sheet18.xml?ContentType=application/vnd.openxmlformats-officedocument.spreadsheetml.worksheet+xml">
        <DigestMethod Algorithm="http://www.w3.org/2001/04/xmlenc#sha256"/>
        <DigestValue>X0Foc9Xxnss4gVGTB7qzjyc3j0SetRr+QPQ9/AymV6o=</DigestValue>
      </Reference>
      <Reference URI="/xl/worksheets/sheet19.xml?ContentType=application/vnd.openxmlformats-officedocument.spreadsheetml.worksheet+xml">
        <DigestMethod Algorithm="http://www.w3.org/2001/04/xmlenc#sha256"/>
        <DigestValue>Bsn+3gSAtnnet2VCxwkbR7TxdBz5tPMoOvXbVJxFaaI=</DigestValue>
      </Reference>
      <Reference URI="/xl/worksheets/sheet2.xml?ContentType=application/vnd.openxmlformats-officedocument.spreadsheetml.worksheet+xml">
        <DigestMethod Algorithm="http://www.w3.org/2001/04/xmlenc#sha256"/>
        <DigestValue>6d//GgbYavEoMpUhOxMRCEenog29Wio62jOpBwnJjfU=</DigestValue>
      </Reference>
      <Reference URI="/xl/worksheets/sheet20.xml?ContentType=application/vnd.openxmlformats-officedocument.spreadsheetml.worksheet+xml">
        <DigestMethod Algorithm="http://www.w3.org/2001/04/xmlenc#sha256"/>
        <DigestValue>TmDcbh2g1wdR3ebyVj91DwkqBtKN1DEw5OZu/f7ymzQ=</DigestValue>
      </Reference>
      <Reference URI="/xl/worksheets/sheet21.xml?ContentType=application/vnd.openxmlformats-officedocument.spreadsheetml.worksheet+xml">
        <DigestMethod Algorithm="http://www.w3.org/2001/04/xmlenc#sha256"/>
        <DigestValue>Yw6X7QI6BwcRpkYA7PcDUij2r42o4oRJAuI6CLB6EDY=</DigestValue>
      </Reference>
      <Reference URI="/xl/worksheets/sheet22.xml?ContentType=application/vnd.openxmlformats-officedocument.spreadsheetml.worksheet+xml">
        <DigestMethod Algorithm="http://www.w3.org/2001/04/xmlenc#sha256"/>
        <DigestValue>8tOwfczyE6529VMWNunIMnhBrZqpdI6oNaxQeQgUFRI=</DigestValue>
      </Reference>
      <Reference URI="/xl/worksheets/sheet23.xml?ContentType=application/vnd.openxmlformats-officedocument.spreadsheetml.worksheet+xml">
        <DigestMethod Algorithm="http://www.w3.org/2001/04/xmlenc#sha256"/>
        <DigestValue>NhSmVgt/5uYuSRsiROzgi4NDw3TI404R8bHs5zKuz1E=</DigestValue>
      </Reference>
      <Reference URI="/xl/worksheets/sheet24.xml?ContentType=application/vnd.openxmlformats-officedocument.spreadsheetml.worksheet+xml">
        <DigestMethod Algorithm="http://www.w3.org/2001/04/xmlenc#sha256"/>
        <DigestValue>uA4Fke6kPI9I1pqM72bDFj+xRZMSlo3k1IqB7IODv9U=</DigestValue>
      </Reference>
      <Reference URI="/xl/worksheets/sheet25.xml?ContentType=application/vnd.openxmlformats-officedocument.spreadsheetml.worksheet+xml">
        <DigestMethod Algorithm="http://www.w3.org/2001/04/xmlenc#sha256"/>
        <DigestValue>bH2qEuGehNfWQIquZHLJEJF1mbDM+sjO01Zpk6xIlio=</DigestValue>
      </Reference>
      <Reference URI="/xl/worksheets/sheet26.xml?ContentType=application/vnd.openxmlformats-officedocument.spreadsheetml.worksheet+xml">
        <DigestMethod Algorithm="http://www.w3.org/2001/04/xmlenc#sha256"/>
        <DigestValue>E7aeqIPv262EN5rTuFQv4QyBMvVOt/J1P8ZcT8GBODQ=</DigestValue>
      </Reference>
      <Reference URI="/xl/worksheets/sheet27.xml?ContentType=application/vnd.openxmlformats-officedocument.spreadsheetml.worksheet+xml">
        <DigestMethod Algorithm="http://www.w3.org/2001/04/xmlenc#sha256"/>
        <DigestValue>zC5/fZMORzqvG1M512cuh51z3eNRQ0mLEldrKyXnxy0=</DigestValue>
      </Reference>
      <Reference URI="/xl/worksheets/sheet28.xml?ContentType=application/vnd.openxmlformats-officedocument.spreadsheetml.worksheet+xml">
        <DigestMethod Algorithm="http://www.w3.org/2001/04/xmlenc#sha256"/>
        <DigestValue>TRORcSzAKNr9LOBYETfA6YxrBJWsC5pNX6OD4nXp9Ns=</DigestValue>
      </Reference>
      <Reference URI="/xl/worksheets/sheet29.xml?ContentType=application/vnd.openxmlformats-officedocument.spreadsheetml.worksheet+xml">
        <DigestMethod Algorithm="http://www.w3.org/2001/04/xmlenc#sha256"/>
        <DigestValue>p/nvY8/37QYqaYdzi4ceiLeH6RqNFUzZ+kVsybXPLJ4=</DigestValue>
      </Reference>
      <Reference URI="/xl/worksheets/sheet3.xml?ContentType=application/vnd.openxmlformats-officedocument.spreadsheetml.worksheet+xml">
        <DigestMethod Algorithm="http://www.w3.org/2001/04/xmlenc#sha256"/>
        <DigestValue>xmxWR3dypkZpjXcEOeKm/g6Ywu0Jpfo/BSSfSy6N294=</DigestValue>
      </Reference>
      <Reference URI="/xl/worksheets/sheet30.xml?ContentType=application/vnd.openxmlformats-officedocument.spreadsheetml.worksheet+xml">
        <DigestMethod Algorithm="http://www.w3.org/2001/04/xmlenc#sha256"/>
        <DigestValue>BQTu87ACGz8+q9HvWnQrbqKWFa/WKOM1b8WsCvFSSWc=</DigestValue>
      </Reference>
      <Reference URI="/xl/worksheets/sheet4.xml?ContentType=application/vnd.openxmlformats-officedocument.spreadsheetml.worksheet+xml">
        <DigestMethod Algorithm="http://www.w3.org/2001/04/xmlenc#sha256"/>
        <DigestValue>nYCOLHPjcoZ/Yojm01M3xsdLJwf3IJFIyPjFZOeiLMY=</DigestValue>
      </Reference>
      <Reference URI="/xl/worksheets/sheet5.xml?ContentType=application/vnd.openxmlformats-officedocument.spreadsheetml.worksheet+xml">
        <DigestMethod Algorithm="http://www.w3.org/2001/04/xmlenc#sha256"/>
        <DigestValue>NdRj/XfUrnrcyzgfEsONOq7l0fu4IkkIafWkoPS/Djw=</DigestValue>
      </Reference>
      <Reference URI="/xl/worksheets/sheet6.xml?ContentType=application/vnd.openxmlformats-officedocument.spreadsheetml.worksheet+xml">
        <DigestMethod Algorithm="http://www.w3.org/2001/04/xmlenc#sha256"/>
        <DigestValue>Auo5iImq9re5b7SXnoK7MdXjpl6CRO0m52cxyzLv+JE=</DigestValue>
      </Reference>
      <Reference URI="/xl/worksheets/sheet7.xml?ContentType=application/vnd.openxmlformats-officedocument.spreadsheetml.worksheet+xml">
        <DigestMethod Algorithm="http://www.w3.org/2001/04/xmlenc#sha256"/>
        <DigestValue>nmF8kslYiCjg0/7iECa8JaZTMRXxJW5Pq3gbWQ/DkDQ=</DigestValue>
      </Reference>
      <Reference URI="/xl/worksheets/sheet8.xml?ContentType=application/vnd.openxmlformats-officedocument.spreadsheetml.worksheet+xml">
        <DigestMethod Algorithm="http://www.w3.org/2001/04/xmlenc#sha256"/>
        <DigestValue>o6b5hZwzM6gn4ZCDqKgf74R2sA1+Fib9n2WzuHCdXlM=</DigestValue>
      </Reference>
      <Reference URI="/xl/worksheets/sheet9.xml?ContentType=application/vnd.openxmlformats-officedocument.spreadsheetml.worksheet+xml">
        <DigestMethod Algorithm="http://www.w3.org/2001/04/xmlenc#sha256"/>
        <DigestValue>tXxJC3BMLTBLD6f3yKpi3V54eZC0QjAwGO7pjYtT99g=</DigestValue>
      </Reference>
    </Manifest>
    <SignatureProperties>
      <SignatureProperty Id="idSignatureTime" Target="#idPackageSignature">
        <mdssi:SignatureTime xmlns:mdssi="http://schemas.openxmlformats.org/package/2006/digital-signature">
          <mdssi:Format>YYYY-MM-DDThh:mm:ssTZD</mdssi:Format>
          <mdssi:Value>2024-07-30T11:57:12Z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2024-07-30T11:57:12Z</xd:SigningTime>
          <xd:SigningCertificate>
            <xd:Cert>
              <xd:CertDigest>
                <DigestMethod Algorithm="http://www.w3.org/2001/04/xmlenc#sha256"/>
                <DigestValue>YaUMn4B27ovw0mUbvOo97fR6yyrtMbi+yALjyxBAKcc=</DigestValue>
              </xd:CertDigest>
              <xd:IssuerSerial>
                <X509IssuerName>CN=NBG Class 2 INT Sub CA, DC=nbg, DC=ge</X509IssuerName>
                <X509SerialNumber>207066557710449078581558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AIAHykMvkUxfJ+lzDvmOgl/fdUkQBhw4o3Myv4OBwpE=</DigestValue>
    </Reference>
    <Reference Type="http://www.w3.org/2000/09/xmldsig#Object" URI="#idOfficeObject">
      <DigestMethod Algorithm="http://www.w3.org/2001/04/xmlenc#sha256"/>
      <DigestValue>PBYVF87FcHNNpiG3LLa+mEDWQdqOKhSxhaCNu2r1SYA=</DigestValue>
    </Reference>
    <Reference Type="http://uri.etsi.org/01903#SignedProperties" URI="#idSignedProperties">
      <Transforms>
        <Transform Algorithm="http://www.w3.org/TR/2001/REC-xml-c14n-20010315"/>
      </Transforms>
      <DigestMethod Algorithm="http://www.w3.org/2001/04/xmlenc#sha256"/>
      <DigestValue>0i+cVx5hGhli7EkLIMAaWmKV7oJPKhfeYnj34h+CEFQ=</DigestValue>
    </Reference>
  </SignedInfo>
  <SignatureValue>0pyWkFLVAD102/1j1zADrTBip+ocpdi+5h/UiL2ChADcLyGO7CzW9UVvE0s32rTu6+Xr76/AAw/w
rJHaDgLIyQlJTzlnHaawhJLQkrptS9BkcC/lqFUz/OjbDdNLA7Bg1XVKyzq+6jebkNh/4fKCfSRz
6o11I9y0khlI9DpKHJNwjccku2CwJnALPTvvgNNU7FuA+oVnUm6REucCg3kmytfEUe1aGMpnKl1x
WmAMQOKI51/QZJgc2sPn7Ce2IF4/Aqlog8+uho6dZzG6zPVHPUgdRaLoEyXpQqxGsjjZN/vD7+RO
iuFgRH91K3roeZjIvDQM8FjOLOay5dkbziqGDw==</SignatureValue>
  <KeyInfo>
    <X509Data>
      <X509Certificate>MIIGOTCCBSGgAwIBAgIKK9XQkAADAAI5NTANBgkqhkiG9w0BAQsFADBKMRIwEAYKCZImiZPyLGQBGRYCZ2UxEzARBgoJkiaJk/IsZAEZFgNuYmcxHzAdBgNVBAMTFk5CRyBDbGFzcyAyIElOVCBTdWIgQ0EwHhcNMjMwNzExMDc0MDU4WhcNMjUwNzEwMDc0MDU4WjA3MRUwEwYDVQQKEwxKU0MgVEJDIEJBTksxHjAcBgNVBAMTFUJUQiAtIERhdmlkIEt1dGFsYWR6ZTCCASIwDQYJKoZIhvcNAQEBBQADggEPADCCAQoCggEBAOVZ6TIJ9e/sfVQdWzm9QGvvWhEAXIvWWZyKwyGboGlwxr5XTmq2rN5vmqiHKcMSwZqdzpt/PVRcUe+zOvlXb/PmyAU2K4j6t+NDAgjE2LQUFceUNuOLcOzNEItZWfR4dNv+CZ2EG6Tc+ip5vF8ZaLaY+R+GvwWNZKJWr9iRYG/3CBH/aD+QIpVdR7ZYIlb0UFw2UNhHaxd11iCVDUZNRRWkfJ6Msv8daT32HYe4Tvi4KyAb+5rLurjoilOIbIcCMOQK4NeqI3FeqSM8zVJrkvr0Qzma2fQyoOqyXGvfJiGa7ERLFckzzau1e7czhXTaiw+9w0ezSYRTRLFhHKDlAJkCAwEAAaOCAzIwggMuMDwGCSsGAQQBgjcVBwQvMC0GJSsGAQQBgjcVCOayYION9USGgZkJg7ihSoO+hHEEg8SRM4SDiF0CAWQCASMwHQYDVR0lBBYwFAYIKwYBBQUHAwIGCCsGAQUFBwMEMAsGA1UdDwQEAwIHgDAnBgkrBgEEAYI3FQoEGjAYMAoGCCsGAQUFBwMCMAoGCCsGAQUFBwMEMB0GA1UdDgQWBBQPoCZk++GwWnYnqp0qcYZA0lO68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ER7o+NNUf61NWytnlw/b2vM+wVnFDWJqaYo+ajMNgdNLB+N8dYieAPOsW1585QN3gT5Wv7/qPFkQT6GIBLXMwGa12vteDCc1dy+CtUQpXbzJ4T9a0dNy1oxbpjihnrcRDIH2QETSku9j+6fH6rkX74lizseg8iTgB8e5voZyJ97BMQnxiphYjs/0FOFQYVQD3Ks8Z2EdA5KMUIV+m3urbFVao22MZGsgaTZDh5XIlm5DJrlKCxIWEWe8wBEJ8oo2mJPu4cW8s8Ufkm6g0W9JW+kZZALDqX9cmE3LVf8G0icoTVleFkoz2VUXDq6JLcwzX8uSncloQ33T+crvEPEL/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WD8GylP2c0ZwcTajiE5ds+UqE9hf5EONUTC1tppI9wY=</DigestValue>
      </Reference>
      <Reference URI="/xl/calcChain.xml?ContentType=application/vnd.openxmlformats-officedocument.spreadsheetml.calcChain+xml">
        <DigestMethod Algorithm="http://www.w3.org/2001/04/xmlenc#sha256"/>
        <DigestValue>MNPeQit7Mi1EgF32nH8m8uKOmqkyreawLx9aQXGOfXE=</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AB5nD+wd9CsWwusZpmkIPeZGW3aWkrW1VtEEEa1PuI0=</DigestValue>
      </Reference>
      <Reference URI="/xl/styles.xml?ContentType=application/vnd.openxmlformats-officedocument.spreadsheetml.styles+xml">
        <DigestMethod Algorithm="http://www.w3.org/2001/04/xmlenc#sha256"/>
        <DigestValue>zJLh2Vzz+9eW0bi4UZeXZcHYRePf4GDajfabtqTKu+s=</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90BxEZUchgSsiaUnVEy7pLptqZsOKEUDhzH1QFnL88U=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HDRas66S0tgum3UzUqZHXHQ0595hcJsit5lDgJuBgPA=</DigestValue>
      </Reference>
      <Reference URI="/xl/worksheets/sheet10.xml?ContentType=application/vnd.openxmlformats-officedocument.spreadsheetml.worksheet+xml">
        <DigestMethod Algorithm="http://www.w3.org/2001/04/xmlenc#sha256"/>
        <DigestValue>XWPbG1JpSbM1EJeNBzz2FN1rILuDgoBUArdTcqR9Eyk=</DigestValue>
      </Reference>
      <Reference URI="/xl/worksheets/sheet11.xml?ContentType=application/vnd.openxmlformats-officedocument.spreadsheetml.worksheet+xml">
        <DigestMethod Algorithm="http://www.w3.org/2001/04/xmlenc#sha256"/>
        <DigestValue>s+yoUUbI0AVCybH3e8ko6n8hcvxZ2M+o7SbVA3DnE7Q=</DigestValue>
      </Reference>
      <Reference URI="/xl/worksheets/sheet12.xml?ContentType=application/vnd.openxmlformats-officedocument.spreadsheetml.worksheet+xml">
        <DigestMethod Algorithm="http://www.w3.org/2001/04/xmlenc#sha256"/>
        <DigestValue>QyR7zHsLphebFAYtHzebxpCLXry1c20rYve1BadoAcc=</DigestValue>
      </Reference>
      <Reference URI="/xl/worksheets/sheet13.xml?ContentType=application/vnd.openxmlformats-officedocument.spreadsheetml.worksheet+xml">
        <DigestMethod Algorithm="http://www.w3.org/2001/04/xmlenc#sha256"/>
        <DigestValue>IZJgaJOrORnjXVFtgs/QveCDIhtOYzGuwgJrykOXzac=</DigestValue>
      </Reference>
      <Reference URI="/xl/worksheets/sheet14.xml?ContentType=application/vnd.openxmlformats-officedocument.spreadsheetml.worksheet+xml">
        <DigestMethod Algorithm="http://www.w3.org/2001/04/xmlenc#sha256"/>
        <DigestValue>XkSVEQY7sNSnfoW4JKotQwiROj66wufJQQbz125nXOI=</DigestValue>
      </Reference>
      <Reference URI="/xl/worksheets/sheet15.xml?ContentType=application/vnd.openxmlformats-officedocument.spreadsheetml.worksheet+xml">
        <DigestMethod Algorithm="http://www.w3.org/2001/04/xmlenc#sha256"/>
        <DigestValue>PUGSQMK02NkSsvqNZBE1FxZj7lnZwpxjzXpKEi1WY1g=</DigestValue>
      </Reference>
      <Reference URI="/xl/worksheets/sheet16.xml?ContentType=application/vnd.openxmlformats-officedocument.spreadsheetml.worksheet+xml">
        <DigestMethod Algorithm="http://www.w3.org/2001/04/xmlenc#sha256"/>
        <DigestValue>GBCf1A6xq0/sG6tEaX9ObxJAhzjk1Rvcg5LnJpzlZe4=</DigestValue>
      </Reference>
      <Reference URI="/xl/worksheets/sheet17.xml?ContentType=application/vnd.openxmlformats-officedocument.spreadsheetml.worksheet+xml">
        <DigestMethod Algorithm="http://www.w3.org/2001/04/xmlenc#sha256"/>
        <DigestValue>rOVyQJiD87js5mqtgujQqKWm16cnQwAonlEVPmuY7fg=</DigestValue>
      </Reference>
      <Reference URI="/xl/worksheets/sheet18.xml?ContentType=application/vnd.openxmlformats-officedocument.spreadsheetml.worksheet+xml">
        <DigestMethod Algorithm="http://www.w3.org/2001/04/xmlenc#sha256"/>
        <DigestValue>X0Foc9Xxnss4gVGTB7qzjyc3j0SetRr+QPQ9/AymV6o=</DigestValue>
      </Reference>
      <Reference URI="/xl/worksheets/sheet19.xml?ContentType=application/vnd.openxmlformats-officedocument.spreadsheetml.worksheet+xml">
        <DigestMethod Algorithm="http://www.w3.org/2001/04/xmlenc#sha256"/>
        <DigestValue>Bsn+3gSAtnnet2VCxwkbR7TxdBz5tPMoOvXbVJxFaaI=</DigestValue>
      </Reference>
      <Reference URI="/xl/worksheets/sheet2.xml?ContentType=application/vnd.openxmlformats-officedocument.spreadsheetml.worksheet+xml">
        <DigestMethod Algorithm="http://www.w3.org/2001/04/xmlenc#sha256"/>
        <DigestValue>6d//GgbYavEoMpUhOxMRCEenog29Wio62jOpBwnJjfU=</DigestValue>
      </Reference>
      <Reference URI="/xl/worksheets/sheet20.xml?ContentType=application/vnd.openxmlformats-officedocument.spreadsheetml.worksheet+xml">
        <DigestMethod Algorithm="http://www.w3.org/2001/04/xmlenc#sha256"/>
        <DigestValue>TmDcbh2g1wdR3ebyVj91DwkqBtKN1DEw5OZu/f7ymzQ=</DigestValue>
      </Reference>
      <Reference URI="/xl/worksheets/sheet21.xml?ContentType=application/vnd.openxmlformats-officedocument.spreadsheetml.worksheet+xml">
        <DigestMethod Algorithm="http://www.w3.org/2001/04/xmlenc#sha256"/>
        <DigestValue>Yw6X7QI6BwcRpkYA7PcDUij2r42o4oRJAuI6CLB6EDY=</DigestValue>
      </Reference>
      <Reference URI="/xl/worksheets/sheet22.xml?ContentType=application/vnd.openxmlformats-officedocument.spreadsheetml.worksheet+xml">
        <DigestMethod Algorithm="http://www.w3.org/2001/04/xmlenc#sha256"/>
        <DigestValue>8tOwfczyE6529VMWNunIMnhBrZqpdI6oNaxQeQgUFRI=</DigestValue>
      </Reference>
      <Reference URI="/xl/worksheets/sheet23.xml?ContentType=application/vnd.openxmlformats-officedocument.spreadsheetml.worksheet+xml">
        <DigestMethod Algorithm="http://www.w3.org/2001/04/xmlenc#sha256"/>
        <DigestValue>NhSmVgt/5uYuSRsiROzgi4NDw3TI404R8bHs5zKuz1E=</DigestValue>
      </Reference>
      <Reference URI="/xl/worksheets/sheet24.xml?ContentType=application/vnd.openxmlformats-officedocument.spreadsheetml.worksheet+xml">
        <DigestMethod Algorithm="http://www.w3.org/2001/04/xmlenc#sha256"/>
        <DigestValue>uA4Fke6kPI9I1pqM72bDFj+xRZMSlo3k1IqB7IODv9U=</DigestValue>
      </Reference>
      <Reference URI="/xl/worksheets/sheet25.xml?ContentType=application/vnd.openxmlformats-officedocument.spreadsheetml.worksheet+xml">
        <DigestMethod Algorithm="http://www.w3.org/2001/04/xmlenc#sha256"/>
        <DigestValue>bH2qEuGehNfWQIquZHLJEJF1mbDM+sjO01Zpk6xIlio=</DigestValue>
      </Reference>
      <Reference URI="/xl/worksheets/sheet26.xml?ContentType=application/vnd.openxmlformats-officedocument.spreadsheetml.worksheet+xml">
        <DigestMethod Algorithm="http://www.w3.org/2001/04/xmlenc#sha256"/>
        <DigestValue>E7aeqIPv262EN5rTuFQv4QyBMvVOt/J1P8ZcT8GBODQ=</DigestValue>
      </Reference>
      <Reference URI="/xl/worksheets/sheet27.xml?ContentType=application/vnd.openxmlformats-officedocument.spreadsheetml.worksheet+xml">
        <DigestMethod Algorithm="http://www.w3.org/2001/04/xmlenc#sha256"/>
        <DigestValue>zC5/fZMORzqvG1M512cuh51z3eNRQ0mLEldrKyXnxy0=</DigestValue>
      </Reference>
      <Reference URI="/xl/worksheets/sheet28.xml?ContentType=application/vnd.openxmlformats-officedocument.spreadsheetml.worksheet+xml">
        <DigestMethod Algorithm="http://www.w3.org/2001/04/xmlenc#sha256"/>
        <DigestValue>TRORcSzAKNr9LOBYETfA6YxrBJWsC5pNX6OD4nXp9Ns=</DigestValue>
      </Reference>
      <Reference URI="/xl/worksheets/sheet29.xml?ContentType=application/vnd.openxmlformats-officedocument.spreadsheetml.worksheet+xml">
        <DigestMethod Algorithm="http://www.w3.org/2001/04/xmlenc#sha256"/>
        <DigestValue>p/nvY8/37QYqaYdzi4ceiLeH6RqNFUzZ+kVsybXPLJ4=</DigestValue>
      </Reference>
      <Reference URI="/xl/worksheets/sheet3.xml?ContentType=application/vnd.openxmlformats-officedocument.spreadsheetml.worksheet+xml">
        <DigestMethod Algorithm="http://www.w3.org/2001/04/xmlenc#sha256"/>
        <DigestValue>xmxWR3dypkZpjXcEOeKm/g6Ywu0Jpfo/BSSfSy6N294=</DigestValue>
      </Reference>
      <Reference URI="/xl/worksheets/sheet30.xml?ContentType=application/vnd.openxmlformats-officedocument.spreadsheetml.worksheet+xml">
        <DigestMethod Algorithm="http://www.w3.org/2001/04/xmlenc#sha256"/>
        <DigestValue>BQTu87ACGz8+q9HvWnQrbqKWFa/WKOM1b8WsCvFSSWc=</DigestValue>
      </Reference>
      <Reference URI="/xl/worksheets/sheet4.xml?ContentType=application/vnd.openxmlformats-officedocument.spreadsheetml.worksheet+xml">
        <DigestMethod Algorithm="http://www.w3.org/2001/04/xmlenc#sha256"/>
        <DigestValue>nYCOLHPjcoZ/Yojm01M3xsdLJwf3IJFIyPjFZOeiLMY=</DigestValue>
      </Reference>
      <Reference URI="/xl/worksheets/sheet5.xml?ContentType=application/vnd.openxmlformats-officedocument.spreadsheetml.worksheet+xml">
        <DigestMethod Algorithm="http://www.w3.org/2001/04/xmlenc#sha256"/>
        <DigestValue>NdRj/XfUrnrcyzgfEsONOq7l0fu4IkkIafWkoPS/Djw=</DigestValue>
      </Reference>
      <Reference URI="/xl/worksheets/sheet6.xml?ContentType=application/vnd.openxmlformats-officedocument.spreadsheetml.worksheet+xml">
        <DigestMethod Algorithm="http://www.w3.org/2001/04/xmlenc#sha256"/>
        <DigestValue>Auo5iImq9re5b7SXnoK7MdXjpl6CRO0m52cxyzLv+JE=</DigestValue>
      </Reference>
      <Reference URI="/xl/worksheets/sheet7.xml?ContentType=application/vnd.openxmlformats-officedocument.spreadsheetml.worksheet+xml">
        <DigestMethod Algorithm="http://www.w3.org/2001/04/xmlenc#sha256"/>
        <DigestValue>nmF8kslYiCjg0/7iECa8JaZTMRXxJW5Pq3gbWQ/DkDQ=</DigestValue>
      </Reference>
      <Reference URI="/xl/worksheets/sheet8.xml?ContentType=application/vnd.openxmlformats-officedocument.spreadsheetml.worksheet+xml">
        <DigestMethod Algorithm="http://www.w3.org/2001/04/xmlenc#sha256"/>
        <DigestValue>o6b5hZwzM6gn4ZCDqKgf74R2sA1+Fib9n2WzuHCdXlM=</DigestValue>
      </Reference>
      <Reference URI="/xl/worksheets/sheet9.xml?ContentType=application/vnd.openxmlformats-officedocument.spreadsheetml.worksheet+xml">
        <DigestMethod Algorithm="http://www.w3.org/2001/04/xmlenc#sha256"/>
        <DigestValue>tXxJC3BMLTBLD6f3yKpi3V54eZC0QjAwGO7pjYtT99g=</DigestValue>
      </Reference>
    </Manifest>
    <SignatureProperties>
      <SignatureProperty Id="idSignatureTime" Target="#idPackageSignature">
        <mdssi:SignatureTime xmlns:mdssi="http://schemas.openxmlformats.org/package/2006/digital-signature">
          <mdssi:Format>YYYY-MM-DDThh:mm:ssTZD</mdssi:Format>
          <mdssi:Value>2024-07-30T11:58:39Z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2024-07-30T11:58:39Z</xd:SigningTime>
          <xd:SigningCertificate>
            <xd:Cert>
              <xd:CertDigest>
                <DigestMethod Algorithm="http://www.w3.org/2001/04/xmlenc#sha256"/>
                <DigestValue>YinObVsrOTzfNrP5g5jiVa1xNrTwmUi6iTHRKsB+r3E=</DigestValue>
              </xd:CertDigest>
              <xd:IssuerSerial>
                <X509IssuerName>CN=NBG Class 2 INT Sub CA, DC=nbg, DC=ge</X509IssuerName>
                <X509SerialNumber>207005943763064299075893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45328034826CD4882477D0D5A9E055F" ma:contentTypeVersion="10" ma:contentTypeDescription="Create a new document." ma:contentTypeScope="" ma:versionID="51181da21e017ca835e05032958730c0">
  <xsd:schema xmlns:xsd="http://www.w3.org/2001/XMLSchema" xmlns:xs="http://www.w3.org/2001/XMLSchema" xmlns:p="http://schemas.microsoft.com/office/2006/metadata/properties" xmlns:ns2="ec3469e5-aab8-4975-9fe1-62e62bd0dd80" xmlns:ns3="65220a8a-aa18-4551-bd81-99025109b754" targetNamespace="http://schemas.microsoft.com/office/2006/metadata/properties" ma:root="true" ma:fieldsID="7f4dad0ac038054926c4c4faeef440b1" ns2:_="" ns3:_="">
    <xsd:import namespace="ec3469e5-aab8-4975-9fe1-62e62bd0dd80"/>
    <xsd:import namespace="65220a8a-aa18-4551-bd81-99025109b7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469e5-aab8-4975-9fe1-62e62bd0dd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0aa51f3-13c3-4d78-a57d-c6bfcd83b4e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20a8a-aa18-4551-bd81-99025109b75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de044b6-cd12-4987-b6c5-ac9b7f9e1c1d}" ma:internalName="TaxCatchAll" ma:showField="CatchAllData" ma:web="65220a8a-aa18-4551-bd81-99025109b7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255846F-E6AA-4FED-AEDA-73797259DD18}">
  <ds:schemaRefs>
    <ds:schemaRef ds:uri="http://schemas.microsoft.com/sharepoint/v3/contenttype/forms"/>
  </ds:schemaRefs>
</ds:datastoreItem>
</file>

<file path=customXml/itemProps4.xml><?xml version="1.0" encoding="utf-8"?>
<ds:datastoreItem xmlns:ds="http://schemas.openxmlformats.org/officeDocument/2006/customXml" ds:itemID="{B775D82A-1338-4491-8068-7F26D6F1B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469e5-aab8-4975-9fe1-62e62bd0dd80"/>
    <ds:schemaRef ds:uri="65220a8a-aa18-4551-bd81-99025109b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2024-07-30T11:55:24Z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