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30.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3.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050"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37" i="80" l="1"/>
  <c r="C21" i="80"/>
  <c r="G21" i="80"/>
  <c r="D21" i="80"/>
  <c r="D37" i="80"/>
  <c r="F21" i="80" l="1"/>
  <c r="E21" i="80"/>
  <c r="F37" i="80"/>
  <c r="E37" i="80"/>
  <c r="C37" i="80"/>
  <c r="G39" i="80"/>
  <c r="C5" i="6" l="1"/>
  <c r="D5" i="6"/>
  <c r="E5" i="6"/>
  <c r="F5" i="6"/>
  <c r="G5" i="6"/>
  <c r="C22" i="95" l="1"/>
  <c r="H21" i="95"/>
  <c r="B1" i="94" l="1"/>
  <c r="B1" i="93"/>
  <c r="B1" i="92"/>
  <c r="B1" i="104" l="1"/>
  <c r="B1" i="103"/>
  <c r="B1" i="102"/>
  <c r="B1" i="101"/>
  <c r="B1" i="100"/>
  <c r="B1" i="99"/>
  <c r="B1" i="98"/>
  <c r="B1" i="97"/>
  <c r="B1" i="96"/>
  <c r="B1" i="95"/>
  <c r="C10" i="99" l="1"/>
  <c r="C18" i="99" s="1"/>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H34" i="97" l="1"/>
  <c r="H21" i="96"/>
  <c r="H22" i="95"/>
  <c r="D8" i="72"/>
  <c r="D16" i="72"/>
  <c r="D20" i="72"/>
  <c r="D25" i="72"/>
  <c r="D31" i="72"/>
  <c r="H43" i="94" l="1"/>
  <c r="E43" i="94"/>
  <c r="H42" i="94"/>
  <c r="E42" i="94"/>
  <c r="H41" i="94"/>
  <c r="E41" i="94"/>
  <c r="H40" i="94"/>
  <c r="E40" i="94"/>
  <c r="H39" i="94"/>
  <c r="E39"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G11" i="94"/>
  <c r="F11" i="94"/>
  <c r="D11" i="94"/>
  <c r="H10" i="94"/>
  <c r="E10" i="94"/>
  <c r="H9" i="94"/>
  <c r="E9" i="94"/>
  <c r="G8" i="94"/>
  <c r="F8" i="94"/>
  <c r="D8" i="94"/>
  <c r="C8" i="94"/>
  <c r="H7" i="94"/>
  <c r="E7" i="94"/>
  <c r="H6" i="94"/>
  <c r="E6" i="94"/>
  <c r="H44" i="93"/>
  <c r="H42" i="93"/>
  <c r="E42" i="93"/>
  <c r="H41" i="93"/>
  <c r="E41" i="93"/>
  <c r="H40" i="93"/>
  <c r="E40" i="93"/>
  <c r="H39" i="93"/>
  <c r="E39" i="93"/>
  <c r="H38" i="93"/>
  <c r="E38" i="93"/>
  <c r="G37" i="93"/>
  <c r="F37" i="93"/>
  <c r="D37" i="93"/>
  <c r="C37" i="93"/>
  <c r="H36" i="93"/>
  <c r="E36" i="93"/>
  <c r="H35" i="93"/>
  <c r="E35" i="93"/>
  <c r="G34" i="93"/>
  <c r="F34" i="93"/>
  <c r="D34" i="93"/>
  <c r="C34" i="93"/>
  <c r="H33" i="93"/>
  <c r="E33" i="93"/>
  <c r="H32" i="93"/>
  <c r="E32" i="93"/>
  <c r="H31" i="93"/>
  <c r="E31" i="93"/>
  <c r="H30" i="93"/>
  <c r="E30" i="93"/>
  <c r="G29" i="93"/>
  <c r="F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H67" i="92"/>
  <c r="D63" i="92"/>
  <c r="H62" i="92"/>
  <c r="H61" i="92"/>
  <c r="H60" i="92"/>
  <c r="H59" i="92"/>
  <c r="H58" i="92"/>
  <c r="H57" i="92"/>
  <c r="H56" i="92"/>
  <c r="H55" i="92"/>
  <c r="H52" i="92"/>
  <c r="H51" i="92"/>
  <c r="H50" i="92"/>
  <c r="H49" i="92"/>
  <c r="H48" i="92"/>
  <c r="G47" i="92"/>
  <c r="F47" i="92"/>
  <c r="H46" i="92"/>
  <c r="H45" i="92"/>
  <c r="H44" i="92"/>
  <c r="H43" i="92"/>
  <c r="H42" i="92"/>
  <c r="G41" i="92"/>
  <c r="F41" i="92"/>
  <c r="H40" i="92"/>
  <c r="H39" i="92"/>
  <c r="H38" i="92"/>
  <c r="H33" i="92"/>
  <c r="H32" i="92"/>
  <c r="H31" i="92"/>
  <c r="G30" i="92"/>
  <c r="F30" i="92"/>
  <c r="H26" i="92"/>
  <c r="H25" i="92"/>
  <c r="G24" i="92"/>
  <c r="F24" i="92"/>
  <c r="H23" i="92"/>
  <c r="H22" i="92"/>
  <c r="H21" i="92"/>
  <c r="H20" i="92"/>
  <c r="G19" i="92"/>
  <c r="F19" i="92"/>
  <c r="H18" i="92"/>
  <c r="E18" i="92"/>
  <c r="H17" i="92"/>
  <c r="H16" i="92"/>
  <c r="G15" i="92"/>
  <c r="F15" i="92"/>
  <c r="H14" i="92"/>
  <c r="E14" i="92"/>
  <c r="H13" i="92"/>
  <c r="E13" i="92"/>
  <c r="H12" i="92"/>
  <c r="H11" i="92"/>
  <c r="H10" i="92"/>
  <c r="H9" i="92"/>
  <c r="H8" i="92"/>
  <c r="G7" i="92"/>
  <c r="F7" i="92"/>
  <c r="E37" i="93" l="1"/>
  <c r="H29" i="93"/>
  <c r="E38" i="94"/>
  <c r="H7" i="92"/>
  <c r="H19" i="92"/>
  <c r="G53" i="92"/>
  <c r="E13" i="93"/>
  <c r="H34" i="93"/>
  <c r="H30" i="94"/>
  <c r="H37" i="93"/>
  <c r="F43" i="93"/>
  <c r="F45" i="93" s="1"/>
  <c r="G43" i="93"/>
  <c r="G45" i="93" s="1"/>
  <c r="H13" i="93"/>
  <c r="E34" i="93"/>
  <c r="E29" i="93"/>
  <c r="C43" i="93"/>
  <c r="C45" i="93" s="1"/>
  <c r="E6" i="93"/>
  <c r="H47" i="92"/>
  <c r="H41" i="92"/>
  <c r="H30" i="92"/>
  <c r="H15" i="92"/>
  <c r="H8" i="94"/>
  <c r="E8" i="94"/>
  <c r="E14" i="94"/>
  <c r="H38" i="94"/>
  <c r="E30" i="94"/>
  <c r="E17" i="94"/>
  <c r="H11" i="94"/>
  <c r="H14" i="94"/>
  <c r="H6" i="93"/>
  <c r="D43" i="93"/>
  <c r="F53" i="92"/>
  <c r="H24" i="92"/>
  <c r="H53" i="92" l="1"/>
  <c r="H45" i="93"/>
  <c r="H43" i="93"/>
  <c r="E43" i="93"/>
  <c r="B1" i="80" l="1"/>
  <c r="G6" i="71" l="1"/>
  <c r="G13" i="71" s="1"/>
  <c r="F6" i="71"/>
  <c r="F13" i="71" s="1"/>
  <c r="E6" i="71"/>
  <c r="E13" i="71" s="1"/>
  <c r="D6" i="71"/>
  <c r="D13" i="71" s="1"/>
  <c r="B1" i="79" l="1"/>
  <c r="B1" i="37"/>
  <c r="B1" i="36"/>
  <c r="B1" i="74"/>
  <c r="B1" i="64"/>
  <c r="B1" i="35"/>
  <c r="B1" i="69"/>
  <c r="B1" i="77"/>
  <c r="B1" i="28"/>
  <c r="B1" i="73"/>
  <c r="B1" i="72"/>
  <c r="B1" i="52"/>
  <c r="B1" i="71"/>
  <c r="B1" i="6"/>
  <c r="D22" i="35" l="1"/>
  <c r="E21" i="64" l="1"/>
  <c r="F21" i="64"/>
  <c r="G21" i="64"/>
  <c r="H21" i="64"/>
  <c r="I21" i="64"/>
  <c r="J21" i="64"/>
  <c r="K21" i="64"/>
  <c r="L21" i="64"/>
  <c r="B2" i="93" l="1"/>
  <c r="B2" i="97"/>
  <c r="B2" i="37"/>
  <c r="B2" i="69"/>
  <c r="B2" i="92"/>
  <c r="B2" i="36"/>
  <c r="B2" i="74"/>
  <c r="B2" i="95"/>
  <c r="B2" i="94"/>
  <c r="B2" i="103"/>
  <c r="B2" i="73"/>
  <c r="B2" i="77"/>
  <c r="B2" i="102"/>
  <c r="B2" i="80"/>
  <c r="B2" i="101"/>
  <c r="B2" i="64"/>
  <c r="B2" i="99"/>
  <c r="B2" i="35"/>
  <c r="B2" i="104"/>
  <c r="B2" i="100"/>
  <c r="B2" i="72"/>
  <c r="B2" i="96"/>
  <c r="B2" i="98"/>
  <c r="B2" i="52"/>
  <c r="B2" i="79"/>
  <c r="B2" i="28"/>
  <c r="B2" i="71"/>
  <c r="G5" i="71" s="1"/>
  <c r="C5" i="71" l="1"/>
  <c r="E5" i="71"/>
  <c r="F5" i="71"/>
  <c r="D5" i="71"/>
  <c r="E40" i="92" l="1"/>
  <c r="E62" i="92" l="1"/>
  <c r="E57" i="92"/>
  <c r="E56" i="92"/>
  <c r="C59" i="92" l="1"/>
  <c r="E60" i="92"/>
  <c r="E42" i="92"/>
  <c r="E55" i="92"/>
  <c r="E51" i="92"/>
  <c r="D41" i="92"/>
  <c r="D30" i="92"/>
  <c r="E26" i="92"/>
  <c r="D24" i="92"/>
  <c r="E22" i="92"/>
  <c r="E21" i="92"/>
  <c r="D19" i="92"/>
  <c r="E34" i="92"/>
  <c r="E39" i="92" l="1"/>
  <c r="E46" i="92"/>
  <c r="E52" i="92"/>
  <c r="C24" i="92"/>
  <c r="E24" i="92" s="1"/>
  <c r="E25" i="92"/>
  <c r="E33" i="92"/>
  <c r="E44" i="92"/>
  <c r="E49" i="92"/>
  <c r="E38" i="92"/>
  <c r="E45" i="92"/>
  <c r="C41" i="92"/>
  <c r="E41" i="92" s="1"/>
  <c r="E16" i="92"/>
  <c r="E31" i="92"/>
  <c r="C30" i="92"/>
  <c r="E30" i="92" s="1"/>
  <c r="E23" i="92"/>
  <c r="E32" i="92"/>
  <c r="E43" i="92"/>
  <c r="C47" i="92"/>
  <c r="E48" i="92"/>
  <c r="E50" i="92"/>
  <c r="C19" i="92"/>
  <c r="E19" i="92" s="1"/>
  <c r="E20" i="92"/>
  <c r="D47" i="92"/>
  <c r="D53" i="92" s="1"/>
  <c r="C53" i="92" l="1"/>
  <c r="E53" i="92" s="1"/>
  <c r="E47" i="92"/>
  <c r="C30" i="79" l="1"/>
  <c r="C8" i="79"/>
  <c r="T21" i="64"/>
  <c r="S21" i="64"/>
  <c r="R21" i="64"/>
  <c r="Q21" i="64"/>
  <c r="P21" i="64"/>
  <c r="O21" i="64"/>
  <c r="N21" i="64"/>
  <c r="M21" i="64"/>
  <c r="V20" i="64"/>
  <c r="V17" i="64"/>
  <c r="V16" i="64"/>
  <c r="V13" i="64"/>
  <c r="V12" i="64"/>
  <c r="V9" i="64"/>
  <c r="V8" i="64"/>
  <c r="E11" i="92"/>
  <c r="E10" i="92"/>
  <c r="D7" i="92"/>
  <c r="N20" i="37"/>
  <c r="E18" i="37"/>
  <c r="L14" i="37"/>
  <c r="J14" i="37"/>
  <c r="G14" i="37"/>
  <c r="E11" i="37"/>
  <c r="N10" i="37"/>
  <c r="L7" i="37"/>
  <c r="L21" i="37" s="1"/>
  <c r="J7" i="37"/>
  <c r="J21" i="37" s="1"/>
  <c r="G7" i="37"/>
  <c r="G21" i="37" s="1"/>
  <c r="Q22" i="35"/>
  <c r="O22" i="35"/>
  <c r="M22" i="35"/>
  <c r="K22" i="35"/>
  <c r="I22" i="35"/>
  <c r="G22" i="35"/>
  <c r="E22" i="35"/>
  <c r="C48" i="28"/>
  <c r="C36" i="28"/>
  <c r="C6" i="28"/>
  <c r="C35" i="79"/>
  <c r="N13" i="37" l="1"/>
  <c r="D21" i="64"/>
  <c r="V10" i="64"/>
  <c r="E15" i="37"/>
  <c r="C14" i="37"/>
  <c r="N18" i="37"/>
  <c r="E19" i="37"/>
  <c r="D15" i="92"/>
  <c r="H7" i="37"/>
  <c r="H21" i="37" s="1"/>
  <c r="N9" i="37"/>
  <c r="E10" i="37"/>
  <c r="M14" i="37"/>
  <c r="E58" i="92"/>
  <c r="C12" i="28"/>
  <c r="C29" i="28" s="1"/>
  <c r="C32" i="28"/>
  <c r="C31" i="28" s="1"/>
  <c r="C42" i="28" s="1"/>
  <c r="C44" i="28"/>
  <c r="C53" i="28" s="1"/>
  <c r="I7" i="37"/>
  <c r="F14" i="37"/>
  <c r="N15" i="37"/>
  <c r="E16" i="37"/>
  <c r="N19" i="37"/>
  <c r="C6" i="71"/>
  <c r="C13" i="71" s="1"/>
  <c r="E61" i="92"/>
  <c r="D59" i="92"/>
  <c r="K7" i="37"/>
  <c r="H14" i="37"/>
  <c r="N16" i="37"/>
  <c r="E17" i="37"/>
  <c r="E44" i="93"/>
  <c r="D45" i="93"/>
  <c r="E45" i="93" s="1"/>
  <c r="E67" i="92"/>
  <c r="C26" i="79"/>
  <c r="C22" i="35"/>
  <c r="C22" i="74"/>
  <c r="E8" i="37"/>
  <c r="C7" i="37"/>
  <c r="N11" i="37"/>
  <c r="E12" i="37"/>
  <c r="I14" i="37"/>
  <c r="I21" i="37" s="1"/>
  <c r="C7" i="92"/>
  <c r="E8" i="92"/>
  <c r="E12" i="92"/>
  <c r="V14" i="64"/>
  <c r="V18" i="64"/>
  <c r="M7" i="37"/>
  <c r="M21" i="37" s="1"/>
  <c r="N17" i="37"/>
  <c r="E12" i="94"/>
  <c r="C11" i="94"/>
  <c r="E11" i="94" s="1"/>
  <c r="F7" i="37"/>
  <c r="F21" i="37" s="1"/>
  <c r="N8" i="37"/>
  <c r="E9" i="37"/>
  <c r="N12" i="37"/>
  <c r="K14" i="37"/>
  <c r="E9" i="92"/>
  <c r="V7" i="64"/>
  <c r="C21" i="64"/>
  <c r="V11" i="64"/>
  <c r="V15" i="64"/>
  <c r="V19" i="64"/>
  <c r="E7" i="92" l="1"/>
  <c r="K21" i="37"/>
  <c r="D68" i="92"/>
  <c r="D69" i="92" s="1"/>
  <c r="E59" i="92"/>
  <c r="N7" i="37"/>
  <c r="E7" i="37"/>
  <c r="V21" i="64"/>
  <c r="N14" i="37"/>
  <c r="C21" i="37"/>
  <c r="E17" i="92"/>
  <c r="C15" i="92"/>
  <c r="E15" i="92" s="1"/>
  <c r="E14" i="37"/>
  <c r="E21" i="37" l="1"/>
  <c r="C12" i="79" s="1"/>
  <c r="C18" i="79" s="1"/>
  <c r="C36" i="79" s="1"/>
  <c r="C38" i="79" s="1"/>
  <c r="N21" i="37"/>
  <c r="S9" i="35" l="1"/>
  <c r="S12" i="35"/>
  <c r="S19" i="35"/>
  <c r="S8" i="35"/>
  <c r="S20" i="35" l="1"/>
  <c r="S11" i="35"/>
  <c r="S10" i="35"/>
  <c r="S17" i="35" l="1"/>
  <c r="S15" i="35"/>
  <c r="S16" i="35"/>
  <c r="H13" i="74"/>
  <c r="N22" i="35"/>
  <c r="E22" i="74"/>
  <c r="H17" i="74"/>
  <c r="H15" i="74"/>
  <c r="S18" i="35"/>
  <c r="L22" i="35"/>
  <c r="H10" i="74"/>
  <c r="S21" i="35"/>
  <c r="J22" i="35"/>
  <c r="D22" i="74"/>
  <c r="H18" i="74"/>
  <c r="H16" i="74"/>
  <c r="F22" i="74"/>
  <c r="S14" i="35"/>
  <c r="U21" i="64"/>
  <c r="H14" i="74"/>
  <c r="R22" i="35"/>
  <c r="H22" i="35"/>
  <c r="H21" i="74"/>
  <c r="G22" i="74"/>
  <c r="H8" i="74"/>
  <c r="P22" i="35"/>
  <c r="H11" i="74"/>
  <c r="H22" i="74" l="1"/>
  <c r="F22" i="35"/>
  <c r="S13" i="35"/>
  <c r="S22" i="35" s="1"/>
  <c r="E35" i="92" l="1"/>
  <c r="H35" i="92" l="1"/>
  <c r="D27" i="92" l="1"/>
  <c r="D36" i="92" s="1"/>
  <c r="C14" i="69" l="1"/>
  <c r="C23" i="69"/>
  <c r="C25" i="72"/>
  <c r="C18" i="69"/>
  <c r="C20" i="72"/>
  <c r="C46" i="69"/>
  <c r="C29" i="69"/>
  <c r="C31" i="72"/>
  <c r="C58" i="69"/>
  <c r="C40" i="69" l="1"/>
  <c r="C52" i="69" s="1"/>
  <c r="C16" i="72"/>
  <c r="C8" i="72"/>
  <c r="C6" i="69"/>
  <c r="E16" i="72"/>
  <c r="E8" i="72"/>
  <c r="E31" i="72"/>
  <c r="E20" i="72" l="1"/>
  <c r="E25" i="72"/>
  <c r="E28" i="92" l="1"/>
  <c r="C26" i="69" l="1"/>
  <c r="C35" i="69" s="1"/>
  <c r="C28" i="72"/>
  <c r="C37" i="72" s="1"/>
  <c r="E29" i="92"/>
  <c r="C27" i="92"/>
  <c r="E27" i="92" l="1"/>
  <c r="C36" i="92"/>
  <c r="E36" i="92" s="1"/>
  <c r="D28" i="72"/>
  <c r="D37" i="72" s="1"/>
  <c r="E28" i="72"/>
  <c r="E37" i="72" s="1"/>
  <c r="C5" i="73" s="1"/>
  <c r="C8" i="73" s="1"/>
  <c r="C13" i="73" s="1"/>
  <c r="E64" i="92" l="1"/>
  <c r="E66" i="92"/>
  <c r="E65" i="92"/>
  <c r="C62" i="69" l="1"/>
  <c r="C67" i="69" s="1"/>
  <c r="C68" i="69" s="1"/>
  <c r="C63" i="92"/>
  <c r="E63" i="92" l="1"/>
  <c r="C68" i="92"/>
  <c r="E68" i="92" l="1"/>
  <c r="C69" i="92"/>
  <c r="E69" i="92" s="1"/>
  <c r="G27" i="92" l="1"/>
  <c r="G36" i="92" s="1"/>
  <c r="H28" i="92" l="1"/>
  <c r="H66" i="92" l="1"/>
  <c r="H64" i="92"/>
  <c r="H29" i="92" l="1"/>
  <c r="F27" i="92"/>
  <c r="H34" i="92"/>
  <c r="H65" i="92"/>
  <c r="H63" i="92"/>
  <c r="H27" i="92" l="1"/>
  <c r="F36" i="92"/>
  <c r="H36" i="92" s="1"/>
  <c r="H68" i="92"/>
  <c r="H69" i="92" l="1"/>
</calcChain>
</file>

<file path=xl/sharedStrings.xml><?xml version="1.0" encoding="utf-8"?>
<sst xmlns="http://schemas.openxmlformats.org/spreadsheetml/2006/main" count="1595" uniqueCount="991">
  <si>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</si>
  <si>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</si>
  <si>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</si>
  <si>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</si>
  <si>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</si>
  <si>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</si>
  <si>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</si>
  <si>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</si>
  <si>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</si>
  <si>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</si>
  <si>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</si>
  <si>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</si>
  <si>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</si>
  <si>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</si>
  <si>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</si>
  <si>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</si>
  <si>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</si>
  <si>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</si>
  <si>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</si>
  <si>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</si>
  <si>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</si>
  <si>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</si>
  <si>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</si>
  <si>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</si>
  <si>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</si>
  <si>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</si>
  <si>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</si>
  <si>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</si>
  <si>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</si>
  <si>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</si>
  <si>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</si>
  <si>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</si>
  <si>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</si>
  <si>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</si>
  <si>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</si>
  <si>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</si>
  <si>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</si>
  <si>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</si>
  <si>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</si>
  <si>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</si>
  <si>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</si>
  <si>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</si>
  <si>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</si>
  <si>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</si>
  <si>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</si>
  <si>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</si>
  <si>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</si>
  <si>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</si>
  <si>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</si>
  <si>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</si>
  <si>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</si>
  <si>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</si>
  <si>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</si>
  <si>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</si>
  <si>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</si>
  <si>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</si>
  <si>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</si>
  <si>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</si>
  <si>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</si>
  <si>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</si>
  <si>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</si>
  <si>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</si>
  <si>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</si>
  <si>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</si>
  <si>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</si>
  <si>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</si>
  <si>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</si>
  <si>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</si>
  <si>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</si>
  <si>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</si>
  <si>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</si>
  <si>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</si>
  <si>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</si>
  <si>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</si>
  <si>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</si>
  <si>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</si>
  <si>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</si>
  <si>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</si>
  <si>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</si>
  <si>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</si>
  <si>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</si>
  <si>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</si>
  <si>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</si>
  <si>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</si>
  <si>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</si>
  <si>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</si>
  <si>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</si>
  <si>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</si>
  <si>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</si>
  <si>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</si>
  <si>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</si>
  <si>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</si>
  <si>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</si>
  <si>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</si>
  <si>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</si>
  <si>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</si>
  <si>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</si>
  <si>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</si>
  <si>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</si>
  <si>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</si>
  <si>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</si>
  <si>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</si>
  <si>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</si>
  <si>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</si>
  <si>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</si>
  <si>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</si>
  <si>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</si>
  <si>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</si>
  <si>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</si>
  <si>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</si>
  <si>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</si>
  <si>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</si>
  <si>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</si>
  <si>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</si>
  <si>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</si>
  <si>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</si>
  <si>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</si>
  <si>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</si>
  <si>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</si>
  <si>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</si>
  <si>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</si>
  <si>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</si>
  <si>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</si>
  <si>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</si>
  <si>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</si>
  <si>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</si>
  <si>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</si>
  <si>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</si>
  <si>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</si>
  <si>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</si>
  <si>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</si>
  <si>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</si>
  <si>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</si>
  <si>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</si>
  <si>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</si>
  <si>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</si>
  <si>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</si>
  <si>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</si>
  <si>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</si>
  <si>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</si>
  <si>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</si>
  <si>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</si>
  <si>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</si>
  <si>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</si>
  <si>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</si>
  <si>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</si>
  <si>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</si>
  <si>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</si>
  <si>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</si>
  <si>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</si>
  <si>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</si>
  <si>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</si>
  <si>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</si>
  <si>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</si>
  <si>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</si>
  <si>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</si>
  <si>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</si>
  <si>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</si>
  <si>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</si>
  <si>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</si>
  <si>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</si>
  <si>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</si>
  <si>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</si>
  <si>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</si>
  <si>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</si>
  <si>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</si>
  <si>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</si>
  <si>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</si>
  <si>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</si>
  <si>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</si>
  <si>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</si>
  <si>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</si>
  <si>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</si>
  <si>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</si>
  <si>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</si>
  <si>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</si>
  <si>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</si>
  <si>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</si>
  <si>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</si>
  <si>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</si>
  <si>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</si>
  <si>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</si>
  <si>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</si>
  <si>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</si>
  <si>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</si>
  <si>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</si>
  <si>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</si>
  <si>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</si>
  <si>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</si>
  <si>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</si>
  <si>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</si>
  <si>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</si>
  <si>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</si>
  <si>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</si>
  <si>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</si>
  <si>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</si>
  <si>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</si>
  <si>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</si>
  <si>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</si>
  <si>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</si>
  <si>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</si>
  <si>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</si>
  <si>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</si>
  <si>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</si>
  <si>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</si>
  <si>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</si>
  <si>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</si>
  <si>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</si>
  <si>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</si>
  <si>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</si>
  <si>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</si>
  <si>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</si>
  <si>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</si>
  <si>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</si>
  <si>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</si>
  <si>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</si>
  <si>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</si>
  <si>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</si>
  <si>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</si>
  <si>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</si>
  <si>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</si>
  <si>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</si>
  <si>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</si>
  <si>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</si>
  <si>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</si>
  <si>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</si>
  <si>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</si>
  <si>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</si>
  <si>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</si>
  <si>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</si>
  <si>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</si>
  <si>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</si>
  <si>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</si>
  <si>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</si>
  <si>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</si>
  <si>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</si>
  <si>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</si>
  <si>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</si>
  <si>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</si>
  <si>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</si>
  <si>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</si>
  <si>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</si>
  <si>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</si>
  <si>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</si>
  <si>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</si>
  <si>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</si>
  <si>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</si>
  <si>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</si>
  <si>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</si>
  <si>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</si>
  <si>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</si>
  <si>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</si>
  <si>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</si>
  <si>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</si>
  <si>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</si>
  <si>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</si>
  <si>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</si>
  <si>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</si>
  <si>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</si>
  <si>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</si>
  <si>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</si>
  <si>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</si>
  <si>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</si>
  <si>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</si>
  <si>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</si>
  <si>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</si>
  <si>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</si>
  <si>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</si>
  <si>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</si>
  <si>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</si>
  <si>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</si>
  <si>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</si>
  <si>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</si>
  <si>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</si>
  <si>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</si>
  <si>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</si>
  <si>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</si>
  <si>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</si>
  <si>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</si>
  <si>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</si>
  <si>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</si>
  <si>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</si>
  <si>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</si>
  <si>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</si>
  <si>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</si>
  <si>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</si>
  <si>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</si>
  <si>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</si>
  <si>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</si>
  <si>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</si>
  <si>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</si>
  <si>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</si>
  <si>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</si>
  <si>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</si>
  <si>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</si>
  <si>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</si>
  <si>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</si>
  <si>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</si>
  <si>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</si>
  <si>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</si>
  <si>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</si>
  <si>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</si>
  <si>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</si>
  <si>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</si>
  <si>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</si>
  <si>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</si>
  <si>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</si>
  <si>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</si>
  <si>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</si>
  <si>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</si>
  <si>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</si>
  <si>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</si>
  <si>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</si>
  <si>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</si>
  <si>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</si>
  <si>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</si>
  <si>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</si>
  <si>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</si>
  <si>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</si>
  <si>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</si>
  <si>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</si>
  <si>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</si>
  <si>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</si>
  <si>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</si>
  <si>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</si>
  <si>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</si>
  <si>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</si>
  <si>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</si>
  <si>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</si>
  <si>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</si>
  <si>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</si>
  <si>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</si>
  <si>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</si>
  <si>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</si>
  <si>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</si>
  <si>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</si>
  <si>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</si>
  <si>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</si>
  <si>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</si>
  <si>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</si>
  <si>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</si>
  <si>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</si>
  <si>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</si>
  <si>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</si>
  <si>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</si>
  <si>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</si>
  <si>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</si>
  <si>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</si>
  <si>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</si>
  <si>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</si>
  <si>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</si>
  <si>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</si>
  <si>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</si>
  <si>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</si>
  <si>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</si>
  <si>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</si>
  <si>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</si>
  <si>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</si>
  <si>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</si>
  <si>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</si>
  <si>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</si>
  <si>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</si>
  <si>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</si>
  <si>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</si>
  <si>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</si>
  <si>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</si>
  <si>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</si>
  <si>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</si>
  <si>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</si>
  <si>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</si>
  <si>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</si>
  <si>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</si>
  <si>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</si>
  <si>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</si>
  <si>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</si>
  <si>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</si>
  <si>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</si>
  <si>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</si>
  <si>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</si>
  <si>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</si>
  <si>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</si>
  <si>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</si>
  <si>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</si>
  <si>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</si>
  <si>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</si>
  <si>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</si>
  <si>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</si>
  <si>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</si>
  <si>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</si>
  <si>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</si>
  <si>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</si>
  <si>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</si>
  <si>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</si>
  <si>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</si>
  <si>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</si>
  <si>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</si>
  <si>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</si>
  <si>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</si>
  <si>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</si>
  <si>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</si>
  <si>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</si>
  <si>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</si>
  <si>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</si>
  <si>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</si>
  <si>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</si>
  <si>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</si>
  <si>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</si>
  <si>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</si>
  <si>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</si>
  <si>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</si>
  <si>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</si>
  <si>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</si>
  <si>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</si>
  <si>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</si>
  <si>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</si>
  <si>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</si>
  <si>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</si>
  <si>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</si>
  <si>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</si>
  <si>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</si>
  <si>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</si>
  <si>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</si>
  <si>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</si>
  <si>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</si>
  <si>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</si>
  <si>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</si>
  <si>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</si>
  <si>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</si>
  <si>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</si>
  <si>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</si>
  <si>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</si>
  <si>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</si>
  <si>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</si>
  <si>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</si>
  <si>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</si>
  <si>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</si>
  <si>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</si>
  <si>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</si>
  <si>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</si>
  <si>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</si>
  <si>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</si>
  <si>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</si>
  <si>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</si>
  <si>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</si>
  <si>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</si>
  <si>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</si>
  <si>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</si>
  <si>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</si>
  <si>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</si>
  <si>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</si>
  <si>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</si>
  <si>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</si>
  <si>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</si>
  <si>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</si>
  <si>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</si>
  <si>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</si>
  <si>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</si>
  <si>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</si>
  <si>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</si>
  <si>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</si>
  <si>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</si>
  <si>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</si>
  <si>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</si>
  <si>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</si>
  <si>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</si>
  <si>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</si>
  <si>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</si>
  <si>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</si>
  <si>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</si>
  <si>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</si>
  <si>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</si>
  <si>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</si>
  <si>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</si>
  <si>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</si>
  <si>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</si>
  <si>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</si>
  <si>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</si>
  <si>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</si>
  <si>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</si>
  <si>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</si>
  <si>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</si>
  <si>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</si>
  <si>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</si>
  <si>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</si>
  <si>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</si>
  <si>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</si>
  <si>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</si>
  <si>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</si>
  <si>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</si>
  <si>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</si>
  <si>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</si>
  <si>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</si>
  <si>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</si>
  <si>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</si>
  <si>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</si>
  <si>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</si>
  <si>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</si>
  <si>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</si>
  <si>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</si>
  <si>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</si>
  <si>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</si>
  <si>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</si>
  <si>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</si>
  <si>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</si>
  <si>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</si>
  <si>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</si>
  <si>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</si>
  <si>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</si>
  <si>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</si>
  <si>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</si>
  <si>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</si>
  <si>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</si>
  <si>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</si>
  <si>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</si>
  <si>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</si>
  <si>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</si>
  <si>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</si>
  <si>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</si>
  <si>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</si>
  <si>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</si>
  <si>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</si>
  <si>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</si>
  <si>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</si>
  <si>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</si>
  <si>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</si>
  <si>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</si>
  <si>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</si>
  <si>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</si>
  <si>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</si>
  <si>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</si>
  <si>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</si>
  <si>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</si>
  <si>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</si>
  <si>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</si>
  <si>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</si>
  <si>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</si>
  <si>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</si>
  <si>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</si>
  <si>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</si>
  <si>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</si>
  <si>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</si>
  <si>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</si>
  <si>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</si>
  <si>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</si>
  <si>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</si>
  <si>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</si>
  <si>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</si>
  <si>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</si>
  <si>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</si>
  <si>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</si>
  <si>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</si>
  <si>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</si>
  <si>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</si>
  <si>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</si>
  <si>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</si>
  <si>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</si>
  <si>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</si>
  <si>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</si>
  <si>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</si>
  <si>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</si>
  <si>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</si>
  <si>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</si>
  <si>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</si>
  <si>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</si>
  <si>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</si>
  <si>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</si>
  <si>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</si>
  <si>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</si>
  <si>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</si>
  <si>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</si>
  <si>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</si>
  <si>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</si>
  <si>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</si>
  <si>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</si>
  <si>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</si>
  <si>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</si>
  <si>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</si>
  <si>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</si>
  <si>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</si>
  <si>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</si>
  <si>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</si>
  <si>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</si>
  <si>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</si>
  <si>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</si>
  <si>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</si>
  <si>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</si>
  <si>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</si>
  <si>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</si>
  <si>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</si>
  <si>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</si>
  <si>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</si>
  <si>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</si>
  <si>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</si>
  <si>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</si>
  <si>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</si>
  <si>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</si>
  <si>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</si>
  <si>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</si>
  <si>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</si>
  <si>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</si>
  <si>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</si>
  <si>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</si>
  <si>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</si>
  <si>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</si>
  <si>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</si>
  <si>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</si>
  <si>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</si>
  <si>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</si>
  <si>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</si>
  <si>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</si>
  <si>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</si>
  <si>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</si>
  <si>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</si>
  <si>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</si>
  <si>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</si>
  <si>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</si>
  <si>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</si>
  <si>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</si>
  <si>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</si>
  <si>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</si>
  <si>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</si>
  <si>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</si>
  <si>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</si>
  <si>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</si>
  <si>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</si>
  <si>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</si>
  <si>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</si>
  <si>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</si>
  <si>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</si>
  <si>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</si>
  <si>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</si>
  <si>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</si>
  <si>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</si>
  <si>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</si>
  <si>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</si>
  <si>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</si>
  <si>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</si>
  <si>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</si>
  <si>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</si>
  <si>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</si>
  <si>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</si>
  <si>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</si>
  <si>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</si>
  <si>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</si>
  <si>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</si>
  <si>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</si>
  <si>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</si>
  <si>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</si>
  <si>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</si>
  <si>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</si>
  <si>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</si>
  <si>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</si>
  <si>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</si>
  <si>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</si>
  <si>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</si>
  <si>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</si>
  <si>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</si>
  <si>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</si>
  <si>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</si>
  <si>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</si>
  <si>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</si>
  <si>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</si>
  <si>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</si>
  <si>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</si>
  <si>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</si>
  <si>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</si>
  <si>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</si>
  <si>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</si>
  <si>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</si>
  <si>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</si>
  <si>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</si>
  <si>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</si>
  <si>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</si>
  <si>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</si>
  <si>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</si>
  <si>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</si>
  <si>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</si>
  <si>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</si>
  <si>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</si>
  <si>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</si>
  <si>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</si>
  <si>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</si>
  <si>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</si>
  <si>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</si>
  <si>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</si>
  <si>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</si>
  <si>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</si>
  <si>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</si>
  <si>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</si>
  <si>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</si>
  <si>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</si>
  <si>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</si>
  <si>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</si>
  <si>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</si>
  <si>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</si>
  <si>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</si>
  <si>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</si>
  <si>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</si>
  <si>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</si>
  <si>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</si>
  <si>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</si>
  <si>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</si>
  <si>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</si>
  <si>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</si>
  <si>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</si>
  <si>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</si>
  <si>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</si>
  <si>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</si>
  <si>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</si>
  <si>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</si>
  <si>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</si>
  <si>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</si>
  <si>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</si>
  <si>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</si>
  <si>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</si>
  <si>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</si>
  <si>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</si>
  <si>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</si>
  <si>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</si>
  <si>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</si>
  <si>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</si>
  <si>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</si>
  <si>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</si>
  <si>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</si>
  <si>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</si>
  <si>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</si>
  <si>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</si>
  <si>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</si>
  <si>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</si>
  <si>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</si>
  <si>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</si>
  <si>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</si>
  <si>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</si>
  <si>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</si>
  <si>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</si>
  <si>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</si>
  <si>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</si>
  <si>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</si>
  <si>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</si>
  <si>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</si>
  <si>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</si>
  <si>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</si>
  <si>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</si>
  <si>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</si>
  <si>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</si>
  <si>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</si>
  <si>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</si>
  <si>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</si>
  <si>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</si>
  <si>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</si>
  <si>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</si>
  <si>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</si>
  <si>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</si>
  <si>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</si>
  <si>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</si>
  <si>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</si>
  <si>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</si>
  <si>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</si>
  <si>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</si>
  <si>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</si>
  <si>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</si>
  <si>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</si>
  <si>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</si>
  <si>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</si>
  <si>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</si>
  <si>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</si>
  <si>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</si>
  <si>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</si>
  <si>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</si>
  <si>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</si>
  <si>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</si>
  <si>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</si>
  <si>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</si>
  <si>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</si>
  <si>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</si>
  <si>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</si>
  <si>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</si>
  <si>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</si>
  <si>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</si>
  <si>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</si>
  <si>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</si>
  <si>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</si>
  <si>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</si>
  <si>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</si>
  <si>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</si>
  <si>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</si>
  <si>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</si>
  <si>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</si>
  <si>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</si>
  <si>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</si>
  <si>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</si>
  <si>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</si>
  <si>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</si>
  <si>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</si>
  <si>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</si>
  <si>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</si>
  <si>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</si>
  <si>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</si>
  <si>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</si>
  <si>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</si>
  <si>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</si>
  <si>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</si>
  <si>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</si>
  <si>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</si>
  <si>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</si>
  <si>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</si>
  <si>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</si>
  <si>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</si>
  <si>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</si>
  <si>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</si>
  <si>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</si>
  <si>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</si>
  <si>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</si>
  <si>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</si>
  <si>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</si>
  <si>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</si>
  <si>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</si>
  <si>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</si>
  <si>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</si>
  <si>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</si>
  <si>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</si>
  <si>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</si>
  <si>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</si>
  <si>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</si>
  <si>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</si>
  <si>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</si>
  <si>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</si>
  <si>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</si>
  <si>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</si>
  <si>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</si>
  <si>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</si>
  <si>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</si>
  <si>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</si>
  <si>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</si>
  <si>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</si>
  <si>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</si>
  <si>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</si>
  <si>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</si>
  <si>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</si>
  <si>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</si>
  <si>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</si>
  <si>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</si>
  <si>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</si>
  <si>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</si>
  <si>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</si>
  <si>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</si>
  <si>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</si>
  <si>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</si>
  <si>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</si>
  <si>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</si>
  <si>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</si>
  <si>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</si>
  <si>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</si>
  <si>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</si>
  <si>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</si>
  <si>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</si>
  <si>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</si>
  <si>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</si>
  <si>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</si>
  <si>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</si>
  <si>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</si>
  <si>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</si>
  <si>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</si>
  <si>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</si>
  <si>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</si>
  <si>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</si>
  <si>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</si>
  <si>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</si>
  <si>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</si>
  <si>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</si>
  <si>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</si>
  <si>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</si>
  <si>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</si>
  <si>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</si>
  <si>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</si>
  <si>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</si>
  <si>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</si>
  <si>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</si>
  <si>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</si>
  <si>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</si>
  <si>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</si>
  <si>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</si>
  <si>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</si>
  <si>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</si>
  <si>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</si>
  <si>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</si>
  <si>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</si>
  <si>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</si>
  <si>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</si>
  <si>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</si>
  <si>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</si>
  <si>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</si>
  <si>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</si>
  <si>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</si>
  <si>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</si>
  <si>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</si>
  <si>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</si>
  <si>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</si>
  <si>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</si>
  <si>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</si>
  <si>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</si>
  <si>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</si>
  <si>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</si>
  <si>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</si>
  <si>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</si>
  <si>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</si>
  <si>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</si>
  <si>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</si>
  <si>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</si>
  <si>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</si>
  <si>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</si>
  <si>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</si>
  <si>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</si>
  <si>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</si>
  <si>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</si>
  <si>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</si>
  <si>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</si>
  <si>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</si>
  <si>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</si>
  <si>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</si>
  <si>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</si>
  <si>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</si>
  <si>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</si>
  <si>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</si>
  <si>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</si>
  <si>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</si>
  <si>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</si>
  <si>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</si>
  <si>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</si>
  <si>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</si>
  <si>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</si>
  <si>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</si>
  <si>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</si>
  <si>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</si>
  <si>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</si>
  <si>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</si>
  <si>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</si>
  <si>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</si>
  <si>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</si>
  <si>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</si>
  <si>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</si>
  <si>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</si>
  <si>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</si>
  <si>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</si>
  <si>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</si>
  <si>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</si>
  <si>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</si>
  <si>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</si>
  <si>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</si>
  <si>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</si>
  <si>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</si>
  <si>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</si>
  <si>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</si>
  <si>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</si>
  <si>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</si>
  <si>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</si>
  <si>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</si>
  <si>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</si>
  <si>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თიბისი ბანკი</t>
  </si>
  <si>
    <t>www.tbcbank.com.ge</t>
  </si>
  <si>
    <t>სტენ არნე ბერგრენი</t>
  </si>
  <si>
    <t>ვახტანგ ბუცხრიკიძე</t>
  </si>
  <si>
    <t>დამოუკიდებელი თავმჯდომარე</t>
  </si>
  <si>
    <t>ცირა კემულარია</t>
  </si>
  <si>
    <t>დამოუკიდებელი წევრი</t>
  </si>
  <si>
    <t>ეფტიმიოს კირიაკოპულოსი</t>
  </si>
  <si>
    <t>ერან კლაინი</t>
  </si>
  <si>
    <t>პერ ანდერს იორგენ ფასტი</t>
  </si>
  <si>
    <t>ვენერა სუქნიძე</t>
  </si>
  <si>
    <t>რაჯივ ლოჩან სოუნი</t>
  </si>
  <si>
    <t>ჟანეტ ჰეკმანი</t>
  </si>
  <si>
    <t>გენერალური დირექტორი</t>
  </si>
  <si>
    <t>თორნიკე გოგიჩაიშვილი</t>
  </si>
  <si>
    <t>გენერალური დირექტორის მოადგილე, საცალო, მცირე და საშუალო ბიზნესის მართვა</t>
  </si>
  <si>
    <t>ნინო მასურაშვილი</t>
  </si>
  <si>
    <t>გენერალური დირექტორის მოადგილე, რისკების მართვა</t>
  </si>
  <si>
    <t>გიორგი მეგრელიშვილი</t>
  </si>
  <si>
    <t>გენერალური დირექტორის მოადგილე, ფინანსების მართვა</t>
  </si>
  <si>
    <t>გიორგი თხელიძე</t>
  </si>
  <si>
    <t>გენერალური დირექტორის მოადგილე, კორპორატიული და საინვესტიციო საბანკო ბიზნესის მართვა</t>
  </si>
  <si>
    <t>TBC Bank Group PLC</t>
  </si>
  <si>
    <t>მამუკა ხაზარაძე</t>
  </si>
  <si>
    <t>Dunross &amp; Co.</t>
  </si>
  <si>
    <t>ბადრი ჯაფარიძე</t>
  </si>
  <si>
    <t xml:space="preserve"> ცხრილი 9 (Capital), N10 </t>
  </si>
  <si>
    <t xml:space="preserve"> ცხრილი 9 (Capital), N2</t>
  </si>
  <si>
    <t xml:space="preserve"> ცხრილი 9 (Capital), N3</t>
  </si>
  <si>
    <t xml:space="preserve"> ცხრილი 9 (Capital), N12</t>
  </si>
  <si>
    <t xml:space="preserve"> ცხრილი 9 (Capital), N5</t>
  </si>
  <si>
    <t xml:space="preserve"> ცხრილი 9 (Capital), N4</t>
  </si>
  <si>
    <t xml:space="preserve"> ცხრილი 9 (Capital), N11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</si>
</sst>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sz val="12"/>
      <name val="Arial"/>
      <family val="2"/>
      <charset val="204"/>
    </font>
    <font>
      <sz val="10"/>
      <color rgb="FFFF0000"/>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5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9"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41"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0" applyNumberFormat="0" applyFill="0" applyAlignment="0" applyProtection="0"/>
    <xf numFmtId="169" fontId="55" fillId="0" borderId="40" applyNumberFormat="0" applyFill="0" applyAlignment="0" applyProtection="0"/>
    <xf numFmtId="0"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0" fontId="55" fillId="0" borderId="40" applyNumberFormat="0" applyFill="0" applyAlignment="0" applyProtection="0"/>
    <xf numFmtId="0" fontId="56" fillId="0" borderId="41" applyNumberFormat="0" applyFill="0" applyAlignment="0" applyProtection="0"/>
    <xf numFmtId="169" fontId="56" fillId="0" borderId="41" applyNumberFormat="0" applyFill="0" applyAlignment="0" applyProtection="0"/>
    <xf numFmtId="0"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169"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9"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0" fontId="66" fillId="43" borderId="37"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3"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0" fontId="69" fillId="0" borderId="4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0" fontId="69"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4"/>
    <xf numFmtId="169" fontId="26" fillId="0" borderId="44"/>
    <xf numFmtId="168" fontId="26"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9"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9"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9"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25" fillId="0" borderId="48"/>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9"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88" fontId="2" fillId="70" borderId="95" applyFont="0">
      <alignment horizontal="right" vertical="center"/>
    </xf>
    <xf numFmtId="3" fontId="2" fillId="70" borderId="95" applyFont="0">
      <alignment horizontal="right" vertical="center"/>
    </xf>
    <xf numFmtId="0" fontId="83"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9"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3" fontId="2" fillId="75" borderId="95" applyFont="0">
      <alignment horizontal="right" vertical="center"/>
      <protection locked="0"/>
    </xf>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3" fontId="2" fillId="72" borderId="95" applyFont="0">
      <alignment horizontal="right" vertical="center"/>
      <protection locked="0"/>
    </xf>
    <xf numFmtId="0" fontId="66"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9"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62" fillId="70" borderId="96" applyFont="0" applyBorder="0">
      <alignment horizontal="center" wrapText="1"/>
    </xf>
    <xf numFmtId="168" fontId="54" fillId="0" borderId="93">
      <alignment horizontal="left" vertical="center"/>
    </xf>
    <xf numFmtId="0" fontId="54" fillId="0" borderId="93">
      <alignment horizontal="left" vertical="center"/>
    </xf>
    <xf numFmtId="0" fontId="54" fillId="0" borderId="93">
      <alignment horizontal="left" vertical="center"/>
    </xf>
    <xf numFmtId="0" fontId="2" fillId="69" borderId="95" applyNumberFormat="0" applyFont="0" applyBorder="0" applyProtection="0">
      <alignment horizontal="center" vertical="center"/>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8"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9"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1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20" fillId="0" borderId="22" xfId="0" applyFont="1" applyBorder="1" applyAlignment="1">
      <alignment horizontal="center" vertical="center" wrapText="1"/>
    </xf>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57" xfId="0" applyNumberFormat="1" applyFont="1" applyBorder="1" applyAlignment="1">
      <alignment horizontal="center"/>
    </xf>
    <xf numFmtId="167" fontId="19" fillId="0" borderId="57" xfId="0" applyNumberFormat="1" applyFont="1" applyBorder="1" applyAlignment="1">
      <alignment horizontal="center"/>
    </xf>
    <xf numFmtId="167" fontId="23" fillId="0" borderId="59" xfId="0" applyNumberFormat="1" applyFont="1" applyBorder="1" applyAlignment="1">
      <alignment horizontal="center"/>
    </xf>
    <xf numFmtId="167" fontId="23"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74" xfId="0" applyNumberFormat="1" applyFont="1" applyFill="1" applyBorder="1" applyAlignment="1">
      <alignment horizontal="right" vertical="center"/>
    </xf>
    <xf numFmtId="49" fontId="106" fillId="0" borderId="77" xfId="0" applyNumberFormat="1" applyFont="1" applyFill="1" applyBorder="1" applyAlignment="1">
      <alignment horizontal="right" vertical="center"/>
    </xf>
    <xf numFmtId="49" fontId="106" fillId="0" borderId="82"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2"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3" xfId="0" applyNumberFormat="1" applyFont="1" applyFill="1" applyBorder="1" applyAlignment="1" applyProtection="1">
      <alignment vertical="center"/>
      <protection locked="0"/>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23"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0" xfId="20" applyBorder="1"/>
    <xf numFmtId="169" fontId="26" fillId="37" borderId="90" xfId="20" applyBorder="1"/>
    <xf numFmtId="0" fontId="4" fillId="0" borderId="7" xfId="0" applyFont="1" applyFill="1" applyBorder="1" applyAlignment="1">
      <alignment vertical="center"/>
    </xf>
    <xf numFmtId="0" fontId="4" fillId="0" borderId="95" xfId="0" applyFont="1" applyFill="1" applyBorder="1" applyAlignment="1">
      <alignment vertical="center"/>
    </xf>
    <xf numFmtId="0" fontId="6" fillId="0" borderId="95" xfId="0" applyFont="1" applyFill="1" applyBorder="1" applyAlignment="1">
      <alignment vertical="center"/>
    </xf>
    <xf numFmtId="0" fontId="4" fillId="0" borderId="17" xfId="0" applyFont="1" applyFill="1" applyBorder="1" applyAlignment="1">
      <alignment vertical="center"/>
    </xf>
    <xf numFmtId="0" fontId="4" fillId="0" borderId="91" xfId="0" applyFont="1" applyFill="1" applyBorder="1" applyAlignment="1">
      <alignment vertical="center"/>
    </xf>
    <xf numFmtId="0" fontId="4" fillId="0" borderId="92" xfId="0" applyFont="1" applyFill="1" applyBorder="1" applyAlignment="1">
      <alignment vertical="center"/>
    </xf>
    <xf numFmtId="0" fontId="4" fillId="0" borderId="16"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5" xfId="0" applyFont="1" applyFill="1" applyBorder="1" applyAlignment="1">
      <alignment horizontal="center" vertical="center"/>
    </xf>
    <xf numFmtId="169" fontId="26" fillId="37" borderId="106"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3" xfId="0" applyFont="1" applyFill="1" applyBorder="1" applyAlignment="1">
      <alignment vertical="center"/>
    </xf>
    <xf numFmtId="0" fontId="14" fillId="3" borderId="107" xfId="0" applyFont="1" applyFill="1" applyBorder="1" applyAlignment="1">
      <alignment horizontal="left"/>
    </xf>
    <xf numFmtId="0" fontId="14" fillId="3" borderId="108" xfId="0" applyFont="1" applyFill="1" applyBorder="1" applyAlignment="1">
      <alignment horizontal="left"/>
    </xf>
    <xf numFmtId="0" fontId="4" fillId="0" borderId="0" xfId="0" applyFont="1"/>
    <xf numFmtId="0" fontId="4" fillId="0" borderId="0" xfId="0" applyFont="1" applyFill="1"/>
    <xf numFmtId="0" fontId="4" fillId="0" borderId="95" xfId="0" applyFont="1" applyFill="1" applyBorder="1" applyAlignment="1">
      <alignment horizontal="center" vertical="center" wrapText="1"/>
    </xf>
    <xf numFmtId="0" fontId="106" fillId="0" borderId="84" xfId="0" applyFont="1" applyFill="1" applyBorder="1" applyAlignment="1">
      <alignment horizontal="right" vertical="center"/>
    </xf>
    <xf numFmtId="0" fontId="4" fillId="0" borderId="109" xfId="0" applyFont="1" applyFill="1" applyBorder="1" applyAlignment="1">
      <alignment horizontal="center" vertical="center" wrapText="1"/>
    </xf>
    <xf numFmtId="0" fontId="6" fillId="3" borderId="110" xfId="0" applyFont="1" applyFill="1" applyBorder="1" applyAlignment="1">
      <alignment vertical="center"/>
    </xf>
    <xf numFmtId="0" fontId="4" fillId="3" borderId="21" xfId="0" applyFont="1" applyFill="1" applyBorder="1" applyAlignment="1">
      <alignment vertical="center"/>
    </xf>
    <xf numFmtId="0" fontId="4" fillId="0" borderId="111" xfId="0" applyFont="1" applyFill="1" applyBorder="1" applyAlignment="1">
      <alignment horizontal="center" vertical="center"/>
    </xf>
    <xf numFmtId="0" fontId="6" fillId="0" borderId="23" xfId="0" applyFont="1" applyFill="1" applyBorder="1" applyAlignment="1">
      <alignment vertical="center"/>
    </xf>
    <xf numFmtId="169" fontId="26" fillId="37" borderId="25" xfId="20" applyBorder="1"/>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1" xfId="0" applyBorder="1"/>
    <xf numFmtId="0" fontId="0" fillId="0" borderId="22" xfId="0" applyBorder="1"/>
    <xf numFmtId="0" fontId="6" fillId="36" borderId="112" xfId="0" applyFont="1" applyFill="1" applyBorder="1" applyAlignment="1">
      <alignment vertical="center"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1"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6" fillId="36" borderId="109" xfId="0" applyFont="1" applyFill="1" applyBorder="1" applyAlignment="1">
      <alignment horizontal="left" vertical="center" wrapText="1"/>
    </xf>
    <xf numFmtId="0" fontId="4" fillId="0" borderId="111" xfId="0" applyFont="1" applyFill="1" applyBorder="1" applyAlignment="1">
      <alignment horizontal="right" vertical="center" wrapText="1"/>
    </xf>
    <xf numFmtId="0" fontId="4" fillId="0" borderId="95" xfId="0" applyFont="1" applyFill="1" applyBorder="1" applyAlignment="1">
      <alignment horizontal="left" vertical="center" wrapText="1"/>
    </xf>
    <xf numFmtId="0" fontId="109" fillId="0" borderId="111" xfId="0" applyFont="1" applyFill="1" applyBorder="1" applyAlignment="1">
      <alignment horizontal="right" vertical="center" wrapText="1"/>
    </xf>
    <xf numFmtId="0" fontId="109" fillId="0" borderId="95" xfId="0" applyFont="1" applyFill="1" applyBorder="1" applyAlignment="1">
      <alignment horizontal="left" vertical="center" wrapText="1"/>
    </xf>
    <xf numFmtId="0" fontId="6" fillId="0" borderId="11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2" xfId="5" applyNumberFormat="1" applyFont="1" applyFill="1" applyBorder="1" applyAlignment="1" applyProtection="1">
      <alignment horizontal="left" vertical="center"/>
      <protection locked="0"/>
    </xf>
    <xf numFmtId="0" fontId="111" fillId="0" borderId="23" xfId="9" applyFont="1" applyFill="1" applyBorder="1" applyAlignment="1" applyProtection="1">
      <alignment horizontal="left" vertical="center" wrapText="1"/>
      <protection locked="0"/>
    </xf>
    <xf numFmtId="0" fontId="20" fillId="0" borderId="111" xfId="0" applyFont="1" applyBorder="1" applyAlignment="1">
      <alignment horizontal="center" vertical="center" wrapText="1"/>
    </xf>
    <xf numFmtId="14" fontId="7" fillId="3" borderId="95" xfId="8" quotePrefix="1" applyNumberFormat="1" applyFont="1" applyFill="1" applyBorder="1" applyAlignment="1" applyProtection="1">
      <alignment horizontal="left" vertical="center" wrapText="1" indent="2"/>
      <protection locked="0"/>
    </xf>
    <xf numFmtId="14" fontId="7" fillId="3" borderId="95" xfId="8" quotePrefix="1" applyNumberFormat="1" applyFont="1" applyFill="1" applyBorder="1" applyAlignment="1" applyProtection="1">
      <alignment horizontal="left" vertical="center" wrapText="1" indent="3"/>
      <protection locked="0"/>
    </xf>
    <xf numFmtId="0" fontId="11" fillId="0" borderId="95" xfId="17" applyFill="1" applyBorder="1" applyAlignment="1" applyProtection="1"/>
    <xf numFmtId="49" fontId="109" fillId="0" borderId="111" xfId="0" applyNumberFormat="1" applyFont="1" applyFill="1" applyBorder="1" applyAlignment="1">
      <alignment horizontal="right" vertical="center" wrapText="1"/>
    </xf>
    <xf numFmtId="0" fontId="7" fillId="3" borderId="95" xfId="20960" applyFont="1" applyFill="1" applyBorder="1" applyAlignment="1" applyProtection="1"/>
    <xf numFmtId="0" fontId="103" fillId="0" borderId="95" xfId="20960" applyFont="1" applyFill="1" applyBorder="1" applyAlignment="1" applyProtection="1">
      <alignment horizontal="center" vertical="center"/>
    </xf>
    <xf numFmtId="0" fontId="4" fillId="0" borderId="95" xfId="0" applyFont="1" applyBorder="1"/>
    <xf numFmtId="0" fontId="11" fillId="0" borderId="95" xfId="17" applyFill="1" applyBorder="1" applyAlignment="1" applyProtection="1">
      <alignment horizontal="left" vertical="center" wrapText="1"/>
    </xf>
    <xf numFmtId="49" fontId="109" fillId="0" borderId="95" xfId="0" applyNumberFormat="1" applyFont="1" applyFill="1" applyBorder="1" applyAlignment="1">
      <alignment horizontal="right" vertical="center" wrapText="1"/>
    </xf>
    <xf numFmtId="0" fontId="11" fillId="0" borderId="95" xfId="17" applyFill="1" applyBorder="1" applyAlignment="1" applyProtection="1">
      <alignment horizontal="left" vertical="center"/>
    </xf>
    <xf numFmtId="0" fontId="4" fillId="0" borderId="95" xfId="0" applyFont="1" applyFill="1" applyBorder="1"/>
    <xf numFmtId="0" fontId="20" fillId="0" borderId="111" xfId="0" applyFont="1" applyFill="1" applyBorder="1" applyAlignment="1">
      <alignment horizontal="center" vertical="center" wrapText="1"/>
    </xf>
    <xf numFmtId="0" fontId="112" fillId="78" borderId="96" xfId="21412" applyFont="1" applyFill="1" applyBorder="1" applyAlignment="1" applyProtection="1">
      <alignment vertical="center" wrapText="1"/>
      <protection locked="0"/>
    </xf>
    <xf numFmtId="0" fontId="113" fillId="70" borderId="91" xfId="21412" applyFont="1" applyFill="1" applyBorder="1" applyAlignment="1" applyProtection="1">
      <alignment horizontal="center" vertical="center"/>
      <protection locked="0"/>
    </xf>
    <xf numFmtId="0" fontId="112" fillId="79" borderId="95" xfId="21412" applyFont="1" applyFill="1" applyBorder="1" applyAlignment="1" applyProtection="1">
      <alignment horizontal="center" vertical="center"/>
      <protection locked="0"/>
    </xf>
    <xf numFmtId="0" fontId="112" fillId="78" borderId="96" xfId="21412" applyFont="1" applyFill="1" applyBorder="1" applyAlignment="1" applyProtection="1">
      <alignment vertical="center"/>
      <protection locked="0"/>
    </xf>
    <xf numFmtId="0" fontId="114" fillId="70" borderId="91" xfId="21412" applyFont="1" applyFill="1" applyBorder="1" applyAlignment="1" applyProtection="1">
      <alignment horizontal="center" vertical="center"/>
      <protection locked="0"/>
    </xf>
    <xf numFmtId="0" fontId="114" fillId="3" borderId="91" xfId="21412" applyFont="1" applyFill="1" applyBorder="1" applyAlignment="1" applyProtection="1">
      <alignment horizontal="center" vertical="center"/>
      <protection locked="0"/>
    </xf>
    <xf numFmtId="0" fontId="114" fillId="0" borderId="91" xfId="21412" applyFont="1" applyFill="1" applyBorder="1" applyAlignment="1" applyProtection="1">
      <alignment horizontal="center" vertical="center"/>
      <protection locked="0"/>
    </xf>
    <xf numFmtId="0" fontId="115" fillId="79" borderId="95" xfId="21412" applyFont="1" applyFill="1" applyBorder="1" applyAlignment="1" applyProtection="1">
      <alignment horizontal="center" vertical="center"/>
      <protection locked="0"/>
    </xf>
    <xf numFmtId="0" fontId="112" fillId="78" borderId="96" xfId="21412" applyFont="1" applyFill="1" applyBorder="1" applyAlignment="1" applyProtection="1">
      <alignment horizontal="center" vertical="center"/>
      <protection locked="0"/>
    </xf>
    <xf numFmtId="0" fontId="62" fillId="78" borderId="96" xfId="21412" applyFont="1" applyFill="1" applyBorder="1" applyAlignment="1" applyProtection="1">
      <alignment vertical="center"/>
      <protection locked="0"/>
    </xf>
    <xf numFmtId="0" fontId="114" fillId="70" borderId="95" xfId="21412" applyFont="1" applyFill="1" applyBorder="1" applyAlignment="1" applyProtection="1">
      <alignment horizontal="center" vertical="center"/>
      <protection locked="0"/>
    </xf>
    <xf numFmtId="0" fontId="36" fillId="70" borderId="95" xfId="21412" applyFont="1" applyFill="1" applyBorder="1" applyAlignment="1" applyProtection="1">
      <alignment horizontal="center" vertical="center"/>
      <protection locked="0"/>
    </xf>
    <xf numFmtId="0" fontId="62" fillId="78" borderId="94" xfId="21412" applyFont="1" applyFill="1" applyBorder="1" applyAlignment="1" applyProtection="1">
      <alignment vertical="center"/>
      <protection locked="0"/>
    </xf>
    <xf numFmtId="0" fontId="113" fillId="0" borderId="94" xfId="21412" applyFont="1" applyFill="1" applyBorder="1" applyAlignment="1" applyProtection="1">
      <alignment horizontal="left" vertical="center" wrapText="1"/>
      <protection locked="0"/>
    </xf>
    <xf numFmtId="164" fontId="113" fillId="0" borderId="95" xfId="948" applyNumberFormat="1" applyFont="1" applyFill="1" applyBorder="1" applyAlignment="1" applyProtection="1">
      <alignment horizontal="right" vertical="center"/>
      <protection locked="0"/>
    </xf>
    <xf numFmtId="0" fontId="112" fillId="79" borderId="94" xfId="21412" applyFont="1" applyFill="1" applyBorder="1" applyAlignment="1" applyProtection="1">
      <alignment vertical="top" wrapText="1"/>
      <protection locked="0"/>
    </xf>
    <xf numFmtId="164" fontId="113" fillId="79" borderId="95" xfId="948" applyNumberFormat="1" applyFont="1" applyFill="1" applyBorder="1" applyAlignment="1" applyProtection="1">
      <alignment horizontal="right" vertical="center"/>
    </xf>
    <xf numFmtId="164" fontId="62" fillId="78" borderId="94" xfId="948" applyNumberFormat="1" applyFont="1" applyFill="1" applyBorder="1" applyAlignment="1" applyProtection="1">
      <alignment horizontal="right" vertical="center"/>
      <protection locked="0"/>
    </xf>
    <xf numFmtId="0" fontId="113" fillId="70" borderId="94" xfId="21412" applyFont="1" applyFill="1" applyBorder="1" applyAlignment="1" applyProtection="1">
      <alignment vertical="center" wrapText="1"/>
      <protection locked="0"/>
    </xf>
    <xf numFmtId="0" fontId="113" fillId="70" borderId="94" xfId="21412" applyFont="1" applyFill="1" applyBorder="1" applyAlignment="1" applyProtection="1">
      <alignment horizontal="left" vertical="center" wrapText="1"/>
      <protection locked="0"/>
    </xf>
    <xf numFmtId="0" fontId="113" fillId="0" borderId="94" xfId="21412" applyFont="1" applyFill="1" applyBorder="1" applyAlignment="1" applyProtection="1">
      <alignment vertical="center" wrapText="1"/>
      <protection locked="0"/>
    </xf>
    <xf numFmtId="0" fontId="113" fillId="3" borderId="94" xfId="21412" applyFont="1" applyFill="1" applyBorder="1" applyAlignment="1" applyProtection="1">
      <alignment horizontal="left" vertical="center" wrapText="1"/>
      <protection locked="0"/>
    </xf>
    <xf numFmtId="0" fontId="112" fillId="79" borderId="94" xfId="21412" applyFont="1" applyFill="1" applyBorder="1" applyAlignment="1" applyProtection="1">
      <alignment vertical="center" wrapText="1"/>
      <protection locked="0"/>
    </xf>
    <xf numFmtId="164" fontId="112" fillId="78" borderId="94" xfId="948" applyNumberFormat="1" applyFont="1" applyFill="1" applyBorder="1" applyAlignment="1" applyProtection="1">
      <alignment horizontal="right" vertical="center"/>
      <protection locked="0"/>
    </xf>
    <xf numFmtId="1" fontId="6" fillId="36" borderId="109" xfId="0" applyNumberFormat="1" applyFont="1" applyFill="1" applyBorder="1" applyAlignment="1">
      <alignment horizontal="right" vertical="center" wrapText="1"/>
    </xf>
    <xf numFmtId="1" fontId="6" fillId="36" borderId="109" xfId="0" applyNumberFormat="1" applyFont="1" applyFill="1" applyBorder="1" applyAlignment="1">
      <alignment horizontal="center" vertical="center" wrapText="1"/>
    </xf>
    <xf numFmtId="10" fontId="7" fillId="0"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left" vertical="center" wrapText="1"/>
    </xf>
    <xf numFmtId="10" fontId="109" fillId="0" borderId="95" xfId="20961" applyNumberFormat="1" applyFont="1" applyFill="1" applyBorder="1" applyAlignment="1">
      <alignment horizontal="left" vertical="center" wrapText="1"/>
    </xf>
    <xf numFmtId="10" fontId="6" fillId="36"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center" vertical="center" wrapText="1"/>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1" xfId="0" applyFont="1" applyBorder="1" applyAlignment="1">
      <alignment horizontal="right" vertical="center" wrapText="1"/>
    </xf>
    <xf numFmtId="0" fontId="9" fillId="0" borderId="111" xfId="0" applyFont="1" applyFill="1" applyBorder="1" applyAlignment="1">
      <alignment horizontal="right" vertical="center" wrapText="1"/>
    </xf>
    <xf numFmtId="0" fontId="7" fillId="0" borderId="95" xfId="0" applyFont="1" applyFill="1" applyBorder="1" applyAlignment="1">
      <alignment vertical="center" wrapText="1"/>
    </xf>
    <xf numFmtId="0" fontId="4" fillId="0" borderId="95" xfId="0" applyFont="1" applyBorder="1" applyAlignment="1">
      <alignment vertical="center" wrapText="1"/>
    </xf>
    <xf numFmtId="0" fontId="4" fillId="0" borderId="95" xfId="0" applyFont="1" applyFill="1" applyBorder="1" applyAlignment="1">
      <alignment horizontal="left" vertical="center" wrapText="1" indent="2"/>
    </xf>
    <xf numFmtId="0" fontId="4" fillId="0" borderId="95" xfId="0" applyFont="1" applyFill="1" applyBorder="1" applyAlignment="1">
      <alignment vertical="center" wrapText="1"/>
    </xf>
    <xf numFmtId="0" fontId="6" fillId="0" borderId="23" xfId="0" applyFont="1" applyBorder="1" applyAlignment="1">
      <alignment vertical="center" wrapText="1"/>
    </xf>
    <xf numFmtId="0" fontId="9" fillId="0" borderId="109" xfId="0" applyFont="1" applyBorder="1" applyAlignment="1"/>
    <xf numFmtId="0" fontId="9" fillId="0" borderId="109" xfId="0" applyFont="1" applyBorder="1" applyAlignment="1">
      <alignment wrapText="1"/>
    </xf>
    <xf numFmtId="0" fontId="10" fillId="0" borderId="18" xfId="0" applyFont="1" applyBorder="1" applyAlignment="1">
      <alignment horizontal="center"/>
    </xf>
    <xf numFmtId="0" fontId="10" fillId="0" borderId="109"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1" xfId="0" applyFont="1" applyFill="1" applyBorder="1" applyAlignment="1">
      <alignment horizontal="center" vertical="center" wrapText="1"/>
    </xf>
    <xf numFmtId="0" fontId="15" fillId="0" borderId="95" xfId="0" applyFont="1" applyFill="1" applyBorder="1" applyAlignment="1">
      <alignment horizontal="center" vertical="center" wrapText="1"/>
    </xf>
    <xf numFmtId="0" fontId="16" fillId="0" borderId="95" xfId="0" applyFont="1" applyFill="1" applyBorder="1" applyAlignment="1">
      <alignment horizontal="left" vertical="center" wrapText="1"/>
    </xf>
    <xf numFmtId="193" fontId="7" fillId="0" borderId="95" xfId="0" applyNumberFormat="1" applyFont="1" applyFill="1" applyBorder="1" applyAlignment="1" applyProtection="1">
      <alignment vertical="center" wrapText="1"/>
      <protection locked="0"/>
    </xf>
    <xf numFmtId="193" fontId="4" fillId="0" borderId="95" xfId="0" applyNumberFormat="1" applyFont="1" applyFill="1" applyBorder="1" applyAlignment="1" applyProtection="1">
      <alignment vertical="center" wrapText="1"/>
      <protection locked="0"/>
    </xf>
    <xf numFmtId="193" fontId="4" fillId="0" borderId="109" xfId="0" applyNumberFormat="1" applyFont="1" applyFill="1" applyBorder="1" applyAlignment="1" applyProtection="1">
      <alignment vertical="center" wrapText="1"/>
      <protection locked="0"/>
    </xf>
    <xf numFmtId="0" fontId="7" fillId="0" borderId="95" xfId="0" applyFont="1" applyBorder="1" applyAlignment="1">
      <alignment vertical="center" wrapText="1"/>
    </xf>
    <xf numFmtId="0" fontId="9" fillId="2" borderId="111" xfId="0" applyFont="1" applyFill="1" applyBorder="1" applyAlignment="1">
      <alignment horizontal="right" vertical="center"/>
    </xf>
    <xf numFmtId="0" fontId="9" fillId="2" borderId="95" xfId="0" applyFont="1" applyFill="1" applyBorder="1" applyAlignment="1">
      <alignment vertical="center"/>
    </xf>
    <xf numFmtId="193" fontId="9" fillId="2" borderId="95" xfId="0" applyNumberFormat="1" applyFont="1" applyFill="1" applyBorder="1" applyAlignment="1" applyProtection="1">
      <alignment vertical="center"/>
      <protection locked="0"/>
    </xf>
    <xf numFmtId="193" fontId="17" fillId="2" borderId="95" xfId="0" applyNumberFormat="1" applyFont="1" applyFill="1" applyBorder="1" applyAlignment="1" applyProtection="1">
      <alignment vertical="center"/>
      <protection locked="0"/>
    </xf>
    <xf numFmtId="193" fontId="17" fillId="2" borderId="109" xfId="0" applyNumberFormat="1" applyFont="1" applyFill="1" applyBorder="1" applyAlignment="1" applyProtection="1">
      <alignment vertical="center"/>
      <protection locked="0"/>
    </xf>
    <xf numFmtId="193" fontId="9" fillId="2" borderId="109" xfId="0" applyNumberFormat="1" applyFont="1" applyFill="1" applyBorder="1" applyAlignment="1" applyProtection="1">
      <alignment vertical="center"/>
      <protection locked="0"/>
    </xf>
    <xf numFmtId="0" fontId="15" fillId="0" borderId="111" xfId="0" applyFont="1" applyFill="1" applyBorder="1" applyAlignment="1">
      <alignment horizontal="center" vertical="center" wrapText="1"/>
    </xf>
    <xf numFmtId="14" fontId="4" fillId="0" borderId="0" xfId="0" applyNumberFormat="1" applyFont="1"/>
    <xf numFmtId="10" fontId="4" fillId="0" borderId="95" xfId="20961" applyNumberFormat="1" applyFont="1" applyBorder="1" applyAlignment="1" applyProtection="1">
      <alignment vertical="center" wrapText="1"/>
      <protection locked="0"/>
    </xf>
    <xf numFmtId="10" fontId="4" fillId="0" borderId="109"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53" xfId="0" applyFont="1" applyFill="1" applyBorder="1"/>
    <xf numFmtId="0" fontId="4" fillId="3" borderId="114" xfId="0" applyFont="1" applyFill="1" applyBorder="1" applyAlignment="1">
      <alignment wrapText="1"/>
    </xf>
    <xf numFmtId="0" fontId="4" fillId="3" borderId="115" xfId="0" applyFont="1" applyFill="1" applyBorder="1"/>
    <xf numFmtId="0" fontId="6" fillId="3" borderId="11" xfId="0" applyFont="1" applyFill="1" applyBorder="1" applyAlignment="1">
      <alignment horizontal="center" wrapText="1"/>
    </xf>
    <xf numFmtId="0" fontId="4" fillId="0" borderId="95" xfId="0" applyFont="1" applyFill="1" applyBorder="1" applyAlignment="1">
      <alignment horizontal="center"/>
    </xf>
    <xf numFmtId="0" fontId="4" fillId="0" borderId="95" xfId="0" applyFont="1" applyBorder="1" applyAlignment="1">
      <alignment horizontal="center"/>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4" fillId="0" borderId="111" xfId="0" applyFont="1" applyBorder="1"/>
    <xf numFmtId="0" fontId="4" fillId="0" borderId="95" xfId="0" applyFont="1" applyBorder="1" applyAlignment="1">
      <alignment wrapText="1"/>
    </xf>
    <xf numFmtId="164" fontId="4" fillId="0" borderId="95" xfId="7" applyNumberFormat="1" applyFont="1" applyBorder="1"/>
    <xf numFmtId="164" fontId="4" fillId="0" borderId="109" xfId="7" applyNumberFormat="1" applyFont="1" applyBorder="1"/>
    <xf numFmtId="0" fontId="14" fillId="0" borderId="95" xfId="0" applyFont="1" applyBorder="1" applyAlignment="1">
      <alignment horizontal="left" wrapText="1" indent="2"/>
    </xf>
    <xf numFmtId="169" fontId="26" fillId="37" borderId="95" xfId="20" applyBorder="1"/>
    <xf numFmtId="0" fontId="6" fillId="0" borderId="111" xfId="0" applyFont="1" applyBorder="1"/>
    <xf numFmtId="0" fontId="6" fillId="0" borderId="95" xfId="0" applyFont="1" applyBorder="1" applyAlignment="1">
      <alignment wrapText="1"/>
    </xf>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0" borderId="95" xfId="7" applyNumberFormat="1" applyFont="1" applyFill="1" applyBorder="1" applyAlignment="1">
      <alignment vertical="center"/>
    </xf>
    <xf numFmtId="0" fontId="14" fillId="0" borderId="9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0" xfId="0" applyFont="1" applyFill="1" applyBorder="1"/>
    <xf numFmtId="0" fontId="6" fillId="0" borderId="22" xfId="0" applyFont="1" applyBorder="1"/>
    <xf numFmtId="0" fontId="6" fillId="0" borderId="23" xfId="0" applyFont="1" applyBorder="1" applyAlignment="1">
      <alignment wrapText="1"/>
    </xf>
    <xf numFmtId="169" fontId="26" fillId="37" borderId="112" xfId="20" applyBorder="1"/>
    <xf numFmtId="10" fontId="6" fillId="0" borderId="24" xfId="20961" applyNumberFormat="1" applyFont="1" applyBorder="1"/>
    <xf numFmtId="0" fontId="9" fillId="2" borderId="103" xfId="0" applyFont="1" applyFill="1" applyBorder="1" applyAlignment="1">
      <alignment horizontal="right" vertical="center"/>
    </xf>
    <xf numFmtId="0" fontId="9" fillId="2" borderId="91" xfId="0" applyFont="1" applyFill="1" applyBorder="1" applyAlignment="1">
      <alignment vertical="center"/>
    </xf>
    <xf numFmtId="193" fontId="17" fillId="2" borderId="91" xfId="0" applyNumberFormat="1" applyFont="1" applyFill="1" applyBorder="1" applyAlignment="1" applyProtection="1">
      <alignment vertical="center"/>
      <protection locked="0"/>
    </xf>
    <xf numFmtId="193" fontId="17" fillId="2" borderId="104" xfId="0" applyNumberFormat="1" applyFont="1" applyFill="1" applyBorder="1" applyAlignment="1" applyProtection="1">
      <alignment vertical="center"/>
      <protection locked="0"/>
    </xf>
    <xf numFmtId="0" fontId="9" fillId="0" borderId="95" xfId="0" applyFont="1" applyFill="1" applyBorder="1" applyAlignment="1">
      <alignment horizontal="left" vertical="center" wrapText="1"/>
    </xf>
    <xf numFmtId="0" fontId="6" fillId="3" borderId="0" xfId="0" applyFont="1" applyFill="1" applyBorder="1" applyAlignment="1">
      <alignment horizontal="center"/>
    </xf>
    <xf numFmtId="0" fontId="106" fillId="0" borderId="84" xfId="0" applyFont="1" applyFill="1" applyBorder="1" applyAlignment="1">
      <alignment horizontal="left" vertical="center"/>
    </xf>
    <xf numFmtId="0" fontId="106" fillId="0" borderId="82" xfId="0" applyFont="1" applyFill="1" applyBorder="1" applyAlignment="1">
      <alignment vertical="center" wrapText="1"/>
    </xf>
    <xf numFmtId="0" fontId="106" fillId="0" borderId="82"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Fill="1"/>
    <xf numFmtId="0" fontId="117" fillId="0" borderId="0" xfId="0" applyFont="1" applyBorder="1"/>
    <xf numFmtId="0" fontId="117" fillId="0" borderId="0" xfId="0" applyFont="1" applyBorder="1" applyAlignment="1">
      <alignment horizontal="left"/>
    </xf>
    <xf numFmtId="0" fontId="119" fillId="0" borderId="125" xfId="0" applyNumberFormat="1" applyFont="1" applyFill="1" applyBorder="1" applyAlignment="1">
      <alignment horizontal="left" vertical="center" wrapText="1"/>
    </xf>
    <xf numFmtId="0" fontId="125" fillId="0" borderId="0" xfId="0" applyFont="1"/>
    <xf numFmtId="49" fontId="106" fillId="0" borderId="95" xfId="0" applyNumberFormat="1" applyFont="1" applyFill="1" applyBorder="1" applyAlignment="1">
      <alignment horizontal="right" vertical="center"/>
    </xf>
    <xf numFmtId="0" fontId="126" fillId="0" borderId="0" xfId="0" applyFont="1" applyFill="1" applyBorder="1" applyAlignment="1"/>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17" fillId="0" borderId="0" xfId="0" applyFont="1" applyFill="1" applyAlignment="1">
      <alignment horizontal="left" vertical="top" wrapText="1"/>
    </xf>
    <xf numFmtId="0" fontId="3" fillId="0" borderId="95" xfId="0" applyFont="1" applyBorder="1" applyAlignment="1">
      <alignment horizontal="center" vertical="center"/>
    </xf>
    <xf numFmtId="0" fontId="130" fillId="3" borderId="95" xfId="21414" applyFont="1" applyFill="1" applyBorder="1" applyAlignment="1">
      <alignment horizontal="left" vertical="center" wrapText="1"/>
    </xf>
    <xf numFmtId="0" fontId="131" fillId="0" borderId="95" xfId="21414" applyFont="1" applyFill="1" applyBorder="1" applyAlignment="1">
      <alignment horizontal="left" vertical="center" wrapText="1" indent="1"/>
    </xf>
    <xf numFmtId="0" fontId="132" fillId="3" borderId="95" xfId="21414" applyFont="1" applyFill="1" applyBorder="1" applyAlignment="1">
      <alignment horizontal="left" vertical="center" wrapText="1"/>
    </xf>
    <xf numFmtId="0" fontId="131" fillId="3" borderId="95" xfId="21414" applyFont="1" applyFill="1" applyBorder="1" applyAlignment="1">
      <alignment horizontal="left" vertical="center" wrapText="1" indent="1"/>
    </xf>
    <xf numFmtId="0" fontId="130" fillId="0" borderId="132" xfId="0" applyFont="1" applyFill="1" applyBorder="1" applyAlignment="1">
      <alignment horizontal="left" vertical="center" wrapText="1"/>
    </xf>
    <xf numFmtId="0" fontId="132" fillId="0" borderId="132" xfId="0" applyFont="1" applyFill="1" applyBorder="1" applyAlignment="1">
      <alignment horizontal="left" vertical="center" wrapText="1"/>
    </xf>
    <xf numFmtId="0" fontId="133" fillId="3" borderId="132" xfId="0" applyFont="1" applyFill="1" applyBorder="1" applyAlignment="1">
      <alignment horizontal="left" vertical="center" wrapText="1" indent="1"/>
    </xf>
    <xf numFmtId="0" fontId="132" fillId="3" borderId="132" xfId="0" applyFont="1" applyFill="1" applyBorder="1" applyAlignment="1">
      <alignment horizontal="left" vertical="center" wrapText="1"/>
    </xf>
    <xf numFmtId="0" fontId="132" fillId="3" borderId="133" xfId="0" applyFont="1" applyFill="1" applyBorder="1" applyAlignment="1">
      <alignment horizontal="left" vertical="center" wrapText="1"/>
    </xf>
    <xf numFmtId="0" fontId="133" fillId="0" borderId="132" xfId="0" applyFont="1" applyFill="1" applyBorder="1" applyAlignment="1">
      <alignment horizontal="left" vertical="center" wrapText="1" indent="1"/>
    </xf>
    <xf numFmtId="0" fontId="133" fillId="0" borderId="95" xfId="21414" applyFont="1" applyFill="1" applyBorder="1" applyAlignment="1">
      <alignment horizontal="left" vertical="center" wrapText="1" indent="1"/>
    </xf>
    <xf numFmtId="0" fontId="132" fillId="0" borderId="95" xfId="21414" applyFont="1" applyFill="1" applyBorder="1" applyAlignment="1">
      <alignment horizontal="left" vertical="center" wrapText="1"/>
    </xf>
    <xf numFmtId="0" fontId="134" fillId="0" borderId="95" xfId="21414" applyFont="1" applyFill="1" applyBorder="1" applyAlignment="1">
      <alignment horizontal="center" vertical="center" wrapText="1"/>
    </xf>
    <xf numFmtId="0" fontId="132" fillId="3" borderId="134" xfId="0" applyFont="1" applyFill="1" applyBorder="1" applyAlignment="1">
      <alignment horizontal="left" vertical="center" wrapText="1"/>
    </xf>
    <xf numFmtId="0" fontId="131" fillId="3" borderId="135" xfId="21414" applyFont="1" applyFill="1" applyBorder="1" applyAlignment="1">
      <alignment horizontal="left" vertical="center" wrapText="1" indent="1"/>
    </xf>
    <xf numFmtId="0" fontId="131" fillId="3" borderId="132" xfId="0" applyFont="1" applyFill="1" applyBorder="1" applyAlignment="1">
      <alignment horizontal="left" vertical="center" wrapText="1" indent="1"/>
    </xf>
    <xf numFmtId="0" fontId="131" fillId="0" borderId="135" xfId="21414" applyFont="1" applyFill="1" applyBorder="1" applyAlignment="1">
      <alignment horizontal="left" vertical="center" wrapText="1" indent="1"/>
    </xf>
    <xf numFmtId="0" fontId="132" fillId="0" borderId="132" xfId="0" applyFont="1" applyBorder="1" applyAlignment="1">
      <alignment horizontal="left" vertical="center" wrapText="1"/>
    </xf>
    <xf numFmtId="0" fontId="131" fillId="0" borderId="132" xfId="0" applyFont="1" applyBorder="1" applyAlignment="1">
      <alignment horizontal="left" vertical="center" wrapText="1" indent="1"/>
    </xf>
    <xf numFmtId="0" fontId="131" fillId="0" borderId="133" xfId="0" applyFont="1" applyBorder="1" applyAlignment="1">
      <alignment horizontal="left" vertical="center" wrapText="1" indent="1"/>
    </xf>
    <xf numFmtId="0" fontId="132" fillId="0" borderId="135" xfId="21414" applyFont="1" applyFill="1" applyBorder="1" applyAlignment="1">
      <alignment horizontal="left" vertical="center" wrapText="1"/>
    </xf>
    <xf numFmtId="0" fontId="132" fillId="3" borderId="135" xfId="21414" applyFont="1" applyFill="1" applyBorder="1" applyAlignment="1">
      <alignment horizontal="left" vertical="center" wrapText="1"/>
    </xf>
    <xf numFmtId="0" fontId="134" fillId="0" borderId="135" xfId="21414" applyFont="1" applyFill="1" applyBorder="1" applyAlignment="1">
      <alignment horizontal="center" vertical="center" wrapText="1"/>
    </xf>
    <xf numFmtId="0" fontId="132" fillId="0" borderId="135" xfId="21414" applyFont="1" applyBorder="1" applyAlignment="1">
      <alignment horizontal="left" vertical="center" wrapText="1"/>
    </xf>
    <xf numFmtId="0" fontId="131" fillId="0" borderId="132" xfId="0" applyFont="1" applyFill="1" applyBorder="1" applyAlignment="1">
      <alignment horizontal="left" vertical="center" wrapText="1" indent="1"/>
    </xf>
    <xf numFmtId="0" fontId="135" fillId="0" borderId="135" xfId="0" applyFont="1" applyBorder="1" applyAlignment="1">
      <alignment horizontal="left"/>
    </xf>
    <xf numFmtId="0" fontId="132" fillId="0" borderId="135" xfId="0" applyFont="1" applyFill="1" applyBorder="1" applyAlignment="1">
      <alignment horizontal="left" vertical="center" wrapText="1"/>
    </xf>
    <xf numFmtId="0" fontId="0" fillId="0" borderId="0" xfId="0" applyAlignment="1">
      <alignment horizontal="left" vertical="center"/>
    </xf>
    <xf numFmtId="0" fontId="132" fillId="0" borderId="140" xfId="0" applyFont="1" applyFill="1" applyBorder="1" applyAlignment="1">
      <alignment horizontal="justify" vertical="center" wrapText="1"/>
    </xf>
    <xf numFmtId="0" fontId="131" fillId="0" borderId="134" xfId="0" applyFont="1" applyFill="1" applyBorder="1" applyAlignment="1">
      <alignment horizontal="left" vertical="center" wrapText="1" indent="1"/>
    </xf>
    <xf numFmtId="0" fontId="131" fillId="0" borderId="133" xfId="0" applyFont="1" applyFill="1" applyBorder="1" applyAlignment="1">
      <alignment horizontal="left" vertical="center" wrapText="1" indent="1"/>
    </xf>
    <xf numFmtId="0" fontId="132" fillId="0" borderId="132" xfId="0" applyFont="1" applyFill="1" applyBorder="1" applyAlignment="1">
      <alignment horizontal="justify" vertical="center" wrapText="1"/>
    </xf>
    <xf numFmtId="0" fontId="130" fillId="0" borderId="132" xfId="0" applyFont="1" applyFill="1" applyBorder="1" applyAlignment="1">
      <alignment horizontal="justify" vertical="center" wrapText="1"/>
    </xf>
    <xf numFmtId="0" fontId="132" fillId="3" borderId="132" xfId="0" applyFont="1" applyFill="1" applyBorder="1" applyAlignment="1">
      <alignment horizontal="justify" vertical="center" wrapText="1"/>
    </xf>
    <xf numFmtId="0" fontId="132" fillId="0" borderId="133" xfId="0" applyFont="1" applyFill="1" applyBorder="1" applyAlignment="1">
      <alignment horizontal="justify" vertical="center" wrapText="1"/>
    </xf>
    <xf numFmtId="0" fontId="132" fillId="0" borderId="134" xfId="0" applyFont="1" applyFill="1" applyBorder="1" applyAlignment="1">
      <alignment horizontal="justify" vertical="center" wrapText="1"/>
    </xf>
    <xf numFmtId="0" fontId="132" fillId="0" borderId="135" xfId="21414" applyFont="1" applyFill="1" applyBorder="1" applyAlignment="1">
      <alignment horizontal="justify" vertical="center" wrapText="1"/>
    </xf>
    <xf numFmtId="0" fontId="133" fillId="0" borderId="126" xfId="0" applyFont="1" applyFill="1" applyBorder="1" applyAlignment="1">
      <alignment horizontal="left" vertical="center" wrapText="1" indent="1"/>
    </xf>
    <xf numFmtId="0" fontId="130" fillId="0" borderId="132" xfId="0" applyFont="1" applyFill="1" applyBorder="1" applyAlignment="1">
      <alignment vertical="center" wrapText="1"/>
    </xf>
    <xf numFmtId="0" fontId="132" fillId="0" borderId="132" xfId="0" applyFont="1" applyFill="1" applyBorder="1" applyAlignment="1">
      <alignment vertical="center" wrapText="1"/>
    </xf>
    <xf numFmtId="0" fontId="132" fillId="0" borderId="135" xfId="21414" applyFont="1" applyFill="1" applyBorder="1" applyAlignment="1">
      <alignment vertical="center" wrapText="1"/>
    </xf>
    <xf numFmtId="0" fontId="0" fillId="0" borderId="135" xfId="0" applyBorder="1" applyAlignment="1">
      <alignment horizontal="center"/>
    </xf>
    <xf numFmtId="0" fontId="15" fillId="0" borderId="135" xfId="0" applyNumberFormat="1" applyFont="1" applyFill="1" applyBorder="1" applyAlignment="1">
      <alignment vertical="center" wrapText="1"/>
    </xf>
    <xf numFmtId="0" fontId="7" fillId="0" borderId="135" xfId="0" applyNumberFormat="1" applyFont="1" applyFill="1" applyBorder="1" applyAlignment="1">
      <alignment horizontal="left" vertical="center" wrapText="1" indent="1"/>
    </xf>
    <xf numFmtId="0" fontId="3" fillId="0" borderId="135" xfId="0" applyFont="1" applyBorder="1" applyAlignment="1">
      <alignment vertical="center"/>
    </xf>
    <xf numFmtId="0" fontId="136" fillId="0" borderId="135" xfId="0" applyFont="1" applyFill="1" applyBorder="1" applyAlignment="1" applyProtection="1">
      <alignment horizontal="left" vertical="center" indent="1"/>
      <protection locked="0"/>
    </xf>
    <xf numFmtId="0" fontId="137" fillId="0" borderId="135" xfId="0" applyFont="1" applyFill="1" applyBorder="1" applyAlignment="1" applyProtection="1">
      <alignment horizontal="left" vertical="center" indent="3"/>
      <protection locked="0"/>
    </xf>
    <xf numFmtId="0" fontId="138" fillId="0" borderId="135" xfId="0" applyFont="1" applyFill="1" applyBorder="1" applyAlignment="1" applyProtection="1">
      <alignment horizontal="left" vertical="center" indent="3"/>
      <protection locked="0"/>
    </xf>
    <xf numFmtId="0" fontId="3" fillId="0" borderId="135" xfId="0" applyFont="1" applyFill="1" applyBorder="1" applyAlignment="1">
      <alignment vertical="center"/>
    </xf>
    <xf numFmtId="0" fontId="3" fillId="0" borderId="135" xfId="0" applyFont="1" applyBorder="1"/>
    <xf numFmtId="0" fontId="0" fillId="0" borderId="0" xfId="0" applyAlignment="1">
      <alignment horizontal="center"/>
    </xf>
    <xf numFmtId="49" fontId="106" fillId="0" borderId="135" xfId="0" applyNumberFormat="1" applyFont="1" applyFill="1" applyBorder="1" applyAlignment="1">
      <alignment horizontal="right" vertical="center"/>
    </xf>
    <xf numFmtId="0" fontId="0" fillId="0" borderId="135" xfId="0" applyBorder="1" applyAlignment="1">
      <alignment horizontal="center" vertical="center"/>
    </xf>
    <xf numFmtId="43" fontId="4" fillId="0" borderId="135" xfId="7" applyFont="1" applyFill="1" applyBorder="1" applyAlignment="1">
      <alignment vertical="center" wrapText="1"/>
    </xf>
    <xf numFmtId="43" fontId="4" fillId="0" borderId="135" xfId="7" applyFont="1" applyBorder="1" applyAlignment="1">
      <alignment vertical="center"/>
    </xf>
    <xf numFmtId="0" fontId="0" fillId="0" borderId="139" xfId="0" applyBorder="1" applyAlignment="1">
      <alignment horizontal="center"/>
    </xf>
    <xf numFmtId="0" fontId="131" fillId="0" borderId="139"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2" fillId="0" borderId="135" xfId="0" applyFont="1" applyBorder="1" applyAlignment="1">
      <alignment horizontal="left" vertical="center" wrapText="1"/>
    </xf>
    <xf numFmtId="0" fontId="131" fillId="0" borderId="135" xfId="0" applyFont="1" applyBorder="1" applyAlignment="1">
      <alignment horizontal="left" vertical="center" wrapText="1" indent="1"/>
    </xf>
    <xf numFmtId="0" fontId="131" fillId="0" borderId="135" xfId="0" applyFont="1" applyFill="1" applyBorder="1" applyAlignment="1">
      <alignment horizontal="left" vertical="center" wrapText="1" indent="1"/>
    </xf>
    <xf numFmtId="0" fontId="133" fillId="3" borderId="135" xfId="0" applyFont="1" applyFill="1" applyBorder="1" applyAlignment="1">
      <alignment horizontal="left" vertical="center" wrapText="1" indent="1"/>
    </xf>
    <xf numFmtId="0" fontId="133" fillId="0" borderId="135" xfId="0" applyFont="1" applyFill="1" applyBorder="1" applyAlignment="1">
      <alignment horizontal="left" vertical="center" wrapText="1" indent="1"/>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0" fontId="120" fillId="0" borderId="135" xfId="0" applyFont="1" applyBorder="1"/>
    <xf numFmtId="49" fontId="122" fillId="0" borderId="135" xfId="5" applyNumberFormat="1" applyFont="1" applyFill="1" applyBorder="1" applyAlignment="1" applyProtection="1">
      <alignment horizontal="right" vertical="center"/>
      <protection locked="0"/>
    </xf>
    <xf numFmtId="0" fontId="121" fillId="3" borderId="135" xfId="13" applyFont="1" applyFill="1" applyBorder="1" applyAlignment="1" applyProtection="1">
      <alignment horizontal="left" vertical="center" wrapText="1"/>
      <protection locked="0"/>
    </xf>
    <xf numFmtId="49" fontId="121" fillId="3" borderId="135" xfId="5" applyNumberFormat="1" applyFont="1" applyFill="1" applyBorder="1" applyAlignment="1" applyProtection="1">
      <alignment horizontal="right" vertical="center"/>
      <protection locked="0"/>
    </xf>
    <xf numFmtId="0" fontId="121" fillId="0" borderId="135" xfId="13" applyFont="1" applyFill="1" applyBorder="1" applyAlignment="1" applyProtection="1">
      <alignment horizontal="left" vertical="center" wrapText="1"/>
      <protection locked="0"/>
    </xf>
    <xf numFmtId="49" fontId="121" fillId="0" borderId="135" xfId="5" applyNumberFormat="1" applyFont="1" applyFill="1" applyBorder="1" applyAlignment="1" applyProtection="1">
      <alignment horizontal="right" vertical="center"/>
      <protection locked="0"/>
    </xf>
    <xf numFmtId="0" fontId="123" fillId="0" borderId="135" xfId="13" applyFont="1" applyFill="1" applyBorder="1" applyAlignment="1" applyProtection="1">
      <alignment horizontal="left" vertical="center" wrapText="1"/>
      <protection locked="0"/>
    </xf>
    <xf numFmtId="166" fontId="116" fillId="36" borderId="143" xfId="21413" applyFont="1" applyFill="1" applyBorder="1"/>
    <xf numFmtId="0" fontId="116" fillId="0" borderId="143" xfId="0" applyFont="1" applyBorder="1"/>
    <xf numFmtId="0" fontId="116" fillId="0" borderId="143" xfId="0" applyFont="1" applyFill="1" applyBorder="1"/>
    <xf numFmtId="0" fontId="116" fillId="0" borderId="143" xfId="0" applyFont="1" applyBorder="1" applyAlignment="1">
      <alignment horizontal="left" indent="8"/>
    </xf>
    <xf numFmtId="0" fontId="116" fillId="0" borderId="143" xfId="0" applyFont="1" applyBorder="1" applyAlignment="1">
      <alignment wrapText="1"/>
    </xf>
    <xf numFmtId="0" fontId="119" fillId="0" borderId="143" xfId="0" applyFont="1" applyBorder="1"/>
    <xf numFmtId="49" fontId="122" fillId="0" borderId="143" xfId="5" applyNumberFormat="1" applyFont="1" applyFill="1" applyBorder="1" applyAlignment="1" applyProtection="1">
      <alignment horizontal="right" vertical="center" wrapText="1"/>
      <protection locked="0"/>
    </xf>
    <xf numFmtId="49" fontId="121" fillId="3" borderId="143" xfId="5" applyNumberFormat="1" applyFont="1" applyFill="1" applyBorder="1" applyAlignment="1" applyProtection="1">
      <alignment horizontal="right" vertical="center" wrapText="1"/>
      <protection locked="0"/>
    </xf>
    <xf numFmtId="49" fontId="121" fillId="0" borderId="143" xfId="5" applyNumberFormat="1" applyFont="1" applyFill="1" applyBorder="1" applyAlignment="1" applyProtection="1">
      <alignment horizontal="right" vertical="center" wrapText="1"/>
      <protection locked="0"/>
    </xf>
    <xf numFmtId="0" fontId="116" fillId="0" borderId="143" xfId="0" applyFont="1" applyBorder="1" applyAlignment="1">
      <alignment horizontal="center" vertical="center" wrapText="1"/>
    </xf>
    <xf numFmtId="0" fontId="116" fillId="0" borderId="144" xfId="0" applyFont="1" applyFill="1" applyBorder="1" applyAlignment="1">
      <alignment horizontal="center" vertical="center" wrapText="1"/>
    </xf>
    <xf numFmtId="0" fontId="116" fillId="0" borderId="143"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9" fillId="0" borderId="143" xfId="0" applyFont="1" applyFill="1" applyBorder="1"/>
    <xf numFmtId="0" fontId="116" fillId="0" borderId="143" xfId="0" applyNumberFormat="1" applyFont="1" applyFill="1" applyBorder="1" applyAlignment="1">
      <alignment horizontal="left" vertical="center" wrapText="1"/>
    </xf>
    <xf numFmtId="0" fontId="119" fillId="0" borderId="143" xfId="0" applyFont="1" applyFill="1" applyBorder="1" applyAlignment="1">
      <alignment horizontal="left" wrapText="1" indent="1"/>
    </xf>
    <xf numFmtId="0" fontId="119" fillId="0" borderId="143" xfId="0" applyFont="1" applyFill="1" applyBorder="1" applyAlignment="1">
      <alignment horizontal="left" vertical="center" indent="1"/>
    </xf>
    <xf numFmtId="0" fontId="117" fillId="0" borderId="143" xfId="0" applyFont="1" applyBorder="1"/>
    <xf numFmtId="0" fontId="116" fillId="0" borderId="143" xfId="0" applyFont="1" applyFill="1" applyBorder="1" applyAlignment="1">
      <alignment horizontal="left" wrapText="1" indent="1"/>
    </xf>
    <xf numFmtId="0" fontId="116" fillId="0" borderId="143" xfId="0" applyFont="1" applyFill="1" applyBorder="1" applyAlignment="1">
      <alignment horizontal="left" indent="1"/>
    </xf>
    <xf numFmtId="0" fontId="116" fillId="0" borderId="143" xfId="0" applyFont="1" applyFill="1" applyBorder="1" applyAlignment="1">
      <alignment horizontal="left" wrapText="1" indent="4"/>
    </xf>
    <xf numFmtId="0" fontId="116" fillId="0" borderId="143" xfId="0" applyNumberFormat="1" applyFont="1" applyFill="1" applyBorder="1" applyAlignment="1">
      <alignment horizontal="left" indent="3"/>
    </xf>
    <xf numFmtId="0" fontId="119" fillId="0" borderId="143" xfId="0" applyFont="1" applyFill="1" applyBorder="1" applyAlignment="1">
      <alignment horizontal="left" indent="1"/>
    </xf>
    <xf numFmtId="0" fontId="120" fillId="0" borderId="143" xfId="0" applyFont="1" applyFill="1" applyBorder="1" applyAlignment="1">
      <alignment horizontal="center" vertical="center" wrapText="1"/>
    </xf>
    <xf numFmtId="0" fontId="119" fillId="0" borderId="7" xfId="0" applyFont="1" applyBorder="1"/>
    <xf numFmtId="0" fontId="116" fillId="0" borderId="143" xfId="0" applyFont="1" applyFill="1" applyBorder="1" applyAlignment="1">
      <alignment horizontal="left" wrapText="1" indent="2"/>
    </xf>
    <xf numFmtId="0" fontId="116" fillId="0" borderId="143" xfId="0" applyFont="1" applyFill="1" applyBorder="1" applyAlignment="1">
      <alignment horizontal="left" wrapText="1"/>
    </xf>
    <xf numFmtId="0" fontId="116" fillId="0" borderId="0" xfId="0" applyFont="1" applyBorder="1"/>
    <xf numFmtId="0" fontId="116" fillId="0" borderId="143" xfId="0" applyFont="1" applyBorder="1" applyAlignment="1">
      <alignment horizontal="left" indent="1"/>
    </xf>
    <xf numFmtId="0" fontId="116" fillId="0" borderId="143" xfId="0" applyFont="1" applyBorder="1" applyAlignment="1">
      <alignment horizontal="center"/>
    </xf>
    <xf numFmtId="0" fontId="116" fillId="0" borderId="0" xfId="0" applyFont="1" applyBorder="1" applyAlignment="1">
      <alignment horizontal="center" vertical="center"/>
    </xf>
    <xf numFmtId="0" fontId="116" fillId="0" borderId="143" xfId="0" applyFont="1" applyFill="1" applyBorder="1" applyAlignment="1">
      <alignment horizontal="center" vertical="center" wrapText="1"/>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2" xfId="0" applyFont="1" applyBorder="1" applyAlignment="1">
      <alignment wrapText="1"/>
    </xf>
    <xf numFmtId="0" fontId="116" fillId="0" borderId="7" xfId="0" applyFont="1" applyBorder="1" applyAlignment="1">
      <alignment wrapText="1"/>
    </xf>
    <xf numFmtId="0" fontId="116" fillId="0" borderId="0" xfId="0" applyFont="1" applyBorder="1" applyAlignment="1">
      <alignment horizontal="center" vertical="center" wrapText="1"/>
    </xf>
    <xf numFmtId="0" fontId="116" fillId="0" borderId="142"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45" xfId="0" applyFont="1" applyFill="1" applyBorder="1" applyAlignment="1">
      <alignment horizontal="center" vertical="center" wrapText="1"/>
    </xf>
    <xf numFmtId="0" fontId="116" fillId="0" borderId="141" xfId="0" applyFont="1" applyFill="1" applyBorder="1" applyAlignment="1">
      <alignment horizontal="center" vertical="center" wrapText="1"/>
    </xf>
    <xf numFmtId="0" fontId="116" fillId="0" borderId="0" xfId="0" applyFont="1" applyFill="1"/>
    <xf numFmtId="49" fontId="116" fillId="0" borderId="149" xfId="0" applyNumberFormat="1" applyFont="1" applyFill="1" applyBorder="1" applyAlignment="1">
      <alignment horizontal="left" wrapText="1" indent="1"/>
    </xf>
    <xf numFmtId="0" fontId="116" fillId="0" borderId="150" xfId="0" applyNumberFormat="1" applyFont="1" applyFill="1" applyBorder="1" applyAlignment="1">
      <alignment horizontal="left" wrapText="1" indent="1"/>
    </xf>
    <xf numFmtId="49" fontId="116" fillId="0" borderId="151" xfId="0" applyNumberFormat="1" applyFont="1" applyFill="1" applyBorder="1" applyAlignment="1">
      <alignment horizontal="left" wrapText="1" indent="1"/>
    </xf>
    <xf numFmtId="0" fontId="116" fillId="0" borderId="152" xfId="0" applyNumberFormat="1" applyFont="1" applyFill="1" applyBorder="1" applyAlignment="1">
      <alignment horizontal="left" wrapText="1" indent="1"/>
    </xf>
    <xf numFmtId="49" fontId="116" fillId="0" borderId="152" xfId="0" applyNumberFormat="1" applyFont="1" applyFill="1" applyBorder="1" applyAlignment="1">
      <alignment horizontal="left" wrapText="1" indent="3"/>
    </xf>
    <xf numFmtId="49" fontId="116" fillId="0" borderId="151" xfId="0" applyNumberFormat="1" applyFont="1" applyFill="1" applyBorder="1" applyAlignment="1">
      <alignment horizontal="left" wrapText="1" indent="3"/>
    </xf>
    <xf numFmtId="49" fontId="116" fillId="0" borderId="151" xfId="0" applyNumberFormat="1" applyFont="1" applyFill="1" applyBorder="1" applyAlignment="1">
      <alignment horizontal="left" wrapText="1" indent="2"/>
    </xf>
    <xf numFmtId="49" fontId="116" fillId="0" borderId="152" xfId="0" applyNumberFormat="1" applyFont="1" applyBorder="1" applyAlignment="1">
      <alignment horizontal="left" wrapText="1" indent="2"/>
    </xf>
    <xf numFmtId="49" fontId="116" fillId="0" borderId="151" xfId="0" applyNumberFormat="1" applyFont="1" applyFill="1" applyBorder="1" applyAlignment="1">
      <alignment horizontal="left" vertical="top" wrapText="1" indent="2"/>
    </xf>
    <xf numFmtId="0" fontId="116" fillId="81" borderId="143" xfId="0" applyFont="1" applyFill="1" applyBorder="1"/>
    <xf numFmtId="49" fontId="116" fillId="0" borderId="151" xfId="0" applyNumberFormat="1" applyFont="1" applyFill="1" applyBorder="1" applyAlignment="1">
      <alignment horizontal="left" indent="1"/>
    </xf>
    <xf numFmtId="0" fontId="116" fillId="0" borderId="152" xfId="0" applyNumberFormat="1" applyFont="1" applyBorder="1" applyAlignment="1">
      <alignment horizontal="left" indent="1"/>
    </xf>
    <xf numFmtId="49" fontId="116" fillId="0" borderId="152" xfId="0" applyNumberFormat="1" applyFont="1" applyBorder="1" applyAlignment="1">
      <alignment horizontal="left" indent="1"/>
    </xf>
    <xf numFmtId="49" fontId="116" fillId="0" borderId="151" xfId="0" applyNumberFormat="1" applyFont="1" applyFill="1" applyBorder="1" applyAlignment="1">
      <alignment horizontal="left" indent="3"/>
    </xf>
    <xf numFmtId="49" fontId="116" fillId="0" borderId="152" xfId="0" applyNumberFormat="1" applyFont="1" applyBorder="1" applyAlignment="1">
      <alignment horizontal="left" indent="3"/>
    </xf>
    <xf numFmtId="0" fontId="116" fillId="0" borderId="152" xfId="0" applyFont="1" applyBorder="1" applyAlignment="1">
      <alignment horizontal="left" indent="2"/>
    </xf>
    <xf numFmtId="0" fontId="116" fillId="0" borderId="151" xfId="0" applyFont="1" applyBorder="1" applyAlignment="1">
      <alignment horizontal="left" indent="2"/>
    </xf>
    <xf numFmtId="0" fontId="116" fillId="0" borderId="152" xfId="0" applyFont="1" applyBorder="1" applyAlignment="1">
      <alignment horizontal="left" indent="1"/>
    </xf>
    <xf numFmtId="0" fontId="116" fillId="0" borderId="151" xfId="0" applyFont="1" applyBorder="1" applyAlignment="1">
      <alignment horizontal="left" indent="1"/>
    </xf>
    <xf numFmtId="0" fontId="119" fillId="0" borderId="62" xfId="0" applyFont="1" applyBorder="1"/>
    <xf numFmtId="0" fontId="116" fillId="0" borderId="67" xfId="0" applyFont="1" applyBorder="1"/>
    <xf numFmtId="0" fontId="116" fillId="0" borderId="0" xfId="0" applyFont="1" applyBorder="1" applyAlignment="1">
      <alignment wrapText="1"/>
    </xf>
    <xf numFmtId="0" fontId="116" fillId="0" borderId="0" xfId="0" applyFont="1" applyAlignment="1">
      <alignment horizontal="center" vertical="center"/>
    </xf>
    <xf numFmtId="0" fontId="116" fillId="0" borderId="0" xfId="0" applyFont="1" applyBorder="1" applyAlignment="1">
      <alignment horizontal="left"/>
    </xf>
    <xf numFmtId="0" fontId="119" fillId="0" borderId="143" xfId="0" applyNumberFormat="1" applyFont="1" applyFill="1" applyBorder="1" applyAlignment="1">
      <alignment horizontal="left" vertical="center" wrapText="1"/>
    </xf>
    <xf numFmtId="0" fontId="116" fillId="0" borderId="7" xfId="0" applyFont="1" applyFill="1" applyBorder="1" applyAlignment="1">
      <alignment horizontal="center" vertical="center" wrapText="1"/>
    </xf>
    <xf numFmtId="0" fontId="9" fillId="0" borderId="0" xfId="0" applyFont="1" applyFill="1" applyBorder="1" applyAlignment="1">
      <alignment wrapText="1"/>
    </xf>
    <xf numFmtId="0" fontId="119" fillId="0" borderId="143"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0" xfId="0" applyNumberFormat="1" applyFont="1" applyFill="1" applyBorder="1" applyAlignment="1">
      <alignment horizontal="left" vertical="center" wrapText="1" indent="1" readingOrder="1"/>
    </xf>
    <xf numFmtId="0" fontId="121" fillId="0" borderId="143" xfId="0" applyFont="1" applyBorder="1" applyAlignment="1">
      <alignment horizontal="left" indent="3"/>
    </xf>
    <xf numFmtId="0" fontId="119" fillId="0" borderId="143" xfId="0" applyNumberFormat="1" applyFont="1" applyFill="1" applyBorder="1" applyAlignment="1">
      <alignment vertical="center" wrapText="1" readingOrder="1"/>
    </xf>
    <xf numFmtId="0" fontId="121" fillId="0" borderId="143" xfId="0" applyFont="1" applyFill="1" applyBorder="1" applyAlignment="1">
      <alignment horizontal="left" indent="2"/>
    </xf>
    <xf numFmtId="0" fontId="116" fillId="0" borderId="131" xfId="0" applyNumberFormat="1" applyFont="1" applyFill="1" applyBorder="1" applyAlignment="1">
      <alignment vertical="center" wrapText="1" readingOrder="1"/>
    </xf>
    <xf numFmtId="0" fontId="121" fillId="0" borderId="144" xfId="0" applyFont="1" applyBorder="1" applyAlignment="1">
      <alignment horizontal="left" indent="2"/>
    </xf>
    <xf numFmtId="0" fontId="116" fillId="0" borderId="130" xfId="0" applyNumberFormat="1" applyFont="1" applyFill="1" applyBorder="1" applyAlignment="1">
      <alignment vertical="center" wrapText="1" readingOrder="1"/>
    </xf>
    <xf numFmtId="0" fontId="121" fillId="0" borderId="143" xfId="0" applyFont="1" applyBorder="1" applyAlignment="1">
      <alignment horizontal="left" indent="2"/>
    </xf>
    <xf numFmtId="0" fontId="116" fillId="0" borderId="129" xfId="0" applyNumberFormat="1" applyFont="1" applyFill="1" applyBorder="1" applyAlignment="1">
      <alignment vertical="center" wrapText="1" readingOrder="1"/>
    </xf>
    <xf numFmtId="0" fontId="139" fillId="0" borderId="7" xfId="0" applyFont="1" applyBorder="1"/>
    <xf numFmtId="0" fontId="106" fillId="0" borderId="143" xfId="0" applyFont="1" applyFill="1" applyBorder="1" applyAlignment="1">
      <alignment vertical="center" wrapText="1"/>
    </xf>
    <xf numFmtId="0" fontId="106" fillId="0" borderId="143" xfId="0" applyFont="1" applyBorder="1" applyAlignment="1">
      <alignment horizontal="left" vertical="center" wrapText="1"/>
    </xf>
    <xf numFmtId="0" fontId="106" fillId="0" borderId="143" xfId="0" applyFont="1" applyBorder="1" applyAlignment="1">
      <alignment horizontal="left" indent="2"/>
    </xf>
    <xf numFmtId="0" fontId="106" fillId="0" borderId="143" xfId="0" applyNumberFormat="1" applyFont="1" applyFill="1" applyBorder="1" applyAlignment="1">
      <alignment vertical="center" wrapText="1"/>
    </xf>
    <xf numFmtId="0" fontId="106" fillId="0" borderId="143" xfId="0" applyNumberFormat="1" applyFont="1" applyFill="1" applyBorder="1" applyAlignment="1">
      <alignment horizontal="left" vertical="center" indent="1"/>
    </xf>
    <xf numFmtId="0" fontId="106" fillId="0" borderId="143" xfId="0" applyNumberFormat="1" applyFont="1" applyFill="1" applyBorder="1" applyAlignment="1">
      <alignment horizontal="left" vertical="center" wrapText="1" indent="1"/>
    </xf>
    <xf numFmtId="0" fontId="106" fillId="0" borderId="143" xfId="0" applyNumberFormat="1" applyFont="1" applyFill="1" applyBorder="1" applyAlignment="1">
      <alignment horizontal="right" vertical="center"/>
    </xf>
    <xf numFmtId="49" fontId="106" fillId="0" borderId="143" xfId="0" applyNumberFormat="1" applyFont="1" applyFill="1" applyBorder="1" applyAlignment="1">
      <alignment horizontal="right" vertical="center"/>
    </xf>
    <xf numFmtId="0" fontId="106" fillId="0" borderId="144" xfId="0" applyNumberFormat="1" applyFont="1" applyFill="1" applyBorder="1" applyAlignment="1">
      <alignment horizontal="left" vertical="top" wrapText="1"/>
    </xf>
    <xf numFmtId="49" fontId="106" fillId="0" borderId="143" xfId="0" applyNumberFormat="1" applyFont="1" applyFill="1" applyBorder="1" applyAlignment="1">
      <alignment vertical="top" wrapText="1"/>
    </xf>
    <xf numFmtId="49" fontId="106" fillId="0" borderId="143" xfId="0" applyNumberFormat="1" applyFont="1" applyFill="1" applyBorder="1" applyAlignment="1">
      <alignment horizontal="left" vertical="top" wrapText="1" indent="2"/>
    </xf>
    <xf numFmtId="49" fontId="106" fillId="0" borderId="143" xfId="0" applyNumberFormat="1" applyFont="1" applyFill="1" applyBorder="1" applyAlignment="1">
      <alignment horizontal="left" vertical="center" wrapText="1" indent="3"/>
    </xf>
    <xf numFmtId="49" fontId="106" fillId="0" borderId="143" xfId="0" applyNumberFormat="1" applyFont="1" applyFill="1" applyBorder="1" applyAlignment="1">
      <alignment horizontal="left" wrapText="1" indent="2"/>
    </xf>
    <xf numFmtId="49" fontId="106" fillId="0" borderId="143" xfId="0" applyNumberFormat="1" applyFont="1" applyFill="1" applyBorder="1" applyAlignment="1">
      <alignment horizontal="left" vertical="top" wrapText="1"/>
    </xf>
    <xf numFmtId="49" fontId="106" fillId="0" borderId="143" xfId="0" applyNumberFormat="1" applyFont="1" applyFill="1" applyBorder="1" applyAlignment="1">
      <alignment horizontal="left" wrapText="1" indent="3"/>
    </xf>
    <xf numFmtId="49" fontId="106" fillId="0" borderId="143" xfId="0" applyNumberFormat="1" applyFont="1" applyFill="1" applyBorder="1" applyAlignment="1">
      <alignment vertical="center"/>
    </xf>
    <xf numFmtId="0" fontId="106" fillId="0" borderId="143" xfId="0" applyFont="1" applyFill="1" applyBorder="1" applyAlignment="1">
      <alignment horizontal="left" vertical="center" wrapText="1"/>
    </xf>
    <xf numFmtId="49" fontId="106" fillId="0" borderId="143" xfId="0" applyNumberFormat="1" applyFont="1" applyFill="1" applyBorder="1" applyAlignment="1">
      <alignment horizontal="left" indent="3"/>
    </xf>
    <xf numFmtId="0" fontId="106" fillId="0" borderId="143" xfId="0" applyFont="1" applyBorder="1" applyAlignment="1">
      <alignment horizontal="left" indent="1"/>
    </xf>
    <xf numFmtId="0" fontId="106" fillId="0" borderId="143" xfId="0" applyNumberFormat="1" applyFont="1" applyFill="1" applyBorder="1" applyAlignment="1">
      <alignment horizontal="left" vertical="center" wrapText="1"/>
    </xf>
    <xf numFmtId="0" fontId="106" fillId="0" borderId="143" xfId="0" applyFont="1" applyFill="1" applyBorder="1" applyAlignment="1">
      <alignment horizontal="left" wrapText="1" indent="2"/>
    </xf>
    <xf numFmtId="0" fontId="106" fillId="0" borderId="143" xfId="0" applyFont="1" applyBorder="1" applyAlignment="1">
      <alignment horizontal="left" vertical="top" wrapText="1"/>
    </xf>
    <xf numFmtId="0" fontId="105" fillId="0" borderId="7" xfId="0" applyFont="1" applyBorder="1" applyAlignment="1">
      <alignment wrapText="1"/>
    </xf>
    <xf numFmtId="0" fontId="106" fillId="0" borderId="143" xfId="0" applyFont="1" applyBorder="1" applyAlignment="1">
      <alignment horizontal="left" vertical="top" wrapText="1" indent="2"/>
    </xf>
    <xf numFmtId="0" fontId="106" fillId="0" borderId="143" xfId="0" applyFont="1" applyBorder="1" applyAlignment="1">
      <alignment horizontal="left" wrapText="1"/>
    </xf>
    <xf numFmtId="0" fontId="106" fillId="0" borderId="143" xfId="12672" applyFont="1" applyFill="1" applyBorder="1" applyAlignment="1">
      <alignment horizontal="left" vertical="center" wrapText="1" indent="2"/>
    </xf>
    <xf numFmtId="0" fontId="106" fillId="0" borderId="143" xfId="0" applyFont="1" applyBorder="1" applyAlignment="1">
      <alignment horizontal="left" wrapText="1" indent="2"/>
    </xf>
    <xf numFmtId="0" fontId="106" fillId="0" borderId="143" xfId="0" applyFont="1" applyBorder="1" applyAlignment="1">
      <alignment wrapText="1"/>
    </xf>
    <xf numFmtId="0" fontId="106" fillId="0" borderId="143" xfId="0" applyFont="1" applyBorder="1"/>
    <xf numFmtId="0" fontId="106" fillId="0" borderId="143" xfId="12672" applyFont="1" applyFill="1" applyBorder="1" applyAlignment="1">
      <alignment horizontal="left" vertical="center" wrapText="1"/>
    </xf>
    <xf numFmtId="0" fontId="105" fillId="0" borderId="143" xfId="0" applyFont="1" applyBorder="1" applyAlignment="1">
      <alignment wrapText="1"/>
    </xf>
    <xf numFmtId="0" fontId="106" fillId="0" borderId="145" xfId="0" applyNumberFormat="1" applyFont="1" applyFill="1" applyBorder="1" applyAlignment="1">
      <alignment horizontal="left" vertical="center" wrapText="1"/>
    </xf>
    <xf numFmtId="0" fontId="106" fillId="3" borderId="143" xfId="5" applyNumberFormat="1" applyFont="1" applyFill="1" applyBorder="1" applyAlignment="1" applyProtection="1">
      <alignment horizontal="right" vertical="center"/>
      <protection locked="0"/>
    </xf>
    <xf numFmtId="2" fontId="106" fillId="3" borderId="143" xfId="5" applyNumberFormat="1" applyFont="1" applyFill="1" applyBorder="1" applyAlignment="1" applyProtection="1">
      <alignment horizontal="right" vertical="center"/>
      <protection locked="0"/>
    </xf>
    <xf numFmtId="0" fontId="106" fillId="0" borderId="143" xfId="0" applyNumberFormat="1" applyFont="1" applyFill="1" applyBorder="1" applyAlignment="1">
      <alignment vertical="center"/>
    </xf>
    <xf numFmtId="0" fontId="106" fillId="0" borderId="145" xfId="13" applyFont="1" applyFill="1" applyBorder="1" applyAlignment="1" applyProtection="1">
      <alignment horizontal="left" vertical="top" wrapText="1"/>
      <protection locked="0"/>
    </xf>
    <xf numFmtId="0" fontId="106" fillId="0" borderId="146" xfId="13" applyFont="1" applyFill="1" applyBorder="1" applyAlignment="1" applyProtection="1">
      <alignment horizontal="left" vertical="top" wrapText="1"/>
      <protection locked="0"/>
    </xf>
    <xf numFmtId="0" fontId="106" fillId="0" borderId="144" xfId="0" applyFont="1" applyFill="1" applyBorder="1" applyAlignment="1">
      <alignment vertical="center" wrapText="1"/>
    </xf>
    <xf numFmtId="0" fontId="125" fillId="0" borderId="0" xfId="0" applyFont="1" applyBorder="1" applyAlignment="1">
      <alignment horizontal="left" indent="2"/>
    </xf>
    <xf numFmtId="0" fontId="116" fillId="0" borderId="0" xfId="0" applyNumberFormat="1" applyFont="1" applyFill="1" applyBorder="1" applyAlignment="1">
      <alignment horizontal="left" vertical="center" indent="1"/>
    </xf>
    <xf numFmtId="0" fontId="116" fillId="0" borderId="0" xfId="0" applyNumberFormat="1" applyFont="1" applyFill="1" applyBorder="1" applyAlignment="1">
      <alignment vertical="center" wrapText="1"/>
    </xf>
    <xf numFmtId="0" fontId="116" fillId="0" borderId="0" xfId="0" applyFont="1" applyFill="1" applyBorder="1" applyAlignment="1">
      <alignment vertical="center" wrapText="1"/>
    </xf>
    <xf numFmtId="0" fontId="127" fillId="0" borderId="0" xfId="0" applyNumberFormat="1" applyFont="1" applyFill="1" applyBorder="1" applyAlignment="1">
      <alignment horizontal="left" vertical="center" wrapText="1" readingOrder="1"/>
    </xf>
    <xf numFmtId="0" fontId="125" fillId="0" borderId="0" xfId="0" applyFont="1" applyBorder="1" applyAlignment="1">
      <alignment horizontal="left" vertical="center" wrapText="1"/>
    </xf>
    <xf numFmtId="0" fontId="116" fillId="0" borderId="0" xfId="0" applyFont="1" applyFill="1" applyBorder="1" applyAlignment="1">
      <alignment horizontal="left" vertical="center" wrapText="1"/>
    </xf>
    <xf numFmtId="0" fontId="106" fillId="0" borderId="144" xfId="0" applyFont="1" applyBorder="1" applyAlignment="1">
      <alignment horizontal="left" indent="2"/>
    </xf>
    <xf numFmtId="0" fontId="106" fillId="0" borderId="131" xfId="0" applyNumberFormat="1" applyFont="1" applyFill="1" applyBorder="1" applyAlignment="1">
      <alignment horizontal="left" vertical="center" wrapText="1" readingOrder="1"/>
    </xf>
    <xf numFmtId="0" fontId="106" fillId="0" borderId="143" xfId="0" applyNumberFormat="1" applyFont="1" applyFill="1" applyBorder="1" applyAlignment="1">
      <alignment horizontal="left" vertical="center" wrapText="1" readingOrder="1"/>
    </xf>
    <xf numFmtId="0" fontId="11" fillId="0" borderId="95" xfId="17" applyFill="1" applyBorder="1" applyAlignment="1" applyProtection="1">
      <alignment horizontal="left" vertical="top" wrapText="1"/>
    </xf>
    <xf numFmtId="0" fontId="106" fillId="0" borderId="0" xfId="0" applyFont="1" applyFill="1" applyBorder="1" applyAlignment="1">
      <alignment wrapText="1"/>
    </xf>
    <xf numFmtId="10" fontId="9" fillId="2" borderId="95" xfId="20961" applyNumberFormat="1" applyFont="1" applyFill="1" applyBorder="1" applyAlignment="1" applyProtection="1">
      <alignment vertical="center"/>
      <protection locked="0"/>
    </xf>
    <xf numFmtId="10" fontId="17" fillId="2" borderId="95" xfId="20961" applyNumberFormat="1" applyFont="1" applyFill="1" applyBorder="1" applyAlignment="1" applyProtection="1">
      <alignment vertical="center"/>
      <protection locked="0"/>
    </xf>
    <xf numFmtId="10" fontId="17" fillId="2" borderId="109" xfId="20961" applyNumberFormat="1" applyFont="1" applyFill="1" applyBorder="1" applyAlignment="1" applyProtection="1">
      <alignment vertical="center"/>
      <protection locked="0"/>
    </xf>
    <xf numFmtId="10" fontId="26" fillId="37" borderId="0" xfId="20961" applyNumberFormat="1" applyFont="1" applyFill="1" applyBorder="1"/>
    <xf numFmtId="10" fontId="26" fillId="37" borderId="90" xfId="20961" applyNumberFormat="1" applyFont="1" applyFill="1" applyBorder="1"/>
    <xf numFmtId="10" fontId="9" fillId="2" borderId="109"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17" fillId="2" borderId="24" xfId="20961" applyNumberFormat="1" applyFont="1" applyFill="1" applyBorder="1" applyAlignment="1" applyProtection="1">
      <alignment vertical="center"/>
      <protection locked="0"/>
    </xf>
    <xf numFmtId="0" fontId="142" fillId="70" borderId="143" xfId="0" applyFont="1" applyFill="1" applyBorder="1" applyAlignment="1" applyProtection="1">
      <alignment horizontal="right"/>
      <protection locked="0"/>
    </xf>
    <xf numFmtId="0" fontId="102" fillId="0" borderId="143" xfId="0" applyFont="1" applyBorder="1" applyAlignment="1">
      <alignment horizontal="right"/>
    </xf>
    <xf numFmtId="43" fontId="0" fillId="0" borderId="0" xfId="7" applyFont="1"/>
    <xf numFmtId="164" fontId="7" fillId="0" borderId="0" xfId="7" applyNumberFormat="1" applyFont="1"/>
    <xf numFmtId="164" fontId="4" fillId="0" borderId="0" xfId="7" applyNumberFormat="1" applyFont="1"/>
    <xf numFmtId="164" fontId="0" fillId="0" borderId="0" xfId="7" applyNumberFormat="1" applyFont="1"/>
    <xf numFmtId="164" fontId="7" fillId="0" borderId="0" xfId="7" applyNumberFormat="1" applyFont="1" applyBorder="1"/>
    <xf numFmtId="164" fontId="4" fillId="0" borderId="0" xfId="7" applyNumberFormat="1" applyFont="1" applyBorder="1"/>
    <xf numFmtId="164" fontId="0" fillId="0" borderId="0" xfId="7" applyNumberFormat="1" applyFont="1" applyBorder="1"/>
    <xf numFmtId="164" fontId="9" fillId="0" borderId="95" xfId="7" applyNumberFormat="1" applyFont="1" applyFill="1" applyBorder="1" applyAlignment="1" applyProtection="1">
      <alignment horizontal="center" vertical="center" wrapText="1"/>
    </xf>
    <xf numFmtId="164" fontId="0" fillId="0" borderId="95" xfId="7" applyNumberFormat="1" applyFont="1" applyBorder="1"/>
    <xf numFmtId="164" fontId="0" fillId="36" borderId="95" xfId="7" applyNumberFormat="1" applyFont="1" applyFill="1" applyBorder="1"/>
    <xf numFmtId="164" fontId="0" fillId="0" borderId="95" xfId="7" applyNumberFormat="1" applyFont="1" applyBorder="1" applyAlignment="1">
      <alignment vertical="center"/>
    </xf>
    <xf numFmtId="164" fontId="0" fillId="36" borderId="95" xfId="7" applyNumberFormat="1" applyFont="1" applyFill="1" applyBorder="1" applyAlignment="1">
      <alignment vertical="center"/>
    </xf>
    <xf numFmtId="164" fontId="0" fillId="0" borderId="135" xfId="7" applyNumberFormat="1" applyFont="1" applyBorder="1"/>
    <xf numFmtId="164" fontId="0" fillId="36" borderId="135" xfId="7" applyNumberFormat="1" applyFont="1" applyFill="1" applyBorder="1"/>
    <xf numFmtId="164" fontId="0" fillId="0" borderId="0" xfId="0" applyNumberFormat="1"/>
    <xf numFmtId="164" fontId="9" fillId="0" borderId="135" xfId="7" applyNumberFormat="1" applyFont="1" applyFill="1" applyBorder="1" applyAlignment="1" applyProtection="1">
      <alignment horizontal="center" vertical="center" wrapText="1"/>
    </xf>
    <xf numFmtId="164" fontId="0" fillId="0" borderId="135" xfId="7" applyNumberFormat="1" applyFont="1" applyBorder="1" applyProtection="1"/>
    <xf numFmtId="164" fontId="9" fillId="0" borderId="109" xfId="7" applyNumberFormat="1" applyFont="1" applyFill="1" applyBorder="1" applyAlignment="1" applyProtection="1">
      <alignment horizontal="center" vertical="center" wrapText="1"/>
    </xf>
    <xf numFmtId="164" fontId="9" fillId="0" borderId="135" xfId="7" applyNumberFormat="1" applyFont="1" applyFill="1" applyBorder="1" applyAlignment="1" applyProtection="1">
      <alignment horizontal="right"/>
    </xf>
    <xf numFmtId="164" fontId="9" fillId="36" borderId="135" xfId="7" applyNumberFormat="1" applyFont="1" applyFill="1" applyBorder="1" applyAlignment="1" applyProtection="1">
      <alignment horizontal="right"/>
    </xf>
    <xf numFmtId="164" fontId="9" fillId="36" borderId="109" xfId="7" applyNumberFormat="1" applyFont="1" applyFill="1" applyBorder="1" applyAlignment="1" applyProtection="1">
      <alignment horizontal="right"/>
    </xf>
    <xf numFmtId="164" fontId="9" fillId="0" borderId="0" xfId="7" applyNumberFormat="1" applyFont="1" applyFill="1" applyBorder="1" applyAlignment="1" applyProtection="1">
      <alignment horizontal="right"/>
    </xf>
    <xf numFmtId="43" fontId="0" fillId="0" borderId="0" xfId="0" applyNumberFormat="1" applyFont="1" applyFill="1"/>
    <xf numFmtId="164" fontId="9" fillId="0" borderId="0" xfId="7" applyNumberFormat="1" applyFont="1" applyFill="1" applyBorder="1" applyAlignment="1" applyProtection="1"/>
    <xf numFmtId="164" fontId="7" fillId="3" borderId="18" xfId="7" applyNumberFormat="1" applyFont="1" applyFill="1" applyBorder="1" applyAlignment="1" applyProtection="1">
      <alignment horizontal="center" vertical="center"/>
      <protection locked="0"/>
    </xf>
    <xf numFmtId="164" fontId="7" fillId="36" borderId="20" xfId="7" applyNumberFormat="1" applyFont="1" applyFill="1" applyBorder="1" applyAlignment="1" applyProtection="1">
      <alignment vertical="top"/>
    </xf>
    <xf numFmtId="164" fontId="7" fillId="3" borderId="20" xfId="7" applyNumberFormat="1" applyFont="1" applyFill="1" applyBorder="1" applyAlignment="1" applyProtection="1">
      <alignment vertical="top"/>
      <protection locked="0"/>
    </xf>
    <xf numFmtId="164" fontId="7" fillId="36" borderId="20" xfId="7" applyNumberFormat="1" applyFont="1" applyFill="1" applyBorder="1" applyAlignment="1" applyProtection="1">
      <alignment vertical="top" wrapText="1"/>
    </xf>
    <xf numFmtId="164" fontId="7" fillId="36" borderId="20" xfId="7" applyNumberFormat="1" applyFont="1" applyFill="1" applyBorder="1" applyAlignment="1" applyProtection="1">
      <alignment vertical="top" wrapText="1"/>
      <protection locked="0"/>
    </xf>
    <xf numFmtId="164" fontId="7" fillId="36" borderId="24" xfId="7" applyNumberFormat="1" applyFont="1" applyFill="1" applyBorder="1" applyAlignment="1" applyProtection="1">
      <alignment vertical="top" wrapText="1"/>
    </xf>
    <xf numFmtId="164" fontId="7" fillId="0" borderId="95" xfId="7" applyNumberFormat="1" applyFont="1" applyFill="1" applyBorder="1" applyAlignment="1">
      <alignment horizontal="left" vertical="center" wrapText="1"/>
    </xf>
    <xf numFmtId="164" fontId="109" fillId="0" borderId="95" xfId="7" applyNumberFormat="1" applyFont="1" applyFill="1" applyBorder="1" applyAlignment="1">
      <alignment horizontal="left" vertical="center" wrapText="1"/>
    </xf>
    <xf numFmtId="10" fontId="4" fillId="0" borderId="0" xfId="0" applyNumberFormat="1" applyFont="1" applyFill="1" applyAlignment="1">
      <alignment horizontal="left" vertical="center"/>
    </xf>
    <xf numFmtId="164" fontId="23" fillId="0" borderId="0" xfId="7" applyNumberFormat="1" applyFont="1"/>
    <xf numFmtId="0" fontId="9" fillId="0" borderId="0" xfId="11" applyFont="1"/>
    <xf numFmtId="0" fontId="18" fillId="0" borderId="0" xfId="0" applyFont="1" applyAlignment="1" applyProtection="1">
      <alignment horizontal="right"/>
      <protection locked="0"/>
    </xf>
    <xf numFmtId="0" fontId="4" fillId="0" borderId="58" xfId="0" applyFont="1" applyBorder="1" applyAlignment="1">
      <alignment horizontal="center" vertical="center" wrapText="1"/>
    </xf>
    <xf numFmtId="0" fontId="4" fillId="0" borderId="6" xfId="0" applyFont="1" applyBorder="1" applyAlignment="1">
      <alignment horizontal="center" vertical="center" wrapText="1"/>
    </xf>
    <xf numFmtId="193" fontId="22" fillId="0" borderId="157" xfId="0" applyNumberFormat="1" applyFont="1" applyBorder="1" applyAlignment="1">
      <alignment horizontal="center" vertical="center"/>
    </xf>
    <xf numFmtId="167" fontId="23" fillId="0" borderId="158" xfId="0" applyNumberFormat="1" applyFont="1" applyBorder="1" applyAlignment="1">
      <alignment horizontal="center"/>
    </xf>
    <xf numFmtId="167" fontId="18" fillId="0" borderId="57" xfId="0" applyNumberFormat="1" applyFont="1" applyBorder="1" applyAlignment="1">
      <alignment horizontal="center"/>
    </xf>
    <xf numFmtId="167" fontId="22" fillId="0" borderId="55" xfId="0" applyNumberFormat="1" applyFont="1" applyBorder="1" applyAlignment="1">
      <alignment horizontal="center"/>
    </xf>
    <xf numFmtId="193" fontId="22" fillId="0" borderId="14" xfId="0" applyNumberFormat="1" applyFont="1" applyBorder="1" applyAlignment="1">
      <alignment horizontal="center" vertical="center"/>
    </xf>
    <xf numFmtId="167" fontId="23" fillId="0" borderId="143" xfId="0" applyNumberFormat="1" applyFont="1" applyBorder="1" applyAlignment="1">
      <alignment horizontal="center"/>
    </xf>
    <xf numFmtId="0" fontId="23" fillId="0" borderId="143" xfId="0" applyFont="1" applyBorder="1"/>
    <xf numFmtId="0" fontId="22" fillId="0" borderId="143" xfId="0" applyFont="1" applyBorder="1" applyAlignment="1">
      <alignment horizontal="center" vertical="center"/>
    </xf>
    <xf numFmtId="0" fontId="23" fillId="0" borderId="143" xfId="0" applyFont="1" applyBorder="1" applyAlignment="1">
      <alignment horizontal="center" vertical="center"/>
    </xf>
    <xf numFmtId="43" fontId="143" fillId="0" borderId="0" xfId="7" applyFont="1" applyAlignment="1">
      <alignment horizontal="center" wrapText="1"/>
    </xf>
    <xf numFmtId="43" fontId="19" fillId="84" borderId="56" xfId="7" applyFont="1" applyFill="1" applyBorder="1" applyAlignment="1">
      <alignment horizontal="center"/>
    </xf>
    <xf numFmtId="43" fontId="23" fillId="0" borderId="143" xfId="7" applyFont="1" applyBorder="1" applyAlignment="1"/>
    <xf numFmtId="193" fontId="19" fillId="0" borderId="13" xfId="0" applyNumberFormat="1" applyFont="1" applyBorder="1" applyAlignment="1">
      <alignment horizontal="center" vertical="center"/>
    </xf>
    <xf numFmtId="164" fontId="4" fillId="0" borderId="3" xfId="7" applyNumberFormat="1" applyFont="1" applyBorder="1" applyAlignment="1"/>
    <xf numFmtId="164" fontId="4" fillId="0" borderId="20" xfId="7" applyNumberFormat="1" applyFont="1" applyBorder="1" applyAlignment="1"/>
    <xf numFmtId="164" fontId="4" fillId="36" borderId="23" xfId="7" applyNumberFormat="1" applyFont="1" applyFill="1" applyBorder="1"/>
    <xf numFmtId="164" fontId="4" fillId="36" borderId="24" xfId="7" applyNumberFormat="1" applyFont="1" applyFill="1" applyBorder="1"/>
    <xf numFmtId="164" fontId="4" fillId="0" borderId="19" xfId="7" applyNumberFormat="1" applyFont="1" applyBorder="1" applyAlignment="1"/>
    <xf numFmtId="165" fontId="9" fillId="3" borderId="3" xfId="20961" applyNumberFormat="1" applyFont="1" applyFill="1" applyBorder="1" applyProtection="1">
      <protection locked="0"/>
    </xf>
    <xf numFmtId="164" fontId="9" fillId="3" borderId="3" xfId="7" applyNumberFormat="1" applyFont="1" applyFill="1" applyBorder="1" applyProtection="1">
      <protection locked="0"/>
    </xf>
    <xf numFmtId="164" fontId="9" fillId="3" borderId="23" xfId="7" applyNumberFormat="1" applyFont="1" applyFill="1" applyBorder="1" applyProtection="1">
      <protection locked="0"/>
    </xf>
    <xf numFmtId="10" fontId="113" fillId="79" borderId="95" xfId="20961" applyNumberFormat="1" applyFont="1" applyFill="1" applyBorder="1" applyAlignment="1" applyProtection="1">
      <alignment horizontal="right" vertical="center"/>
    </xf>
    <xf numFmtId="164" fontId="117" fillId="0" borderId="0" xfId="7" applyNumberFormat="1" applyFont="1"/>
    <xf numFmtId="164" fontId="120" fillId="0" borderId="135" xfId="7" applyNumberFormat="1" applyFont="1" applyBorder="1" applyAlignment="1">
      <alignment horizontal="center" vertical="center" wrapText="1"/>
    </xf>
    <xf numFmtId="164" fontId="120" fillId="0" borderId="135" xfId="7" applyNumberFormat="1" applyFont="1" applyFill="1" applyBorder="1" applyAlignment="1">
      <alignment horizontal="center" vertical="center" wrapText="1"/>
    </xf>
    <xf numFmtId="164" fontId="120" fillId="0" borderId="135" xfId="7" applyNumberFormat="1" applyFont="1" applyBorder="1"/>
    <xf numFmtId="164" fontId="116" fillId="0" borderId="143" xfId="7" applyNumberFormat="1" applyFont="1" applyBorder="1"/>
    <xf numFmtId="164" fontId="119" fillId="0" borderId="143" xfId="7" applyNumberFormat="1" applyFont="1" applyBorder="1"/>
    <xf numFmtId="43" fontId="117" fillId="0" borderId="0" xfId="0" applyNumberFormat="1" applyFont="1"/>
    <xf numFmtId="164" fontId="116" fillId="36" borderId="143" xfId="7" applyNumberFormat="1" applyFont="1" applyFill="1" applyBorder="1"/>
    <xf numFmtId="164" fontId="117" fillId="0" borderId="0" xfId="0" applyNumberFormat="1" applyFont="1"/>
    <xf numFmtId="164" fontId="117" fillId="0" borderId="143" xfId="7" applyNumberFormat="1" applyFont="1" applyBorder="1"/>
    <xf numFmtId="164" fontId="120" fillId="0" borderId="143" xfId="7" applyNumberFormat="1" applyFont="1" applyBorder="1"/>
    <xf numFmtId="164" fontId="116" fillId="80" borderId="143" xfId="7" applyNumberFormat="1" applyFont="1" applyFill="1" applyBorder="1"/>
    <xf numFmtId="164" fontId="119" fillId="83" borderId="143" xfId="7" applyNumberFormat="1" applyFont="1" applyFill="1" applyBorder="1"/>
    <xf numFmtId="164" fontId="116" fillId="0" borderId="0" xfId="0" applyNumberFormat="1" applyFont="1"/>
    <xf numFmtId="164" fontId="116" fillId="0" borderId="143" xfId="7" applyNumberFormat="1" applyFont="1" applyBorder="1" applyAlignment="1">
      <alignment horizontal="left" indent="1"/>
    </xf>
    <xf numFmtId="164" fontId="119" fillId="0" borderId="67" xfId="7" applyNumberFormat="1" applyFont="1" applyBorder="1"/>
    <xf numFmtId="164" fontId="116" fillId="81" borderId="143" xfId="7" applyNumberFormat="1" applyFont="1" applyFill="1" applyBorder="1"/>
    <xf numFmtId="164" fontId="116" fillId="81" borderId="151" xfId="7" applyNumberFormat="1" applyFont="1" applyFill="1" applyBorder="1"/>
    <xf numFmtId="164" fontId="116" fillId="0" borderId="0" xfId="7" applyNumberFormat="1" applyFont="1"/>
    <xf numFmtId="164" fontId="116" fillId="0" borderId="143" xfId="7" applyNumberFormat="1" applyFont="1" applyFill="1" applyBorder="1" applyAlignment="1">
      <alignment horizontal="left" vertical="center" wrapText="1"/>
    </xf>
    <xf numFmtId="164" fontId="121" fillId="0" borderId="143" xfId="7" applyNumberFormat="1" applyFont="1" applyBorder="1"/>
    <xf numFmtId="9" fontId="121" fillId="0" borderId="143" xfId="20961" applyFont="1" applyBorder="1"/>
    <xf numFmtId="10" fontId="7" fillId="0" borderId="95" xfId="20961" applyNumberFormat="1" applyFont="1" applyFill="1" applyBorder="1" applyAlignment="1" applyProtection="1">
      <alignment vertical="center" wrapText="1"/>
      <protection locked="0"/>
    </xf>
    <xf numFmtId="164" fontId="4" fillId="0" borderId="3" xfId="7" applyNumberFormat="1" applyFont="1" applyBorder="1"/>
    <xf numFmtId="0" fontId="7" fillId="0" borderId="143" xfId="13" applyFont="1" applyFill="1" applyBorder="1" applyAlignment="1" applyProtection="1">
      <alignment wrapText="1"/>
      <protection locked="0"/>
    </xf>
    <xf numFmtId="0" fontId="7" fillId="0" borderId="3" xfId="13" applyFont="1" applyFill="1" applyBorder="1" applyAlignment="1" applyProtection="1">
      <alignment vertical="center" wrapText="1"/>
      <protection locked="0"/>
    </xf>
    <xf numFmtId="164" fontId="117" fillId="0" borderId="135" xfId="7" applyNumberFormat="1" applyFont="1" applyBorder="1"/>
    <xf numFmtId="164" fontId="26" fillId="37" borderId="0" xfId="7" applyNumberFormat="1" applyFont="1" applyFill="1" applyBorder="1"/>
    <xf numFmtId="164" fontId="4" fillId="3" borderId="93" xfId="7" applyNumberFormat="1" applyFont="1" applyFill="1" applyBorder="1" applyAlignment="1">
      <alignment vertical="center"/>
    </xf>
    <xf numFmtId="164" fontId="4" fillId="3" borderId="21" xfId="7" applyNumberFormat="1" applyFont="1" applyFill="1" applyBorder="1" applyAlignment="1">
      <alignment vertical="center"/>
    </xf>
    <xf numFmtId="164" fontId="26" fillId="37" borderId="54" xfId="7" applyNumberFormat="1" applyFont="1" applyFill="1" applyBorder="1"/>
    <xf numFmtId="164" fontId="26" fillId="37" borderId="25" xfId="7" applyNumberFormat="1" applyFont="1" applyFill="1" applyBorder="1"/>
    <xf numFmtId="164" fontId="26" fillId="37" borderId="106" xfId="7" applyNumberFormat="1" applyFont="1" applyFill="1" applyBorder="1"/>
    <xf numFmtId="164" fontId="26" fillId="37" borderId="97" xfId="7" applyNumberFormat="1" applyFont="1" applyFill="1" applyBorder="1"/>
    <xf numFmtId="164" fontId="26" fillId="37" borderId="29" xfId="7" applyNumberFormat="1" applyFont="1" applyFill="1" applyBorder="1"/>
    <xf numFmtId="10" fontId="4" fillId="0" borderId="95" xfId="20961" applyNumberFormat="1" applyFont="1" applyFill="1" applyBorder="1" applyAlignment="1">
      <alignment vertical="center"/>
    </xf>
    <xf numFmtId="164" fontId="7" fillId="0" borderId="95" xfId="7" applyNumberFormat="1" applyFont="1" applyFill="1" applyBorder="1" applyAlignment="1" applyProtection="1">
      <alignment vertical="center" wrapText="1"/>
      <protection locked="0"/>
    </xf>
    <xf numFmtId="164" fontId="6" fillId="0" borderId="151" xfId="7" applyNumberFormat="1" applyFont="1" applyBorder="1"/>
    <xf numFmtId="164" fontId="6" fillId="79" borderId="151" xfId="7" applyNumberFormat="1" applyFont="1" applyFill="1" applyBorder="1"/>
    <xf numFmtId="164" fontId="6" fillId="0" borderId="151" xfId="7" applyNumberFormat="1" applyFont="1" applyFill="1" applyBorder="1"/>
    <xf numFmtId="10" fontId="9" fillId="0" borderId="109" xfId="20961" applyNumberFormat="1" applyFont="1" applyBorder="1" applyAlignment="1">
      <alignment wrapText="1"/>
    </xf>
    <xf numFmtId="164" fontId="21" fillId="36" borderId="95" xfId="7" applyNumberFormat="1" applyFont="1" applyFill="1" applyBorder="1" applyAlignment="1">
      <alignment vertical="center" wrapText="1"/>
    </xf>
    <xf numFmtId="164" fontId="21" fillId="36" borderId="96" xfId="7" applyNumberFormat="1" applyFont="1" applyFill="1" applyBorder="1" applyAlignment="1">
      <alignment vertical="center" wrapText="1"/>
    </xf>
    <xf numFmtId="164" fontId="21" fillId="36" borderId="109" xfId="7" applyNumberFormat="1" applyFont="1" applyFill="1" applyBorder="1" applyAlignment="1">
      <alignment vertical="center" wrapText="1"/>
    </xf>
    <xf numFmtId="164" fontId="21" fillId="36" borderId="21" xfId="7" applyNumberFormat="1" applyFont="1" applyFill="1" applyBorder="1" applyAlignment="1">
      <alignment vertical="center" wrapText="1"/>
    </xf>
    <xf numFmtId="164" fontId="21" fillId="0" borderId="95" xfId="7" applyNumberFormat="1" applyFont="1" applyBorder="1" applyAlignment="1">
      <alignment vertical="center" wrapText="1"/>
    </xf>
    <xf numFmtId="164" fontId="21" fillId="36" borderId="23" xfId="7" applyNumberFormat="1" applyFont="1" applyFill="1" applyBorder="1" applyAlignment="1">
      <alignment vertical="center" wrapText="1"/>
    </xf>
    <xf numFmtId="164" fontId="21" fillId="36" borderId="25" xfId="7" applyNumberFormat="1" applyFont="1" applyFill="1" applyBorder="1" applyAlignment="1">
      <alignment vertical="center" wrapText="1"/>
    </xf>
    <xf numFmtId="164" fontId="21" fillId="36" borderId="24" xfId="7" applyNumberFormat="1" applyFont="1" applyFill="1" applyBorder="1" applyAlignment="1">
      <alignment vertical="center" wrapText="1"/>
    </xf>
    <xf numFmtId="164" fontId="21" fillId="36" borderId="36" xfId="7" applyNumberFormat="1" applyFont="1" applyFill="1" applyBorder="1" applyAlignment="1">
      <alignment vertical="center" wrapText="1"/>
    </xf>
    <xf numFmtId="0" fontId="104" fillId="0" borderId="64" xfId="0" applyFont="1" applyBorder="1" applyAlignment="1">
      <alignment horizontal="left" vertical="center" wrapText="1"/>
    </xf>
    <xf numFmtId="0" fontId="104" fillId="0" borderId="63" xfId="0" applyFont="1" applyBorder="1" applyAlignment="1">
      <alignment horizontal="left" vertical="center" wrapText="1"/>
    </xf>
    <xf numFmtId="0" fontId="141" fillId="0" borderId="155" xfId="0" applyFont="1" applyBorder="1" applyAlignment="1">
      <alignment horizontal="center" vertical="center"/>
    </xf>
    <xf numFmtId="0" fontId="141" fillId="0" borderId="29" xfId="0" applyFont="1" applyBorder="1" applyAlignment="1">
      <alignment horizontal="center" vertical="center"/>
    </xf>
    <xf numFmtId="0" fontId="141" fillId="0" borderId="156" xfId="0" applyFont="1" applyBorder="1" applyAlignment="1">
      <alignment horizontal="center" vertical="center"/>
    </xf>
    <xf numFmtId="164" fontId="0" fillId="0" borderId="96" xfId="7" applyNumberFormat="1" applyFont="1" applyBorder="1" applyAlignment="1">
      <alignment horizontal="center"/>
    </xf>
    <xf numFmtId="164" fontId="0" fillId="0" borderId="93" xfId="7" applyNumberFormat="1" applyFont="1" applyBorder="1" applyAlignment="1">
      <alignment horizontal="center"/>
    </xf>
    <xf numFmtId="164" fontId="0" fillId="0" borderId="94" xfId="7" applyNumberFormat="1" applyFont="1" applyBorder="1" applyAlignment="1">
      <alignment horizontal="center"/>
    </xf>
    <xf numFmtId="164" fontId="0" fillId="0" borderId="136" xfId="7" applyNumberFormat="1" applyFont="1" applyBorder="1" applyAlignment="1">
      <alignment horizontal="center"/>
    </xf>
    <xf numFmtId="164" fontId="0" fillId="0" borderId="137" xfId="7" applyNumberFormat="1" applyFont="1" applyBorder="1" applyAlignment="1">
      <alignment horizontal="center"/>
    </xf>
    <xf numFmtId="164" fontId="0" fillId="0" borderId="138" xfId="7" applyNumberFormat="1" applyFont="1" applyBorder="1" applyAlignment="1">
      <alignment horizontal="center"/>
    </xf>
    <xf numFmtId="0" fontId="0" fillId="0" borderId="135" xfId="0" applyBorder="1" applyAlignment="1">
      <alignment horizontal="center" vertical="center"/>
    </xf>
    <xf numFmtId="0" fontId="128" fillId="0" borderId="91" xfId="0" applyFont="1" applyBorder="1" applyAlignment="1">
      <alignment horizontal="center" vertical="center"/>
    </xf>
    <xf numFmtId="0" fontId="128" fillId="0" borderId="7" xfId="0" applyFont="1" applyBorder="1" applyAlignment="1">
      <alignment horizontal="center" vertical="center"/>
    </xf>
    <xf numFmtId="164" fontId="10" fillId="0" borderId="17" xfId="7" applyNumberFormat="1" applyFont="1" applyFill="1" applyBorder="1" applyAlignment="1" applyProtection="1">
      <alignment horizontal="center" vertical="center"/>
    </xf>
    <xf numFmtId="164" fontId="10" fillId="0" borderId="18" xfId="7" applyNumberFormat="1" applyFont="1" applyFill="1" applyBorder="1" applyAlignment="1" applyProtection="1">
      <alignment horizontal="center" vertical="center"/>
    </xf>
    <xf numFmtId="0" fontId="128" fillId="0" borderId="139"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5" xfId="0" applyBorder="1" applyAlignment="1">
      <alignment horizontal="center" vertical="center"/>
    </xf>
    <xf numFmtId="0" fontId="0" fillId="0" borderId="11" xfId="0" applyBorder="1" applyAlignment="1">
      <alignment horizontal="center" vertical="center"/>
    </xf>
    <xf numFmtId="0" fontId="0" fillId="0" borderId="135" xfId="0" applyBorder="1" applyAlignment="1">
      <alignment horizontal="center" vertical="center" wrapText="1"/>
    </xf>
    <xf numFmtId="164" fontId="10" fillId="0" borderId="17" xfId="7" applyNumberFormat="1" applyFont="1" applyFill="1" applyBorder="1" applyAlignment="1" applyProtection="1">
      <alignment horizontal="center"/>
    </xf>
    <xf numFmtId="164" fontId="10" fillId="0" borderId="18" xfId="7" applyNumberFormat="1"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xf>
    <xf numFmtId="0" fontId="4" fillId="0" borderId="21" xfId="0" applyFont="1" applyFill="1" applyBorder="1" applyAlignment="1">
      <alignment horizontal="center"/>
    </xf>
    <xf numFmtId="0" fontId="6" fillId="36" borderId="113"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0" xfId="0" applyFont="1" applyFill="1" applyBorder="1" applyAlignment="1">
      <alignment horizontal="center" vertical="center" wrapText="1"/>
    </xf>
    <xf numFmtId="0" fontId="6" fillId="36" borderId="94" xfId="0" applyFont="1" applyFill="1" applyBorder="1" applyAlignment="1">
      <alignment horizontal="center" vertical="center" wrapText="1"/>
    </xf>
    <xf numFmtId="0" fontId="101" fillId="3" borderId="65" xfId="13" applyFont="1" applyFill="1" applyBorder="1" applyAlignment="1" applyProtection="1">
      <alignment horizontal="center" vertical="center" wrapText="1"/>
      <protection locked="0"/>
    </xf>
    <xf numFmtId="0" fontId="101"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58" xfId="7" applyNumberFormat="1" applyFont="1" applyFill="1" applyBorder="1" applyAlignment="1">
      <alignment horizontal="center" vertical="center" wrapText="1"/>
    </xf>
    <xf numFmtId="164" fontId="4" fillId="0" borderId="54" xfId="7" applyNumberFormat="1" applyFont="1" applyFill="1" applyBorder="1" applyAlignment="1">
      <alignment horizontal="center" vertical="center" wrapText="1"/>
    </xf>
    <xf numFmtId="164" fontId="4" fillId="0" borderId="102" xfId="7" applyNumberFormat="1"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54"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09" xfId="0" applyFont="1" applyBorder="1" applyAlignment="1">
      <alignment horizontal="center" vertical="center" wrapText="1"/>
    </xf>
    <xf numFmtId="0" fontId="119" fillId="0" borderId="116" xfId="0" applyNumberFormat="1" applyFont="1" applyFill="1" applyBorder="1" applyAlignment="1">
      <alignment horizontal="left" vertical="center" wrapText="1"/>
    </xf>
    <xf numFmtId="0" fontId="119" fillId="0" borderId="117" xfId="0" applyNumberFormat="1" applyFont="1" applyFill="1" applyBorder="1" applyAlignment="1">
      <alignment horizontal="left" vertical="center" wrapText="1"/>
    </xf>
    <xf numFmtId="0" fontId="119" fillId="0" borderId="119" xfId="0" applyNumberFormat="1" applyFont="1" applyFill="1" applyBorder="1" applyAlignment="1">
      <alignment horizontal="left" vertical="center" wrapText="1"/>
    </xf>
    <xf numFmtId="0" fontId="119" fillId="0" borderId="120" xfId="0" applyNumberFormat="1" applyFont="1" applyFill="1" applyBorder="1" applyAlignment="1">
      <alignment horizontal="left" vertical="center" wrapText="1"/>
    </xf>
    <xf numFmtId="0" fontId="119" fillId="0" borderId="122" xfId="0" applyNumberFormat="1" applyFont="1" applyFill="1" applyBorder="1" applyAlignment="1">
      <alignment horizontal="left" vertical="center" wrapText="1"/>
    </xf>
    <xf numFmtId="0" fontId="119" fillId="0" borderId="123" xfId="0" applyNumberFormat="1" applyFont="1" applyFill="1" applyBorder="1" applyAlignment="1">
      <alignment horizontal="left" vertical="center" wrapText="1"/>
    </xf>
    <xf numFmtId="164" fontId="120" fillId="0" borderId="142" xfId="7" applyNumberFormat="1" applyFont="1" applyFill="1" applyBorder="1" applyAlignment="1">
      <alignment horizontal="center" vertical="center" wrapText="1"/>
    </xf>
    <xf numFmtId="164" fontId="120" fillId="0" borderId="141" xfId="7" applyNumberFormat="1" applyFont="1" applyFill="1" applyBorder="1" applyAlignment="1">
      <alignment horizontal="center" vertical="center" wrapText="1"/>
    </xf>
    <xf numFmtId="164" fontId="120" fillId="0" borderId="118" xfId="7" applyNumberFormat="1" applyFont="1" applyFill="1" applyBorder="1" applyAlignment="1">
      <alignment horizontal="center" vertical="center" wrapText="1"/>
    </xf>
    <xf numFmtId="164" fontId="120" fillId="0" borderId="52" xfId="7" applyNumberFormat="1" applyFont="1" applyFill="1" applyBorder="1" applyAlignment="1">
      <alignment horizontal="center" vertical="center" wrapText="1"/>
    </xf>
    <xf numFmtId="164" fontId="120" fillId="0" borderId="121" xfId="7" applyNumberFormat="1" applyFont="1" applyFill="1" applyBorder="1" applyAlignment="1">
      <alignment horizontal="center" vertical="center" wrapText="1"/>
    </xf>
    <xf numFmtId="164" fontId="120" fillId="0" borderId="11" xfId="7" applyNumberFormat="1" applyFont="1" applyFill="1" applyBorder="1" applyAlignment="1">
      <alignment horizontal="center" vertical="center" wrapText="1"/>
    </xf>
    <xf numFmtId="0" fontId="116" fillId="0" borderId="144"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3"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5" xfId="0" applyFont="1" applyBorder="1" applyAlignment="1">
      <alignment horizontal="center" vertical="center" wrapText="1"/>
    </xf>
    <xf numFmtId="0" fontId="124" fillId="0" borderId="143" xfId="0" applyFont="1" applyFill="1" applyBorder="1" applyAlignment="1">
      <alignment horizontal="center" vertical="center"/>
    </xf>
    <xf numFmtId="0" fontId="118" fillId="0" borderId="142" xfId="0" applyFont="1" applyFill="1" applyBorder="1" applyAlignment="1">
      <alignment horizontal="center" vertical="center"/>
    </xf>
    <xf numFmtId="0" fontId="118" fillId="0" borderId="147" xfId="0" applyFont="1" applyFill="1" applyBorder="1" applyAlignment="1">
      <alignment horizontal="center" vertical="center"/>
    </xf>
    <xf numFmtId="0" fontId="118" fillId="0" borderId="52" xfId="0" applyFont="1" applyFill="1" applyBorder="1" applyAlignment="1">
      <alignment horizontal="center" vertical="center"/>
    </xf>
    <xf numFmtId="0" fontId="118" fillId="0" borderId="11" xfId="0" applyFont="1" applyFill="1" applyBorder="1" applyAlignment="1">
      <alignment horizontal="center" vertical="center"/>
    </xf>
    <xf numFmtId="0" fontId="119" fillId="0" borderId="143" xfId="0" applyFont="1" applyFill="1" applyBorder="1" applyAlignment="1">
      <alignment horizontal="center" vertical="center" wrapText="1"/>
    </xf>
    <xf numFmtId="0" fontId="119" fillId="0" borderId="142" xfId="0" applyFont="1" applyFill="1" applyBorder="1" applyAlignment="1">
      <alignment horizontal="center" vertical="center" wrapText="1"/>
    </xf>
    <xf numFmtId="0" fontId="119" fillId="0" borderId="147" xfId="0" applyFont="1" applyFill="1" applyBorder="1" applyAlignment="1">
      <alignment horizontal="center" vertical="center" wrapText="1"/>
    </xf>
    <xf numFmtId="0" fontId="119" fillId="0" borderId="124" xfId="0" applyFont="1" applyFill="1" applyBorder="1" applyAlignment="1">
      <alignment horizontal="center" vertical="center" wrapText="1"/>
    </xf>
    <xf numFmtId="0" fontId="119" fillId="0" borderId="125"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46" xfId="0" applyFont="1" applyFill="1" applyBorder="1" applyAlignment="1">
      <alignment horizontal="center" vertical="center" wrapText="1"/>
    </xf>
    <xf numFmtId="0" fontId="116" fillId="0" borderId="148" xfId="0" applyFont="1" applyFill="1" applyBorder="1" applyAlignment="1">
      <alignment horizontal="center" vertical="center" wrapText="1"/>
    </xf>
    <xf numFmtId="0" fontId="119" fillId="0" borderId="126"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26" xfId="0" applyFont="1" applyFill="1" applyBorder="1" applyAlignment="1">
      <alignment horizontal="center" vertical="center" wrapText="1"/>
    </xf>
    <xf numFmtId="0" fontId="116" fillId="0" borderId="142" xfId="0" applyFont="1" applyFill="1" applyBorder="1" applyAlignment="1">
      <alignment horizontal="center" vertical="center" wrapText="1"/>
    </xf>
    <xf numFmtId="0" fontId="116" fillId="0" borderId="141" xfId="0" applyFont="1" applyFill="1" applyBorder="1" applyAlignment="1">
      <alignment horizontal="center" vertical="center" wrapText="1"/>
    </xf>
    <xf numFmtId="0" fontId="116" fillId="0" borderId="147" xfId="0" applyFont="1" applyFill="1" applyBorder="1" applyAlignment="1">
      <alignment horizontal="center" vertical="center" wrapText="1"/>
    </xf>
    <xf numFmtId="0" fontId="116"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6" fillId="0" borderId="53" xfId="0" applyFont="1" applyFill="1" applyBorder="1" applyAlignment="1">
      <alignment horizontal="center" vertical="center" wrapText="1"/>
    </xf>
    <xf numFmtId="0" fontId="116" fillId="0" borderId="54" xfId="0" applyFont="1" applyFill="1" applyBorder="1" applyAlignment="1">
      <alignment horizontal="center" vertical="center" wrapText="1"/>
    </xf>
    <xf numFmtId="0" fontId="116" fillId="0" borderId="102" xfId="0" applyFont="1" applyFill="1" applyBorder="1" applyAlignment="1">
      <alignment horizontal="center" vertical="center" wrapText="1"/>
    </xf>
    <xf numFmtId="0" fontId="119" fillId="0" borderId="53" xfId="0" applyNumberFormat="1" applyFont="1" applyFill="1" applyBorder="1" applyAlignment="1">
      <alignment horizontal="left" vertical="top" wrapText="1"/>
    </xf>
    <xf numFmtId="0" fontId="119" fillId="0" borderId="102" xfId="0" applyNumberFormat="1" applyFont="1" applyFill="1" applyBorder="1" applyAlignment="1">
      <alignment horizontal="left" vertical="top" wrapText="1"/>
    </xf>
    <xf numFmtId="0" fontId="119" fillId="0" borderId="61" xfId="0" applyNumberFormat="1" applyFont="1" applyFill="1" applyBorder="1" applyAlignment="1">
      <alignment horizontal="left" vertical="top" wrapText="1"/>
    </xf>
    <xf numFmtId="0" fontId="119" fillId="0" borderId="90" xfId="0" applyNumberFormat="1" applyFont="1" applyFill="1" applyBorder="1" applyAlignment="1">
      <alignment horizontal="left" vertical="top" wrapText="1"/>
    </xf>
    <xf numFmtId="0" fontId="119" fillId="0" borderId="115" xfId="0" applyNumberFormat="1" applyFont="1" applyFill="1" applyBorder="1" applyAlignment="1">
      <alignment horizontal="left" vertical="top" wrapText="1"/>
    </xf>
    <xf numFmtId="0" fontId="119" fillId="0" borderId="153" xfId="0" applyNumberFormat="1" applyFont="1" applyFill="1" applyBorder="1" applyAlignment="1">
      <alignment horizontal="left" vertical="top" wrapText="1"/>
    </xf>
    <xf numFmtId="0" fontId="116" fillId="0" borderId="144" xfId="0" applyFont="1" applyFill="1" applyBorder="1" applyAlignment="1">
      <alignment horizontal="center" vertical="center" wrapText="1"/>
    </xf>
    <xf numFmtId="0" fontId="119" fillId="0" borderId="154" xfId="0" applyFont="1" applyFill="1" applyBorder="1" applyAlignment="1">
      <alignment horizontal="center" vertical="center" wrapText="1"/>
    </xf>
    <xf numFmtId="0" fontId="119" fillId="0" borderId="67" xfId="0" applyFont="1" applyFill="1" applyBorder="1" applyAlignment="1">
      <alignment horizontal="center" vertical="center" wrapText="1"/>
    </xf>
    <xf numFmtId="0" fontId="116" fillId="0" borderId="142" xfId="0" applyFont="1" applyBorder="1" applyAlignment="1">
      <alignment horizontal="center" vertical="top" wrapText="1"/>
    </xf>
    <xf numFmtId="0" fontId="116" fillId="0" borderId="141" xfId="0" applyFont="1" applyBorder="1" applyAlignment="1">
      <alignment horizontal="center" vertical="top" wrapText="1"/>
    </xf>
    <xf numFmtId="0" fontId="116" fillId="0" borderId="142" xfId="0" applyFont="1" applyFill="1" applyBorder="1" applyAlignment="1">
      <alignment horizontal="center" vertical="top" wrapText="1"/>
    </xf>
    <xf numFmtId="0" fontId="116" fillId="0" borderId="148" xfId="0" applyFont="1" applyFill="1" applyBorder="1" applyAlignment="1">
      <alignment horizontal="center" vertical="top" wrapText="1"/>
    </xf>
    <xf numFmtId="0" fontId="116" fillId="0" borderId="145" xfId="0" applyFont="1" applyFill="1" applyBorder="1" applyAlignment="1">
      <alignment horizontal="center" vertical="top" wrapText="1"/>
    </xf>
    <xf numFmtId="0" fontId="105" fillId="0" borderId="127" xfId="0" applyNumberFormat="1" applyFont="1" applyFill="1" applyBorder="1" applyAlignment="1">
      <alignment horizontal="left" vertical="top" wrapText="1"/>
    </xf>
    <xf numFmtId="0" fontId="105" fillId="0" borderId="128" xfId="0" applyNumberFormat="1" applyFont="1" applyFill="1" applyBorder="1" applyAlignment="1">
      <alignment horizontal="left" vertical="top" wrapText="1"/>
    </xf>
    <xf numFmtId="0" fontId="122" fillId="0" borderId="143" xfId="0" applyFont="1" applyBorder="1" applyAlignment="1">
      <alignment horizontal="center" vertical="center"/>
    </xf>
    <xf numFmtId="0" fontId="121" fillId="0" borderId="143" xfId="0" applyFont="1" applyBorder="1" applyAlignment="1">
      <alignment horizontal="center" vertical="center" wrapText="1"/>
    </xf>
    <xf numFmtId="0" fontId="121" fillId="0" borderId="144" xfId="0" applyFont="1" applyBorder="1" applyAlignment="1">
      <alignment horizontal="center" vertical="center" wrapText="1"/>
    </xf>
    <xf numFmtId="0" fontId="105" fillId="0" borderId="68" xfId="0" applyFont="1" applyFill="1" applyBorder="1" applyAlignment="1">
      <alignment horizontal="center" vertical="center"/>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6" fillId="0" borderId="95" xfId="0" applyFont="1" applyFill="1" applyBorder="1" applyAlignment="1">
      <alignment horizontal="left" vertical="center" wrapText="1"/>
    </xf>
    <xf numFmtId="0" fontId="105" fillId="76" borderId="71" xfId="0" applyFont="1" applyFill="1" applyBorder="1" applyAlignment="1">
      <alignment horizontal="center"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6" fillId="0" borderId="52"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3" borderId="96" xfId="0" applyFont="1" applyFill="1" applyBorder="1" applyAlignment="1">
      <alignment vertical="center" wrapText="1"/>
    </xf>
    <xf numFmtId="0" fontId="106" fillId="3" borderId="94" xfId="0" applyFont="1" applyFill="1" applyBorder="1" applyAlignment="1">
      <alignment vertical="center" wrapText="1"/>
    </xf>
    <xf numFmtId="0" fontId="126" fillId="3" borderId="96" xfId="0" applyFont="1" applyFill="1" applyBorder="1" applyAlignment="1">
      <alignment vertical="center" wrapText="1"/>
    </xf>
    <xf numFmtId="0" fontId="126" fillId="3" borderId="94" xfId="0" applyFont="1" applyFill="1" applyBorder="1" applyAlignment="1">
      <alignment vertical="center" wrapText="1"/>
    </xf>
    <xf numFmtId="0" fontId="106" fillId="0" borderId="96" xfId="0" applyFont="1" applyFill="1" applyBorder="1" applyAlignment="1">
      <alignment horizontal="left"/>
    </xf>
    <xf numFmtId="0" fontId="106" fillId="0" borderId="94" xfId="0" applyFont="1" applyFill="1" applyBorder="1" applyAlignment="1">
      <alignment horizontal="left"/>
    </xf>
    <xf numFmtId="0" fontId="106" fillId="82" borderId="96" xfId="0" applyFont="1" applyFill="1" applyBorder="1" applyAlignment="1">
      <alignment vertical="center" wrapText="1"/>
    </xf>
    <xf numFmtId="0" fontId="106" fillId="82" borderId="94" xfId="0" applyFont="1" applyFill="1" applyBorder="1" applyAlignment="1">
      <alignment vertical="center" wrapText="1"/>
    </xf>
    <xf numFmtId="0" fontId="106" fillId="82" borderId="136" xfId="0" applyFont="1" applyFill="1" applyBorder="1" applyAlignment="1">
      <alignment horizontal="left" vertical="center" wrapText="1"/>
    </xf>
    <xf numFmtId="0" fontId="106" fillId="82" borderId="137" xfId="0" applyFont="1" applyFill="1" applyBorder="1" applyAlignment="1">
      <alignment horizontal="left" vertical="center" wrapText="1"/>
    </xf>
    <xf numFmtId="0" fontId="106" fillId="82" borderId="138" xfId="0" applyFont="1" applyFill="1" applyBorder="1" applyAlignment="1">
      <alignment horizontal="left" vertical="center" wrapText="1"/>
    </xf>
    <xf numFmtId="0" fontId="106" fillId="3" borderId="75"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82" borderId="78"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52" xfId="0" applyFont="1" applyFill="1" applyBorder="1" applyAlignment="1">
      <alignment vertical="center" wrapText="1"/>
    </xf>
    <xf numFmtId="0" fontId="106" fillId="82" borderId="11" xfId="0" applyFont="1" applyFill="1" applyBorder="1" applyAlignment="1">
      <alignment vertical="center" wrapText="1"/>
    </xf>
    <xf numFmtId="0" fontId="106" fillId="0" borderId="75" xfId="0" applyFont="1" applyFill="1" applyBorder="1" applyAlignment="1">
      <alignment horizontal="left" vertical="center" wrapText="1"/>
    </xf>
    <xf numFmtId="0" fontId="106" fillId="0" borderId="76" xfId="0" applyFont="1" applyFill="1" applyBorder="1" applyAlignment="1">
      <alignment horizontal="left" vertical="center" wrapText="1"/>
    </xf>
    <xf numFmtId="0" fontId="106" fillId="3" borderId="96" xfId="0" applyFont="1" applyFill="1" applyBorder="1" applyAlignment="1">
      <alignment horizontal="left" vertical="center" wrapText="1"/>
    </xf>
    <xf numFmtId="0" fontId="106" fillId="3" borderId="94" xfId="0"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6" fillId="77" borderId="96" xfId="0" applyFont="1" applyFill="1" applyBorder="1" applyAlignment="1">
      <alignment vertical="center" wrapText="1"/>
    </xf>
    <xf numFmtId="0" fontId="106" fillId="77" borderId="94" xfId="0" applyFont="1" applyFill="1" applyBorder="1" applyAlignment="1">
      <alignment vertical="center" wrapText="1"/>
    </xf>
    <xf numFmtId="0" fontId="106" fillId="0" borderId="96" xfId="0" applyFont="1" applyFill="1" applyBorder="1" applyAlignment="1">
      <alignment vertical="center" wrapText="1"/>
    </xf>
    <xf numFmtId="0" fontId="106" fillId="0" borderId="94" xfId="0" applyFont="1" applyFill="1" applyBorder="1" applyAlignment="1">
      <alignment vertical="center" wrapText="1"/>
    </xf>
    <xf numFmtId="0" fontId="105" fillId="76" borderId="85" xfId="0" applyFont="1" applyFill="1" applyBorder="1" applyAlignment="1">
      <alignment horizontal="center" vertical="center"/>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5" fillId="76" borderId="143" xfId="0" applyFont="1" applyFill="1" applyBorder="1" applyAlignment="1">
      <alignment horizontal="center" vertical="center" wrapText="1"/>
    </xf>
    <xf numFmtId="0" fontId="105" fillId="0" borderId="143" xfId="0" applyFont="1" applyFill="1" applyBorder="1" applyAlignment="1">
      <alignment horizontal="center" vertical="center"/>
    </xf>
    <xf numFmtId="0" fontId="106" fillId="0" borderId="146" xfId="13" applyFont="1" applyFill="1" applyBorder="1" applyAlignment="1" applyProtection="1">
      <alignment horizontal="left" vertical="top" wrapText="1"/>
      <protection locked="0"/>
    </xf>
    <xf numFmtId="0" fontId="106" fillId="0" borderId="145" xfId="13" applyFont="1" applyFill="1" applyBorder="1" applyAlignment="1" applyProtection="1">
      <alignment horizontal="left" vertical="top" wrapText="1"/>
      <protection locked="0"/>
    </xf>
    <xf numFmtId="0" fontId="106" fillId="3" borderId="146" xfId="13" applyFont="1" applyFill="1" applyBorder="1" applyAlignment="1" applyProtection="1">
      <alignment horizontal="left" vertical="top" wrapText="1"/>
      <protection locked="0"/>
    </xf>
    <xf numFmtId="0" fontId="106" fillId="3" borderId="145" xfId="13" applyFont="1" applyFill="1" applyBorder="1" applyAlignment="1" applyProtection="1">
      <alignment horizontal="left" vertical="top" wrapText="1"/>
      <protection locked="0"/>
    </xf>
    <xf numFmtId="0" fontId="105" fillId="0" borderId="83" xfId="0" applyFont="1" applyFill="1" applyBorder="1" applyAlignment="1">
      <alignment horizontal="center" vertical="center"/>
    </xf>
    <xf numFmtId="49" fontId="106" fillId="0" borderId="0" xfId="0" applyNumberFormat="1"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76" borderId="145" xfId="0" applyFont="1" applyFill="1" applyBorder="1" applyAlignment="1">
      <alignment horizontal="center" vertical="center" wrapText="1"/>
    </xf>
    <xf numFmtId="0" fontId="106" fillId="0" borderId="146" xfId="0" applyNumberFormat="1" applyFont="1" applyFill="1" applyBorder="1" applyAlignment="1">
      <alignment horizontal="left" vertical="center" wrapText="1"/>
    </xf>
    <xf numFmtId="0" fontId="106" fillId="0" borderId="145" xfId="0" applyNumberFormat="1" applyFont="1" applyFill="1" applyBorder="1" applyAlignment="1">
      <alignment horizontal="left" vertical="center" wrapText="1"/>
    </xf>
    <xf numFmtId="0" fontId="106" fillId="0" borderId="143" xfId="0" applyFont="1" applyFill="1" applyBorder="1" applyAlignment="1">
      <alignment horizontal="left" vertical="top" wrapText="1"/>
    </xf>
    <xf numFmtId="0" fontId="106" fillId="0" borderId="146" xfId="0" applyFont="1" applyFill="1" applyBorder="1" applyAlignment="1">
      <alignment horizontal="left" vertical="top" wrapText="1"/>
    </xf>
    <xf numFmtId="0" fontId="106" fillId="0" borderId="143" xfId="0" applyFont="1" applyFill="1" applyBorder="1" applyAlignment="1">
      <alignment horizontal="left" vertical="center" wrapText="1"/>
    </xf>
    <xf numFmtId="0" fontId="106" fillId="0" borderId="143" xfId="0" applyNumberFormat="1" applyFont="1" applyFill="1" applyBorder="1" applyAlignment="1">
      <alignment horizontal="left" vertical="top" wrapText="1"/>
    </xf>
    <xf numFmtId="0" fontId="106" fillId="0" borderId="143" xfId="0" applyFont="1" applyBorder="1" applyAlignment="1">
      <alignment horizontal="center"/>
    </xf>
    <xf numFmtId="0" fontId="106" fillId="0" borderId="146" xfId="0" applyFont="1" applyFill="1" applyBorder="1" applyAlignment="1">
      <alignment horizontal="left" vertical="center" wrapText="1"/>
    </xf>
    <xf numFmtId="0" fontId="106" fillId="0" borderId="145" xfId="0" applyFont="1" applyFill="1" applyBorder="1" applyAlignment="1">
      <alignment horizontal="left" vertical="center" wrapText="1"/>
    </xf>
    <xf numFmtId="0" fontId="106" fillId="0" borderId="146" xfId="0" applyNumberFormat="1" applyFont="1" applyFill="1" applyBorder="1" applyAlignment="1">
      <alignment horizontal="left" vertical="top" wrapText="1"/>
    </xf>
    <xf numFmtId="0" fontId="106" fillId="0" borderId="145" xfId="0" applyNumberFormat="1"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70" zoomScaleNormal="70" workbookViewId="0">
      <pane xSplit="1" ySplit="7" topLeftCell="B8" activePane="bottomRight" state="frozen"/>
      <selection pane="topRight" activeCell="B1" sqref="B1"/>
      <selection pane="bottomLeft" activeCell="A8" sqref="A8"/>
      <selection pane="bottomRight" activeCell="B1" sqref="B1"/>
    </sheetView>
  </sheetViews>
  <sheetFormatPr defaultRowHeight="14.5"/>
  <cols>
    <col min="1" max="1" width="10.26953125" style="2" customWidth="1"/>
    <col min="2" max="2" width="153" bestFit="1" customWidth="1"/>
    <col min="3" max="3" width="39.453125" customWidth="1"/>
    <col min="7" max="7" width="25" customWidth="1"/>
  </cols>
  <sheetData>
    <row r="1" spans="1:3">
      <c r="A1" s="9"/>
      <c r="B1" s="126" t="s">
        <v>159</v>
      </c>
      <c r="C1" s="53"/>
    </row>
    <row r="2" spans="1:3" s="123" customFormat="1" ht="15.5">
      <c r="A2" s="166">
        <v>1</v>
      </c>
      <c r="B2" s="124" t="s">
        <v>160</v>
      </c>
      <c r="C2" s="612" t="s">
        <v>958</v>
      </c>
    </row>
    <row r="3" spans="1:3" s="123" customFormat="1">
      <c r="A3" s="166">
        <v>2</v>
      </c>
      <c r="B3" s="125" t="s">
        <v>161</v>
      </c>
      <c r="C3" s="613" t="s">
        <v>960</v>
      </c>
    </row>
    <row r="4" spans="1:3" s="123" customFormat="1">
      <c r="A4" s="166">
        <v>3</v>
      </c>
      <c r="B4" s="125" t="s">
        <v>162</v>
      </c>
      <c r="C4" s="613" t="s">
        <v>961</v>
      </c>
    </row>
    <row r="5" spans="1:3" s="123" customFormat="1" ht="15.5">
      <c r="A5" s="167">
        <v>4</v>
      </c>
      <c r="B5" s="128" t="s">
        <v>163</v>
      </c>
      <c r="C5" s="612" t="s">
        <v>959</v>
      </c>
    </row>
    <row r="6" spans="1:3" s="127" customFormat="1" ht="65.25" customHeight="1">
      <c r="A6" s="724" t="s">
        <v>321</v>
      </c>
      <c r="B6" s="725"/>
      <c r="C6" s="725"/>
    </row>
    <row r="7" spans="1:3">
      <c r="A7" s="256" t="s">
        <v>251</v>
      </c>
      <c r="B7" s="257" t="s">
        <v>164</v>
      </c>
    </row>
    <row r="8" spans="1:3">
      <c r="A8" s="258">
        <v>1</v>
      </c>
      <c r="B8" s="254" t="s">
        <v>139</v>
      </c>
    </row>
    <row r="9" spans="1:3">
      <c r="A9" s="258">
        <v>2</v>
      </c>
      <c r="B9" s="254" t="s">
        <v>165</v>
      </c>
    </row>
    <row r="10" spans="1:3">
      <c r="A10" s="258">
        <v>3</v>
      </c>
      <c r="B10" s="254" t="s">
        <v>166</v>
      </c>
    </row>
    <row r="11" spans="1:3">
      <c r="A11" s="258">
        <v>4</v>
      </c>
      <c r="B11" s="254" t="s">
        <v>167</v>
      </c>
      <c r="C11" s="122"/>
    </row>
    <row r="12" spans="1:3">
      <c r="A12" s="258">
        <v>5</v>
      </c>
      <c r="B12" s="254" t="s">
        <v>107</v>
      </c>
    </row>
    <row r="13" spans="1:3">
      <c r="A13" s="258">
        <v>6</v>
      </c>
      <c r="B13" s="259" t="s">
        <v>91</v>
      </c>
    </row>
    <row r="14" spans="1:3">
      <c r="A14" s="258">
        <v>7</v>
      </c>
      <c r="B14" s="254" t="s">
        <v>168</v>
      </c>
    </row>
    <row r="15" spans="1:3">
      <c r="A15" s="258">
        <v>8</v>
      </c>
      <c r="B15" s="254" t="s">
        <v>171</v>
      </c>
    </row>
    <row r="16" spans="1:3">
      <c r="A16" s="258">
        <v>9</v>
      </c>
      <c r="B16" s="254" t="s">
        <v>85</v>
      </c>
    </row>
    <row r="17" spans="1:2">
      <c r="A17" s="260" t="s">
        <v>378</v>
      </c>
      <c r="B17" s="254" t="s">
        <v>358</v>
      </c>
    </row>
    <row r="18" spans="1:2">
      <c r="A18" s="258">
        <v>10</v>
      </c>
      <c r="B18" s="254" t="s">
        <v>172</v>
      </c>
    </row>
    <row r="19" spans="1:2">
      <c r="A19" s="258">
        <v>11</v>
      </c>
      <c r="B19" s="259" t="s">
        <v>155</v>
      </c>
    </row>
    <row r="20" spans="1:2">
      <c r="A20" s="258">
        <v>12</v>
      </c>
      <c r="B20" s="259" t="s">
        <v>152</v>
      </c>
    </row>
    <row r="21" spans="1:2">
      <c r="A21" s="258">
        <v>13</v>
      </c>
      <c r="B21" s="261" t="s">
        <v>297</v>
      </c>
    </row>
    <row r="22" spans="1:2">
      <c r="A22" s="258">
        <v>14</v>
      </c>
      <c r="B22" s="254" t="s">
        <v>351</v>
      </c>
    </row>
    <row r="23" spans="1:2">
      <c r="A23" s="262">
        <v>15</v>
      </c>
      <c r="B23" s="254" t="s">
        <v>74</v>
      </c>
    </row>
    <row r="24" spans="1:2">
      <c r="A24" s="262">
        <v>15.1</v>
      </c>
      <c r="B24" s="254" t="s">
        <v>387</v>
      </c>
    </row>
    <row r="25" spans="1:2">
      <c r="A25" s="262">
        <v>16</v>
      </c>
      <c r="B25" s="254" t="s">
        <v>453</v>
      </c>
    </row>
    <row r="26" spans="1:2">
      <c r="A26" s="262">
        <v>17</v>
      </c>
      <c r="B26" s="254" t="s">
        <v>677</v>
      </c>
    </row>
    <row r="27" spans="1:2">
      <c r="A27" s="262">
        <v>18</v>
      </c>
      <c r="B27" s="254" t="s">
        <v>937</v>
      </c>
    </row>
    <row r="28" spans="1:2">
      <c r="A28" s="262">
        <v>19</v>
      </c>
      <c r="B28" s="254" t="s">
        <v>938</v>
      </c>
    </row>
    <row r="29" spans="1:2">
      <c r="A29" s="262">
        <v>20</v>
      </c>
      <c r="B29" s="254" t="s">
        <v>939</v>
      </c>
    </row>
    <row r="30" spans="1:2">
      <c r="A30" s="262">
        <v>21</v>
      </c>
      <c r="B30" s="254" t="s">
        <v>546</v>
      </c>
    </row>
    <row r="31" spans="1:2">
      <c r="A31" s="262">
        <v>22</v>
      </c>
      <c r="B31" s="254" t="s">
        <v>940</v>
      </c>
    </row>
    <row r="32" spans="1:2" ht="25">
      <c r="A32" s="262">
        <v>23</v>
      </c>
      <c r="B32" s="602" t="s">
        <v>936</v>
      </c>
    </row>
    <row r="33" spans="1:2">
      <c r="A33" s="262">
        <v>24</v>
      </c>
      <c r="B33" s="254" t="s">
        <v>941</v>
      </c>
    </row>
    <row r="34" spans="1:2">
      <c r="A34" s="262">
        <v>25</v>
      </c>
      <c r="B34" s="254" t="s">
        <v>942</v>
      </c>
    </row>
    <row r="35" spans="1:2">
      <c r="A35" s="258">
        <v>26</v>
      </c>
      <c r="B35" s="254"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B6" sqref="B6"/>
    </sheetView>
  </sheetViews>
  <sheetFormatPr defaultRowHeight="14.5"/>
  <cols>
    <col min="1" max="1" width="9.54296875" style="5" bestFit="1" customWidth="1"/>
    <col min="2" max="2" width="132.453125" style="2" customWidth="1"/>
    <col min="3" max="3" width="18.453125" style="616" customWidth="1"/>
  </cols>
  <sheetData>
    <row r="1" spans="1:6">
      <c r="A1" s="16" t="s">
        <v>108</v>
      </c>
      <c r="B1" s="15" t="str">
        <f>Info!C2</f>
        <v>სს თიბისი ბანკი</v>
      </c>
      <c r="D1" s="2"/>
      <c r="E1" s="2"/>
      <c r="F1" s="2"/>
    </row>
    <row r="2" spans="1:6" s="20" customFormat="1" ht="15.75" customHeight="1">
      <c r="A2" s="20" t="s">
        <v>109</v>
      </c>
      <c r="B2" s="326">
        <f>'1. key ratios'!B2</f>
        <v>45382</v>
      </c>
      <c r="C2" s="637"/>
    </row>
    <row r="3" spans="1:6" s="20" customFormat="1" ht="15.75" customHeight="1">
      <c r="C3" s="637"/>
    </row>
    <row r="4" spans="1:6" ht="15" thickBot="1">
      <c r="A4" s="5" t="s">
        <v>257</v>
      </c>
      <c r="B4" s="29" t="s">
        <v>85</v>
      </c>
    </row>
    <row r="5" spans="1:6">
      <c r="A5" s="85" t="s">
        <v>25</v>
      </c>
      <c r="B5" s="86"/>
      <c r="C5" s="638" t="s">
        <v>26</v>
      </c>
    </row>
    <row r="6" spans="1:6">
      <c r="A6" s="87">
        <v>1</v>
      </c>
      <c r="B6" s="49" t="s">
        <v>27</v>
      </c>
      <c r="C6" s="639">
        <f>SUM(C7:C11)</f>
        <v>4490620262.5822001</v>
      </c>
    </row>
    <row r="7" spans="1:6">
      <c r="A7" s="87">
        <v>2</v>
      </c>
      <c r="B7" s="46" t="s">
        <v>28</v>
      </c>
      <c r="C7" s="640">
        <v>21015907.690000001</v>
      </c>
    </row>
    <row r="8" spans="1:6">
      <c r="A8" s="87">
        <v>3</v>
      </c>
      <c r="B8" s="40" t="s">
        <v>29</v>
      </c>
      <c r="C8" s="640">
        <v>521190199.20999998</v>
      </c>
    </row>
    <row r="9" spans="1:6">
      <c r="A9" s="87">
        <v>4</v>
      </c>
      <c r="B9" s="40" t="s">
        <v>30</v>
      </c>
      <c r="C9" s="640">
        <v>33704617.341799997</v>
      </c>
    </row>
    <row r="10" spans="1:6">
      <c r="A10" s="87">
        <v>5</v>
      </c>
      <c r="B10" s="40" t="s">
        <v>31</v>
      </c>
      <c r="C10" s="640">
        <v>-93206322.336500004</v>
      </c>
    </row>
    <row r="11" spans="1:6">
      <c r="A11" s="87">
        <v>6</v>
      </c>
      <c r="B11" s="47" t="s">
        <v>32</v>
      </c>
      <c r="C11" s="640">
        <v>4007915860.6768999</v>
      </c>
    </row>
    <row r="12" spans="1:6" s="4" customFormat="1">
      <c r="A12" s="87">
        <v>7</v>
      </c>
      <c r="B12" s="49" t="s">
        <v>33</v>
      </c>
      <c r="C12" s="641">
        <f>SUM(C13:C28)</f>
        <v>393700888.20880002</v>
      </c>
    </row>
    <row r="13" spans="1:6" s="4" customFormat="1">
      <c r="A13" s="87">
        <v>8</v>
      </c>
      <c r="B13" s="48" t="s">
        <v>34</v>
      </c>
      <c r="C13" s="640">
        <v>33704617.341799997</v>
      </c>
    </row>
    <row r="14" spans="1:6" s="4" customFormat="1" ht="26">
      <c r="A14" s="87">
        <v>9</v>
      </c>
      <c r="B14" s="41" t="s">
        <v>35</v>
      </c>
      <c r="C14" s="640">
        <v>0</v>
      </c>
    </row>
    <row r="15" spans="1:6" s="4" customFormat="1">
      <c r="A15" s="87">
        <v>10</v>
      </c>
      <c r="B15" s="42" t="s">
        <v>36</v>
      </c>
      <c r="C15" s="640">
        <v>352431386.597</v>
      </c>
    </row>
    <row r="16" spans="1:6" s="4" customFormat="1">
      <c r="A16" s="87">
        <v>11</v>
      </c>
      <c r="B16" s="43" t="s">
        <v>37</v>
      </c>
      <c r="C16" s="640">
        <v>0</v>
      </c>
    </row>
    <row r="17" spans="1:3" s="4" customFormat="1">
      <c r="A17" s="87">
        <v>12</v>
      </c>
      <c r="B17" s="42" t="s">
        <v>38</v>
      </c>
      <c r="C17" s="640">
        <v>100</v>
      </c>
    </row>
    <row r="18" spans="1:3" s="4" customFormat="1">
      <c r="A18" s="87">
        <v>13</v>
      </c>
      <c r="B18" s="42" t="s">
        <v>39</v>
      </c>
      <c r="C18" s="640">
        <v>0</v>
      </c>
    </row>
    <row r="19" spans="1:3" s="4" customFormat="1">
      <c r="A19" s="87">
        <v>14</v>
      </c>
      <c r="B19" s="42" t="s">
        <v>40</v>
      </c>
      <c r="C19" s="640">
        <v>0</v>
      </c>
    </row>
    <row r="20" spans="1:3" s="4" customFormat="1" ht="26">
      <c r="A20" s="87">
        <v>15</v>
      </c>
      <c r="B20" s="42" t="s">
        <v>41</v>
      </c>
      <c r="C20" s="640">
        <v>0</v>
      </c>
    </row>
    <row r="21" spans="1:3" s="4" customFormat="1" ht="26">
      <c r="A21" s="87">
        <v>16</v>
      </c>
      <c r="B21" s="41" t="s">
        <v>42</v>
      </c>
      <c r="C21" s="640">
        <v>0</v>
      </c>
    </row>
    <row r="22" spans="1:3" s="4" customFormat="1">
      <c r="A22" s="87">
        <v>17</v>
      </c>
      <c r="B22" s="88" t="s">
        <v>43</v>
      </c>
      <c r="C22" s="640">
        <v>5012803.3599999994</v>
      </c>
    </row>
    <row r="23" spans="1:3" s="4" customFormat="1">
      <c r="A23" s="87">
        <v>18</v>
      </c>
      <c r="B23" s="698" t="s">
        <v>726</v>
      </c>
      <c r="C23" s="640">
        <v>2551980.91</v>
      </c>
    </row>
    <row r="24" spans="1:3" s="4" customFormat="1" ht="26">
      <c r="A24" s="87">
        <v>19</v>
      </c>
      <c r="B24" s="41" t="s">
        <v>44</v>
      </c>
      <c r="C24" s="640">
        <v>0</v>
      </c>
    </row>
    <row r="25" spans="1:3" s="4" customFormat="1" ht="26">
      <c r="A25" s="87">
        <v>20</v>
      </c>
      <c r="B25" s="41" t="s">
        <v>45</v>
      </c>
      <c r="C25" s="640">
        <v>0</v>
      </c>
    </row>
    <row r="26" spans="1:3" s="4" customFormat="1" ht="26">
      <c r="A26" s="87">
        <v>21</v>
      </c>
      <c r="B26" s="44" t="s">
        <v>46</v>
      </c>
      <c r="C26" s="640">
        <v>0</v>
      </c>
    </row>
    <row r="27" spans="1:3" s="4" customFormat="1">
      <c r="A27" s="87">
        <v>22</v>
      </c>
      <c r="B27" s="44" t="s">
        <v>47</v>
      </c>
      <c r="C27" s="640">
        <v>0</v>
      </c>
    </row>
    <row r="28" spans="1:3" s="4" customFormat="1" ht="26">
      <c r="A28" s="87">
        <v>23</v>
      </c>
      <c r="B28" s="44" t="s">
        <v>48</v>
      </c>
      <c r="C28" s="640">
        <v>0</v>
      </c>
    </row>
    <row r="29" spans="1:3" s="4" customFormat="1">
      <c r="A29" s="87">
        <v>24</v>
      </c>
      <c r="B29" s="50" t="s">
        <v>22</v>
      </c>
      <c r="C29" s="641">
        <f>C6-C12</f>
        <v>4096919374.3734002</v>
      </c>
    </row>
    <row r="30" spans="1:3" s="4" customFormat="1">
      <c r="A30" s="89"/>
      <c r="B30" s="45"/>
      <c r="C30" s="640">
        <v>0</v>
      </c>
    </row>
    <row r="31" spans="1:3" s="4" customFormat="1">
      <c r="A31" s="89">
        <v>25</v>
      </c>
      <c r="B31" s="50" t="s">
        <v>49</v>
      </c>
      <c r="C31" s="641">
        <f>C32+C35</f>
        <v>539060000</v>
      </c>
    </row>
    <row r="32" spans="1:3" s="4" customFormat="1">
      <c r="A32" s="89">
        <v>26</v>
      </c>
      <c r="B32" s="40" t="s">
        <v>50</v>
      </c>
      <c r="C32" s="642">
        <f>C33+C34</f>
        <v>539060000</v>
      </c>
    </row>
    <row r="33" spans="1:3" s="4" customFormat="1">
      <c r="A33" s="89">
        <v>27</v>
      </c>
      <c r="B33" s="120" t="s">
        <v>51</v>
      </c>
      <c r="C33" s="640">
        <v>0</v>
      </c>
    </row>
    <row r="34" spans="1:3" s="4" customFormat="1">
      <c r="A34" s="89">
        <v>28</v>
      </c>
      <c r="B34" s="120" t="s">
        <v>52</v>
      </c>
      <c r="C34" s="640">
        <v>539060000</v>
      </c>
    </row>
    <row r="35" spans="1:3" s="4" customFormat="1">
      <c r="A35" s="89">
        <v>29</v>
      </c>
      <c r="B35" s="40" t="s">
        <v>53</v>
      </c>
      <c r="C35" s="640">
        <v>0</v>
      </c>
    </row>
    <row r="36" spans="1:3" s="4" customFormat="1">
      <c r="A36" s="89">
        <v>30</v>
      </c>
      <c r="B36" s="50" t="s">
        <v>54</v>
      </c>
      <c r="C36" s="641">
        <f>SUM(C37:C41)</f>
        <v>0</v>
      </c>
    </row>
    <row r="37" spans="1:3" s="4" customFormat="1">
      <c r="A37" s="89">
        <v>31</v>
      </c>
      <c r="B37" s="41" t="s">
        <v>55</v>
      </c>
      <c r="C37" s="640">
        <v>0</v>
      </c>
    </row>
    <row r="38" spans="1:3" s="4" customFormat="1">
      <c r="A38" s="89">
        <v>32</v>
      </c>
      <c r="B38" s="42" t="s">
        <v>56</v>
      </c>
      <c r="C38" s="640">
        <v>0</v>
      </c>
    </row>
    <row r="39" spans="1:3" s="4" customFormat="1" ht="26">
      <c r="A39" s="89">
        <v>33</v>
      </c>
      <c r="B39" s="41" t="s">
        <v>57</v>
      </c>
      <c r="C39" s="640">
        <v>0</v>
      </c>
    </row>
    <row r="40" spans="1:3" s="4" customFormat="1" ht="26">
      <c r="A40" s="89">
        <v>34</v>
      </c>
      <c r="B40" s="41" t="s">
        <v>45</v>
      </c>
      <c r="C40" s="640">
        <v>0</v>
      </c>
    </row>
    <row r="41" spans="1:3" s="4" customFormat="1" ht="26">
      <c r="A41" s="89">
        <v>35</v>
      </c>
      <c r="B41" s="44" t="s">
        <v>58</v>
      </c>
      <c r="C41" s="640">
        <v>0</v>
      </c>
    </row>
    <row r="42" spans="1:3" s="4" customFormat="1">
      <c r="A42" s="89">
        <v>36</v>
      </c>
      <c r="B42" s="50" t="s">
        <v>23</v>
      </c>
      <c r="C42" s="641">
        <f>C31-C36</f>
        <v>539060000</v>
      </c>
    </row>
    <row r="43" spans="1:3" s="4" customFormat="1">
      <c r="A43" s="89"/>
      <c r="B43" s="45"/>
      <c r="C43" s="640">
        <v>0</v>
      </c>
    </row>
    <row r="44" spans="1:3" s="4" customFormat="1">
      <c r="A44" s="89">
        <v>37</v>
      </c>
      <c r="B44" s="51" t="s">
        <v>59</v>
      </c>
      <c r="C44" s="641">
        <f>SUM(C45:C47)</f>
        <v>654347502.5</v>
      </c>
    </row>
    <row r="45" spans="1:3" s="4" customFormat="1">
      <c r="A45" s="89">
        <v>38</v>
      </c>
      <c r="B45" s="40" t="s">
        <v>60</v>
      </c>
      <c r="C45" s="640">
        <v>654347502.5</v>
      </c>
    </row>
    <row r="46" spans="1:3" s="4" customFormat="1">
      <c r="A46" s="89">
        <v>39</v>
      </c>
      <c r="B46" s="40" t="s">
        <v>61</v>
      </c>
      <c r="C46" s="640">
        <v>0</v>
      </c>
    </row>
    <row r="47" spans="1:3" s="4" customFormat="1">
      <c r="A47" s="89">
        <v>40</v>
      </c>
      <c r="B47" s="699" t="s">
        <v>725</v>
      </c>
      <c r="C47" s="640">
        <v>0</v>
      </c>
    </row>
    <row r="48" spans="1:3" s="4" customFormat="1">
      <c r="A48" s="89">
        <v>41</v>
      </c>
      <c r="B48" s="51" t="s">
        <v>62</v>
      </c>
      <c r="C48" s="641">
        <f>SUM(C49:C52)</f>
        <v>0</v>
      </c>
    </row>
    <row r="49" spans="1:3" s="4" customFormat="1">
      <c r="A49" s="89">
        <v>42</v>
      </c>
      <c r="B49" s="41" t="s">
        <v>63</v>
      </c>
      <c r="C49" s="640">
        <v>0</v>
      </c>
    </row>
    <row r="50" spans="1:3" s="4" customFormat="1">
      <c r="A50" s="89">
        <v>43</v>
      </c>
      <c r="B50" s="42" t="s">
        <v>64</v>
      </c>
      <c r="C50" s="640">
        <v>0</v>
      </c>
    </row>
    <row r="51" spans="1:3" s="4" customFormat="1" ht="26">
      <c r="A51" s="89">
        <v>44</v>
      </c>
      <c r="B51" s="41" t="s">
        <v>65</v>
      </c>
      <c r="C51" s="640">
        <v>0</v>
      </c>
    </row>
    <row r="52" spans="1:3" s="4" customFormat="1" ht="26">
      <c r="A52" s="89">
        <v>45</v>
      </c>
      <c r="B52" s="41" t="s">
        <v>45</v>
      </c>
      <c r="C52" s="640">
        <v>0</v>
      </c>
    </row>
    <row r="53" spans="1:3" s="4" customFormat="1" ht="15" thickBot="1">
      <c r="A53" s="89">
        <v>46</v>
      </c>
      <c r="B53" s="90" t="s">
        <v>24</v>
      </c>
      <c r="C53" s="643">
        <f>C44-C48</f>
        <v>654347502.5</v>
      </c>
    </row>
    <row r="56" spans="1:3">
      <c r="B56" s="2" t="s">
        <v>141</v>
      </c>
    </row>
  </sheetData>
  <dataValidations count="1">
    <dataValidation operator="lessThanOrEqual" allowBlank="1" showInputMessage="1" showErrorMessage="1" errorTitle="Should be negative number" error="Should be whole negative number or 0" sqref="C29 C31:C32 C36 C42 C44 C48 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3"/>
  <sheetViews>
    <sheetView zoomScaleNormal="100" workbookViewId="0"/>
  </sheetViews>
  <sheetFormatPr defaultColWidth="9.1796875" defaultRowHeight="13"/>
  <cols>
    <col min="1" max="1" width="10.81640625" style="216" bestFit="1" customWidth="1"/>
    <col min="2" max="2" width="59" style="216" customWidth="1"/>
    <col min="3" max="3" width="16.7265625" style="216" bestFit="1" customWidth="1"/>
    <col min="4" max="4" width="22.1796875" style="216" customWidth="1"/>
    <col min="5" max="16384" width="9.1796875" style="216"/>
  </cols>
  <sheetData>
    <row r="1" spans="1:8" ht="13.5">
      <c r="A1" s="16" t="s">
        <v>108</v>
      </c>
      <c r="B1" s="15" t="str">
        <f>Info!C2</f>
        <v>სს თიბისი ბანკი</v>
      </c>
    </row>
    <row r="2" spans="1:8" s="20" customFormat="1" ht="15.75" customHeight="1">
      <c r="A2" s="20" t="s">
        <v>109</v>
      </c>
      <c r="B2" s="326">
        <f>'1. key ratios'!B2</f>
        <v>45382</v>
      </c>
    </row>
    <row r="3" spans="1:8" s="20" customFormat="1" ht="15.75" customHeight="1"/>
    <row r="4" spans="1:8" ht="13.5" thickBot="1">
      <c r="A4" s="217" t="s">
        <v>357</v>
      </c>
      <c r="B4" s="245" t="s">
        <v>358</v>
      </c>
    </row>
    <row r="5" spans="1:8" s="246" customFormat="1">
      <c r="A5" s="754" t="s">
        <v>359</v>
      </c>
      <c r="B5" s="755"/>
      <c r="C5" s="235" t="s">
        <v>360</v>
      </c>
      <c r="D5" s="236" t="s">
        <v>361</v>
      </c>
    </row>
    <row r="6" spans="1:8" s="247" customFormat="1">
      <c r="A6" s="237">
        <v>1</v>
      </c>
      <c r="B6" s="238" t="s">
        <v>362</v>
      </c>
      <c r="C6" s="238"/>
      <c r="D6" s="239"/>
    </row>
    <row r="7" spans="1:8" s="247" customFormat="1">
      <c r="A7" s="240" t="s">
        <v>363</v>
      </c>
      <c r="B7" s="241" t="s">
        <v>364</v>
      </c>
      <c r="C7" s="290">
        <v>4.4999999999999998E-2</v>
      </c>
      <c r="D7" s="644">
        <v>1107331111.8012731</v>
      </c>
      <c r="G7" s="646"/>
      <c r="H7" s="646"/>
    </row>
    <row r="8" spans="1:8" s="247" customFormat="1">
      <c r="A8" s="240" t="s">
        <v>365</v>
      </c>
      <c r="B8" s="241" t="s">
        <v>366</v>
      </c>
      <c r="C8" s="290">
        <v>0.06</v>
      </c>
      <c r="D8" s="644">
        <v>1476441482.4016974</v>
      </c>
      <c r="G8" s="646"/>
      <c r="H8" s="646"/>
    </row>
    <row r="9" spans="1:8" s="247" customFormat="1">
      <c r="A9" s="240" t="s">
        <v>367</v>
      </c>
      <c r="B9" s="241" t="s">
        <v>368</v>
      </c>
      <c r="C9" s="290">
        <v>0.08</v>
      </c>
      <c r="D9" s="644">
        <v>1968588643.2022631</v>
      </c>
      <c r="G9" s="646"/>
      <c r="H9" s="646"/>
    </row>
    <row r="10" spans="1:8" s="247" customFormat="1">
      <c r="A10" s="237" t="s">
        <v>369</v>
      </c>
      <c r="B10" s="238" t="s">
        <v>370</v>
      </c>
      <c r="C10" s="291"/>
      <c r="D10" s="288"/>
      <c r="G10" s="646"/>
      <c r="H10" s="646"/>
    </row>
    <row r="11" spans="1:8" s="248" customFormat="1">
      <c r="A11" s="242" t="s">
        <v>371</v>
      </c>
      <c r="B11" s="243" t="s">
        <v>433</v>
      </c>
      <c r="C11" s="290">
        <v>2.5000000000000001E-2</v>
      </c>
      <c r="D11" s="644">
        <v>615183951.00070727</v>
      </c>
      <c r="G11" s="646"/>
      <c r="H11" s="646"/>
    </row>
    <row r="12" spans="1:8" s="248" customFormat="1">
      <c r="A12" s="242" t="s">
        <v>372</v>
      </c>
      <c r="B12" s="243" t="s">
        <v>373</v>
      </c>
      <c r="C12" s="290">
        <v>2.5000000000000001E-3</v>
      </c>
      <c r="D12" s="644">
        <v>61518395.100070722</v>
      </c>
      <c r="G12" s="646"/>
      <c r="H12" s="646"/>
    </row>
    <row r="13" spans="1:8" s="248" customFormat="1">
      <c r="A13" s="242" t="s">
        <v>374</v>
      </c>
      <c r="B13" s="243" t="s">
        <v>375</v>
      </c>
      <c r="C13" s="290">
        <v>2.5000000000000001E-2</v>
      </c>
      <c r="D13" s="644">
        <v>615183951.00070727</v>
      </c>
      <c r="G13" s="646"/>
      <c r="H13" s="646"/>
    </row>
    <row r="14" spans="1:8" s="247" customFormat="1">
      <c r="A14" s="237" t="s">
        <v>376</v>
      </c>
      <c r="B14" s="238" t="s">
        <v>431</v>
      </c>
      <c r="C14" s="293"/>
      <c r="D14" s="288"/>
      <c r="G14" s="646"/>
      <c r="H14" s="646"/>
    </row>
    <row r="15" spans="1:8" s="247" customFormat="1">
      <c r="A15" s="255" t="s">
        <v>379</v>
      </c>
      <c r="B15" s="243" t="s">
        <v>432</v>
      </c>
      <c r="C15" s="290">
        <v>4.7689947176849705E-2</v>
      </c>
      <c r="D15" s="644">
        <v>1173523605.0907772</v>
      </c>
      <c r="G15" s="646"/>
      <c r="H15" s="646"/>
    </row>
    <row r="16" spans="1:8" s="247" customFormat="1">
      <c r="A16" s="255" t="s">
        <v>380</v>
      </c>
      <c r="B16" s="243" t="s">
        <v>382</v>
      </c>
      <c r="C16" s="290">
        <v>5.5797746169004667E-2</v>
      </c>
      <c r="D16" s="644">
        <v>1373035117.8073146</v>
      </c>
      <c r="G16" s="646"/>
      <c r="H16" s="646"/>
    </row>
    <row r="17" spans="1:8" s="247" customFormat="1">
      <c r="A17" s="255" t="s">
        <v>381</v>
      </c>
      <c r="B17" s="243" t="s">
        <v>429</v>
      </c>
      <c r="C17" s="290">
        <v>6.6465902737629604E-2</v>
      </c>
      <c r="D17" s="644">
        <v>1635550266.1185484</v>
      </c>
      <c r="G17" s="646"/>
      <c r="H17" s="646"/>
    </row>
    <row r="18" spans="1:8" s="246" customFormat="1">
      <c r="A18" s="756" t="s">
        <v>430</v>
      </c>
      <c r="B18" s="757"/>
      <c r="C18" s="294" t="s">
        <v>360</v>
      </c>
      <c r="D18" s="289" t="s">
        <v>361</v>
      </c>
      <c r="G18" s="646"/>
      <c r="H18" s="646"/>
    </row>
    <row r="19" spans="1:8" s="247" customFormat="1">
      <c r="A19" s="244">
        <v>4</v>
      </c>
      <c r="B19" s="243" t="s">
        <v>22</v>
      </c>
      <c r="C19" s="292">
        <v>0.14518994717684972</v>
      </c>
      <c r="D19" s="645">
        <v>3572741013.9935355</v>
      </c>
      <c r="G19" s="646"/>
      <c r="H19" s="646"/>
    </row>
    <row r="20" spans="1:8" s="247" customFormat="1">
      <c r="A20" s="244">
        <v>5</v>
      </c>
      <c r="B20" s="243" t="s">
        <v>86</v>
      </c>
      <c r="C20" s="292">
        <v>0.16829774616900467</v>
      </c>
      <c r="D20" s="645">
        <v>4141362897.3104973</v>
      </c>
      <c r="G20" s="646"/>
      <c r="H20" s="646"/>
    </row>
    <row r="21" spans="1:8" s="247" customFormat="1" ht="13.5" thickBot="1">
      <c r="A21" s="249" t="s">
        <v>377</v>
      </c>
      <c r="B21" s="250" t="s">
        <v>85</v>
      </c>
      <c r="C21" s="292">
        <v>0.1989659027376296</v>
      </c>
      <c r="D21" s="645">
        <v>4896025206.4222965</v>
      </c>
      <c r="G21" s="646"/>
      <c r="H21" s="646"/>
    </row>
    <row r="22" spans="1:8">
      <c r="F22" s="217"/>
    </row>
    <row r="23" spans="1:8" ht="52">
      <c r="B23" s="22"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9"/>
  <sheetViews>
    <sheetView zoomScale="70" zoomScaleNormal="70" workbookViewId="0">
      <pane xSplit="1" ySplit="5" topLeftCell="B6" activePane="bottomRight" state="frozen"/>
      <selection pane="topRight" activeCell="B1" sqref="B1"/>
      <selection pane="bottomLeft" activeCell="A5" sqref="A5"/>
      <selection pane="bottomRight" activeCell="B6" sqref="B6"/>
    </sheetView>
  </sheetViews>
  <sheetFormatPr defaultRowHeight="14.5"/>
  <cols>
    <col min="1" max="1" width="10.7265625" style="37" customWidth="1"/>
    <col min="2" max="2" width="91.81640625" style="37" customWidth="1"/>
    <col min="3" max="3" width="53.1796875" style="37" customWidth="1"/>
    <col min="4" max="4" width="32.1796875" style="37" customWidth="1"/>
    <col min="5" max="5" width="9.453125" customWidth="1"/>
  </cols>
  <sheetData>
    <row r="1" spans="1:6">
      <c r="A1" s="16" t="s">
        <v>108</v>
      </c>
      <c r="B1" s="18" t="str">
        <f>Info!C2</f>
        <v>სს თიბისი ბანკი</v>
      </c>
      <c r="E1" s="2"/>
      <c r="F1" s="2"/>
    </row>
    <row r="2" spans="1:6" s="20" customFormat="1" ht="15.75" customHeight="1">
      <c r="A2" s="20" t="s">
        <v>109</v>
      </c>
      <c r="B2" s="326">
        <f>'1. key ratios'!B2</f>
        <v>45382</v>
      </c>
      <c r="C2" s="648"/>
      <c r="D2" s="648"/>
    </row>
    <row r="3" spans="1:6" s="20" customFormat="1" ht="15.75" customHeight="1">
      <c r="A3" s="25"/>
      <c r="C3" s="648"/>
      <c r="D3" s="648"/>
    </row>
    <row r="4" spans="1:6" s="20" customFormat="1" ht="15.75" customHeight="1" thickBot="1">
      <c r="A4" s="20" t="s">
        <v>258</v>
      </c>
      <c r="B4" s="143" t="s">
        <v>172</v>
      </c>
      <c r="C4" s="648"/>
      <c r="D4" s="649" t="s">
        <v>87</v>
      </c>
    </row>
    <row r="5" spans="1:6" ht="26">
      <c r="A5" s="95" t="s">
        <v>25</v>
      </c>
      <c r="B5" s="96" t="s">
        <v>144</v>
      </c>
      <c r="C5" s="650" t="s">
        <v>858</v>
      </c>
      <c r="D5" s="651" t="s">
        <v>173</v>
      </c>
    </row>
    <row r="6" spans="1:6">
      <c r="A6" s="433">
        <v>1</v>
      </c>
      <c r="B6" s="392" t="s">
        <v>843</v>
      </c>
      <c r="C6" s="652">
        <f>SUM(C7:C9)</f>
        <v>4430860988.1399994</v>
      </c>
      <c r="D6" s="653"/>
      <c r="E6" s="7"/>
    </row>
    <row r="7" spans="1:6">
      <c r="A7" s="433">
        <v>1.1000000000000001</v>
      </c>
      <c r="B7" s="393" t="s">
        <v>96</v>
      </c>
      <c r="C7" s="455">
        <v>921143495.9000001</v>
      </c>
      <c r="D7" s="91">
        <v>0</v>
      </c>
      <c r="E7" s="7"/>
    </row>
    <row r="8" spans="1:6">
      <c r="A8" s="433">
        <v>1.2</v>
      </c>
      <c r="B8" s="393" t="s">
        <v>97</v>
      </c>
      <c r="C8" s="455">
        <v>2080054031.0899999</v>
      </c>
      <c r="D8" s="91">
        <v>0</v>
      </c>
      <c r="E8" s="7"/>
    </row>
    <row r="9" spans="1:6">
      <c r="A9" s="433">
        <v>1.3</v>
      </c>
      <c r="B9" s="393" t="s">
        <v>98</v>
      </c>
      <c r="C9" s="455">
        <v>1429663461.1500001</v>
      </c>
      <c r="D9" s="91">
        <v>0</v>
      </c>
      <c r="E9" s="7"/>
    </row>
    <row r="10" spans="1:6">
      <c r="A10" s="433">
        <v>2</v>
      </c>
      <c r="B10" s="394" t="s">
        <v>730</v>
      </c>
      <c r="C10" s="455">
        <v>64246470.290000007</v>
      </c>
      <c r="D10" s="91">
        <v>0</v>
      </c>
      <c r="E10" s="7"/>
    </row>
    <row r="11" spans="1:6">
      <c r="A11" s="433">
        <v>2.1</v>
      </c>
      <c r="B11" s="395" t="s">
        <v>731</v>
      </c>
      <c r="C11" s="455">
        <v>64246470.290000007</v>
      </c>
      <c r="D11" s="92">
        <v>0</v>
      </c>
      <c r="E11" s="8"/>
    </row>
    <row r="12" spans="1:6" ht="23.5" customHeight="1">
      <c r="A12" s="433">
        <v>3</v>
      </c>
      <c r="B12" s="396" t="s">
        <v>732</v>
      </c>
      <c r="C12" s="455">
        <v>0</v>
      </c>
      <c r="D12" s="92">
        <v>0</v>
      </c>
      <c r="E12" s="8"/>
    </row>
    <row r="13" spans="1:6" ht="23" customHeight="1">
      <c r="A13" s="433">
        <v>4</v>
      </c>
      <c r="B13" s="397" t="s">
        <v>733</v>
      </c>
      <c r="C13" s="455">
        <v>0</v>
      </c>
      <c r="D13" s="92">
        <v>0</v>
      </c>
      <c r="E13" s="8"/>
    </row>
    <row r="14" spans="1:6">
      <c r="A14" s="433">
        <v>5</v>
      </c>
      <c r="B14" s="397" t="s">
        <v>734</v>
      </c>
      <c r="C14" s="458">
        <f>SUM(C15:C17)</f>
        <v>3898896246.9000015</v>
      </c>
      <c r="D14" s="92"/>
      <c r="E14" s="8"/>
    </row>
    <row r="15" spans="1:6">
      <c r="A15" s="433">
        <v>5.0999999999999996</v>
      </c>
      <c r="B15" s="398" t="s">
        <v>735</v>
      </c>
      <c r="C15" s="455">
        <v>929259.53</v>
      </c>
      <c r="D15" s="92">
        <v>0</v>
      </c>
      <c r="E15" s="7"/>
    </row>
    <row r="16" spans="1:6">
      <c r="A16" s="433">
        <v>5.2</v>
      </c>
      <c r="B16" s="398" t="s">
        <v>569</v>
      </c>
      <c r="C16" s="455">
        <v>3897966987.3700013</v>
      </c>
      <c r="D16" s="91">
        <v>0</v>
      </c>
      <c r="E16" s="7"/>
    </row>
    <row r="17" spans="1:5">
      <c r="A17" s="433">
        <v>5.3</v>
      </c>
      <c r="B17" s="398" t="s">
        <v>736</v>
      </c>
      <c r="C17" s="455">
        <v>0</v>
      </c>
      <c r="D17" s="91">
        <v>0</v>
      </c>
      <c r="E17" s="7"/>
    </row>
    <row r="18" spans="1:5">
      <c r="A18" s="433">
        <v>6</v>
      </c>
      <c r="B18" s="396" t="s">
        <v>737</v>
      </c>
      <c r="C18" s="459">
        <f>SUM(C19:C20)</f>
        <v>21291760264.639999</v>
      </c>
      <c r="D18" s="91"/>
      <c r="E18" s="7"/>
    </row>
    <row r="19" spans="1:5">
      <c r="A19" s="433">
        <v>6.1</v>
      </c>
      <c r="B19" s="398" t="s">
        <v>569</v>
      </c>
      <c r="C19" s="456">
        <v>0</v>
      </c>
      <c r="D19" s="91">
        <v>0</v>
      </c>
      <c r="E19" s="7"/>
    </row>
    <row r="20" spans="1:5">
      <c r="A20" s="433">
        <v>6.2</v>
      </c>
      <c r="B20" s="398" t="s">
        <v>736</v>
      </c>
      <c r="C20" s="456">
        <v>21291760264.639999</v>
      </c>
      <c r="D20" s="91">
        <v>0</v>
      </c>
      <c r="E20" s="7"/>
    </row>
    <row r="21" spans="1:5">
      <c r="A21" s="433">
        <v>7</v>
      </c>
      <c r="B21" s="399" t="s">
        <v>738</v>
      </c>
      <c r="C21" s="456">
        <v>33899528.030000001</v>
      </c>
      <c r="D21" s="91">
        <v>0</v>
      </c>
      <c r="E21" s="7"/>
    </row>
    <row r="22" spans="1:5">
      <c r="A22" s="433">
        <v>8</v>
      </c>
      <c r="B22" s="400" t="s">
        <v>739</v>
      </c>
      <c r="C22" s="456">
        <v>0</v>
      </c>
      <c r="D22" s="91">
        <v>0</v>
      </c>
      <c r="E22" s="7"/>
    </row>
    <row r="23" spans="1:5">
      <c r="A23" s="433">
        <v>9</v>
      </c>
      <c r="B23" s="397" t="s">
        <v>740</v>
      </c>
      <c r="C23" s="459">
        <f>SUM(C24:C25)</f>
        <v>596891233.42999959</v>
      </c>
      <c r="D23" s="654"/>
      <c r="E23" s="7"/>
    </row>
    <row r="24" spans="1:5">
      <c r="A24" s="433">
        <v>9.1</v>
      </c>
      <c r="B24" s="401" t="s">
        <v>741</v>
      </c>
      <c r="C24" s="457">
        <v>580970451.81999958</v>
      </c>
      <c r="D24" s="93">
        <v>0</v>
      </c>
      <c r="E24" s="7"/>
    </row>
    <row r="25" spans="1:5">
      <c r="A25" s="433">
        <v>9.1999999999999993</v>
      </c>
      <c r="B25" s="401" t="s">
        <v>742</v>
      </c>
      <c r="C25" s="457">
        <v>15920781.609999999</v>
      </c>
      <c r="D25" s="655">
        <v>0</v>
      </c>
      <c r="E25" s="6"/>
    </row>
    <row r="26" spans="1:5">
      <c r="A26" s="433">
        <v>10</v>
      </c>
      <c r="B26" s="397" t="s">
        <v>36</v>
      </c>
      <c r="C26" s="460">
        <f>SUM(C27:C28)</f>
        <v>352431386.59000003</v>
      </c>
      <c r="D26" s="662" t="s">
        <v>984</v>
      </c>
      <c r="E26" s="7"/>
    </row>
    <row r="27" spans="1:5">
      <c r="A27" s="433">
        <v>10.1</v>
      </c>
      <c r="B27" s="401" t="s">
        <v>743</v>
      </c>
      <c r="C27" s="455">
        <v>27502089.170000002</v>
      </c>
      <c r="D27" s="662" t="s">
        <v>984</v>
      </c>
      <c r="E27" s="7"/>
    </row>
    <row r="28" spans="1:5">
      <c r="A28" s="433">
        <v>10.199999999999999</v>
      </c>
      <c r="B28" s="401" t="s">
        <v>744</v>
      </c>
      <c r="C28" s="455">
        <v>324929297.42000002</v>
      </c>
      <c r="D28" s="662" t="s">
        <v>984</v>
      </c>
      <c r="E28" s="7"/>
    </row>
    <row r="29" spans="1:5">
      <c r="A29" s="433">
        <v>11</v>
      </c>
      <c r="B29" s="397" t="s">
        <v>745</v>
      </c>
      <c r="C29" s="459">
        <f>SUM(C30:C31)</f>
        <v>4179080.48</v>
      </c>
      <c r="D29" s="91"/>
      <c r="E29" s="7"/>
    </row>
    <row r="30" spans="1:5">
      <c r="A30" s="433">
        <v>11.1</v>
      </c>
      <c r="B30" s="401" t="s">
        <v>746</v>
      </c>
      <c r="C30" s="455">
        <v>4179080.48</v>
      </c>
      <c r="D30" s="91">
        <v>0</v>
      </c>
      <c r="E30" s="7"/>
    </row>
    <row r="31" spans="1:5">
      <c r="A31" s="433">
        <v>11.2</v>
      </c>
      <c r="B31" s="401" t="s">
        <v>747</v>
      </c>
      <c r="C31" s="455">
        <v>0</v>
      </c>
      <c r="D31" s="91">
        <v>0</v>
      </c>
      <c r="E31" s="7"/>
    </row>
    <row r="32" spans="1:5">
      <c r="A32" s="433">
        <v>13</v>
      </c>
      <c r="B32" s="397" t="s">
        <v>99</v>
      </c>
      <c r="C32" s="455">
        <v>579324553.27000022</v>
      </c>
      <c r="D32" s="91">
        <v>0</v>
      </c>
      <c r="E32" s="7"/>
    </row>
    <row r="33" spans="1:5">
      <c r="A33" s="433">
        <v>13.1</v>
      </c>
      <c r="B33" s="402" t="s">
        <v>748</v>
      </c>
      <c r="C33" s="455">
        <v>286036098.88999993</v>
      </c>
      <c r="D33" s="91">
        <v>0</v>
      </c>
      <c r="E33" s="7"/>
    </row>
    <row r="34" spans="1:5">
      <c r="A34" s="433">
        <v>13.2</v>
      </c>
      <c r="B34" s="402" t="s">
        <v>749</v>
      </c>
      <c r="C34" s="455">
        <v>0</v>
      </c>
      <c r="D34" s="93">
        <v>0</v>
      </c>
      <c r="E34" s="7"/>
    </row>
    <row r="35" spans="1:5">
      <c r="A35" s="433">
        <v>14</v>
      </c>
      <c r="B35" s="403" t="s">
        <v>750</v>
      </c>
      <c r="C35" s="461">
        <f>SUM(C6,C10,C12,C13,C14,C18,C21,C22,C23,C26,C29,C32)</f>
        <v>31252489751.77</v>
      </c>
      <c r="D35" s="93"/>
      <c r="E35" s="7"/>
    </row>
    <row r="36" spans="1:5">
      <c r="A36" s="433"/>
      <c r="B36" s="404" t="s">
        <v>104</v>
      </c>
      <c r="C36" s="664">
        <v>0</v>
      </c>
      <c r="D36" s="94">
        <v>0</v>
      </c>
      <c r="E36" s="7"/>
    </row>
    <row r="37" spans="1:5">
      <c r="A37" s="433">
        <v>15</v>
      </c>
      <c r="B37" s="405" t="s">
        <v>751</v>
      </c>
      <c r="C37" s="656">
        <v>23282319.779999997</v>
      </c>
      <c r="D37" s="655">
        <v>0</v>
      </c>
      <c r="E37" s="6"/>
    </row>
    <row r="38" spans="1:5">
      <c r="A38" s="433">
        <v>15.1</v>
      </c>
      <c r="B38" s="406" t="s">
        <v>731</v>
      </c>
      <c r="C38" s="656">
        <v>23282319.779999997</v>
      </c>
      <c r="D38" s="91">
        <v>0</v>
      </c>
      <c r="E38" s="7"/>
    </row>
    <row r="39" spans="1:5" ht="20">
      <c r="A39" s="433">
        <v>16</v>
      </c>
      <c r="B39" s="399" t="s">
        <v>752</v>
      </c>
      <c r="C39" s="656">
        <v>0</v>
      </c>
      <c r="D39" s="91">
        <v>0</v>
      </c>
      <c r="E39" s="7"/>
    </row>
    <row r="40" spans="1:5">
      <c r="A40" s="433">
        <v>17</v>
      </c>
      <c r="B40" s="399" t="s">
        <v>753</v>
      </c>
      <c r="C40" s="459">
        <f>SUM(C41:C44)</f>
        <v>24463450477.610001</v>
      </c>
      <c r="D40" s="91"/>
      <c r="E40" s="7"/>
    </row>
    <row r="41" spans="1:5">
      <c r="A41" s="433">
        <v>17.100000000000001</v>
      </c>
      <c r="B41" s="407" t="s">
        <v>754</v>
      </c>
      <c r="C41" s="455">
        <v>21092444329.450001</v>
      </c>
      <c r="D41" s="91">
        <v>0</v>
      </c>
      <c r="E41" s="7"/>
    </row>
    <row r="42" spans="1:5">
      <c r="A42" s="447">
        <v>17.2</v>
      </c>
      <c r="B42" s="448" t="s">
        <v>100</v>
      </c>
      <c r="C42" s="455">
        <v>2658690077.8100004</v>
      </c>
      <c r="D42" s="93">
        <v>0</v>
      </c>
      <c r="E42" s="7"/>
    </row>
    <row r="43" spans="1:5">
      <c r="A43" s="433">
        <v>17.3</v>
      </c>
      <c r="B43" s="449" t="s">
        <v>755</v>
      </c>
      <c r="C43" s="455">
        <v>626600152.59000003</v>
      </c>
      <c r="D43" s="657">
        <v>0</v>
      </c>
      <c r="E43" s="7"/>
    </row>
    <row r="44" spans="1:5">
      <c r="A44" s="433">
        <v>17.399999999999999</v>
      </c>
      <c r="B44" s="449" t="s">
        <v>756</v>
      </c>
      <c r="C44" s="455">
        <v>85715917.75999999</v>
      </c>
      <c r="D44" s="657">
        <v>0</v>
      </c>
      <c r="E44" s="7"/>
    </row>
    <row r="45" spans="1:5">
      <c r="A45" s="433">
        <v>18</v>
      </c>
      <c r="B45" s="450" t="s">
        <v>757</v>
      </c>
      <c r="C45" s="455">
        <v>21118131.41</v>
      </c>
      <c r="D45" s="657">
        <v>0</v>
      </c>
      <c r="E45" s="6"/>
    </row>
    <row r="46" spans="1:5">
      <c r="A46" s="433">
        <v>19</v>
      </c>
      <c r="B46" s="450" t="s">
        <v>758</v>
      </c>
      <c r="C46" s="459">
        <f>SUM(C47:C48)</f>
        <v>63754630.359999999</v>
      </c>
      <c r="D46" s="657"/>
    </row>
    <row r="47" spans="1:5">
      <c r="A47" s="433">
        <v>19.100000000000001</v>
      </c>
      <c r="B47" s="451" t="s">
        <v>759</v>
      </c>
      <c r="C47" s="455">
        <v>10439456.09</v>
      </c>
      <c r="D47" s="657">
        <v>0</v>
      </c>
    </row>
    <row r="48" spans="1:5">
      <c r="A48" s="433">
        <v>19.2</v>
      </c>
      <c r="B48" s="451" t="s">
        <v>760</v>
      </c>
      <c r="C48" s="455">
        <v>53315174.270000003</v>
      </c>
      <c r="D48" s="657">
        <v>0</v>
      </c>
    </row>
    <row r="49" spans="1:4">
      <c r="A49" s="433">
        <v>20</v>
      </c>
      <c r="B49" s="412" t="s">
        <v>101</v>
      </c>
      <c r="C49" s="455">
        <v>1581442672.6599998</v>
      </c>
      <c r="D49" s="657">
        <v>0</v>
      </c>
    </row>
    <row r="50" spans="1:4">
      <c r="A50" s="433">
        <v>21</v>
      </c>
      <c r="B50" s="413" t="s">
        <v>89</v>
      </c>
      <c r="C50" s="455">
        <v>608821359.48000002</v>
      </c>
      <c r="D50" s="657">
        <v>0</v>
      </c>
    </row>
    <row r="51" spans="1:4">
      <c r="A51" s="433">
        <v>21.1</v>
      </c>
      <c r="B51" s="408" t="s">
        <v>761</v>
      </c>
      <c r="C51" s="455">
        <v>392215957.54000002</v>
      </c>
      <c r="D51" s="657">
        <v>0</v>
      </c>
    </row>
    <row r="52" spans="1:4">
      <c r="A52" s="433">
        <v>22</v>
      </c>
      <c r="B52" s="412" t="s">
        <v>762</v>
      </c>
      <c r="C52" s="459">
        <f>SUM(C37,C39,C40,C45,C46,C49,C50)</f>
        <v>26761869591.299999</v>
      </c>
      <c r="D52" s="657"/>
    </row>
    <row r="53" spans="1:4">
      <c r="A53" s="433"/>
      <c r="B53" s="414" t="s">
        <v>763</v>
      </c>
      <c r="C53" s="658">
        <v>0</v>
      </c>
      <c r="D53" s="657">
        <v>0</v>
      </c>
    </row>
    <row r="54" spans="1:4">
      <c r="A54" s="433">
        <v>23</v>
      </c>
      <c r="B54" s="412" t="s">
        <v>105</v>
      </c>
      <c r="C54" s="459">
        <v>21015907.690000001</v>
      </c>
      <c r="D54" s="662" t="s">
        <v>985</v>
      </c>
    </row>
    <row r="55" spans="1:4">
      <c r="A55" s="433">
        <v>24</v>
      </c>
      <c r="B55" s="412" t="s">
        <v>764</v>
      </c>
      <c r="C55" s="659">
        <v>0</v>
      </c>
      <c r="D55" s="663">
        <v>0</v>
      </c>
    </row>
    <row r="56" spans="1:4">
      <c r="A56" s="433">
        <v>25</v>
      </c>
      <c r="B56" s="415" t="s">
        <v>102</v>
      </c>
      <c r="C56" s="459">
        <v>521190199.20999998</v>
      </c>
      <c r="D56" s="662" t="s">
        <v>986</v>
      </c>
    </row>
    <row r="57" spans="1:4">
      <c r="A57" s="433">
        <v>26</v>
      </c>
      <c r="B57" s="450" t="s">
        <v>765</v>
      </c>
      <c r="C57" s="659">
        <v>-100</v>
      </c>
      <c r="D57" s="662" t="s">
        <v>987</v>
      </c>
    </row>
    <row r="58" spans="1:4">
      <c r="A58" s="433">
        <v>27</v>
      </c>
      <c r="B58" s="450" t="s">
        <v>766</v>
      </c>
      <c r="C58" s="459">
        <f>SUM(C59:C60)</f>
        <v>0</v>
      </c>
      <c r="D58" s="663">
        <v>0</v>
      </c>
    </row>
    <row r="59" spans="1:4">
      <c r="A59" s="433">
        <v>27.1</v>
      </c>
      <c r="B59" s="452" t="s">
        <v>767</v>
      </c>
      <c r="C59" s="455">
        <v>0</v>
      </c>
      <c r="D59" s="663">
        <v>0</v>
      </c>
    </row>
    <row r="60" spans="1:4">
      <c r="A60" s="433">
        <v>27.2</v>
      </c>
      <c r="B60" s="449" t="s">
        <v>768</v>
      </c>
      <c r="C60" s="455">
        <v>0</v>
      </c>
      <c r="D60" s="663">
        <v>0</v>
      </c>
    </row>
    <row r="61" spans="1:4">
      <c r="A61" s="433">
        <v>28</v>
      </c>
      <c r="B61" s="413" t="s">
        <v>769</v>
      </c>
      <c r="C61" s="660">
        <v>-93206322.340000004</v>
      </c>
      <c r="D61" s="662" t="s">
        <v>988</v>
      </c>
    </row>
    <row r="62" spans="1:4">
      <c r="A62" s="433">
        <v>29</v>
      </c>
      <c r="B62" s="450" t="s">
        <v>770</v>
      </c>
      <c r="C62" s="459">
        <f>SUM(C63:C65)</f>
        <v>33704617.730000004</v>
      </c>
      <c r="D62" s="662" t="s">
        <v>989</v>
      </c>
    </row>
    <row r="63" spans="1:4">
      <c r="A63" s="433">
        <v>29.1</v>
      </c>
      <c r="B63" s="453" t="s">
        <v>771</v>
      </c>
      <c r="C63" s="660">
        <v>0</v>
      </c>
      <c r="D63" s="663">
        <v>0</v>
      </c>
    </row>
    <row r="64" spans="1:4" ht="24" customHeight="1">
      <c r="A64" s="433">
        <v>29.2</v>
      </c>
      <c r="B64" s="452" t="s">
        <v>772</v>
      </c>
      <c r="C64" s="660">
        <v>0</v>
      </c>
      <c r="D64" s="663">
        <v>0</v>
      </c>
    </row>
    <row r="65" spans="1:4" ht="22" customHeight="1">
      <c r="A65" s="433">
        <v>29.3</v>
      </c>
      <c r="B65" s="454" t="s">
        <v>773</v>
      </c>
      <c r="C65" s="455">
        <v>33704617.730000004</v>
      </c>
      <c r="D65" s="663">
        <v>0</v>
      </c>
    </row>
    <row r="66" spans="1:4">
      <c r="A66" s="433">
        <v>30</v>
      </c>
      <c r="B66" s="418" t="s">
        <v>103</v>
      </c>
      <c r="C66" s="455">
        <v>4007915860.8099999</v>
      </c>
      <c r="D66" s="662" t="s">
        <v>990</v>
      </c>
    </row>
    <row r="67" spans="1:4">
      <c r="A67" s="433">
        <v>31</v>
      </c>
      <c r="B67" s="417" t="s">
        <v>774</v>
      </c>
      <c r="C67" s="459">
        <f>SUM(C54,C55,C56,C57,C58,C61,C62,C66)</f>
        <v>4490620163.1000004</v>
      </c>
      <c r="D67" s="663">
        <v>0</v>
      </c>
    </row>
    <row r="68" spans="1:4">
      <c r="A68" s="433">
        <v>32</v>
      </c>
      <c r="B68" s="418" t="s">
        <v>775</v>
      </c>
      <c r="C68" s="459">
        <f>SUM(C52,C67)</f>
        <v>31252489754.400002</v>
      </c>
      <c r="D68" s="663">
        <v>0</v>
      </c>
    </row>
    <row r="69" spans="1:4">
      <c r="C69" s="66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C8" activePane="bottomRight" state="frozen"/>
      <selection pane="topRight" activeCell="C1" sqref="C1"/>
      <selection pane="bottomLeft" activeCell="A8" sqref="A8"/>
      <selection pane="bottomRight" activeCell="C8" sqref="C8"/>
    </sheetView>
  </sheetViews>
  <sheetFormatPr defaultColWidth="9.1796875" defaultRowHeight="13"/>
  <cols>
    <col min="1" max="1" width="10.54296875" style="2" bestFit="1" customWidth="1"/>
    <col min="2" max="2" width="97" style="2" bestFit="1" customWidth="1"/>
    <col min="3" max="3" width="15" style="2" bestFit="1" customWidth="1"/>
    <col min="4" max="4" width="13.36328125" style="2" bestFit="1" customWidth="1"/>
    <col min="5" max="5" width="13.6328125" style="2" bestFit="1" customWidth="1"/>
    <col min="6" max="6" width="13.36328125" style="2" bestFit="1" customWidth="1"/>
    <col min="7" max="7" width="15" style="2" bestFit="1" customWidth="1"/>
    <col min="8" max="8" width="13.36328125" style="2" bestFit="1" customWidth="1"/>
    <col min="9" max="9" width="12.7265625" style="2" bestFit="1" customWidth="1"/>
    <col min="10" max="10" width="13.6328125" style="2" bestFit="1" customWidth="1"/>
    <col min="11" max="11" width="15" style="2" bestFit="1" customWidth="1"/>
    <col min="12" max="12" width="13.6328125" style="2" bestFit="1" customWidth="1"/>
    <col min="13" max="13" width="16.08984375" style="2" bestFit="1" customWidth="1"/>
    <col min="14" max="14" width="15" style="2" bestFit="1" customWidth="1"/>
    <col min="15" max="15" width="11.6328125" style="2" bestFit="1" customWidth="1"/>
    <col min="16" max="16" width="13.36328125" style="2" bestFit="1" customWidth="1"/>
    <col min="17" max="17" width="12.7265625" style="2" bestFit="1" customWidth="1"/>
    <col min="18" max="18" width="13.36328125" style="2" bestFit="1" customWidth="1"/>
    <col min="19" max="19" width="31.6328125" style="2" bestFit="1" customWidth="1"/>
    <col min="20" max="16384" width="9.1796875" style="12"/>
  </cols>
  <sheetData>
    <row r="1" spans="1:19">
      <c r="A1" s="2" t="s">
        <v>108</v>
      </c>
      <c r="B1" s="216" t="str">
        <f>Info!C2</f>
        <v>სს თიბისი ბანკი</v>
      </c>
    </row>
    <row r="2" spans="1:19">
      <c r="A2" s="2" t="s">
        <v>109</v>
      </c>
      <c r="B2" s="326">
        <f>'1. key ratios'!B2</f>
        <v>45382</v>
      </c>
    </row>
    <row r="4" spans="1:19" ht="26.5" thickBot="1">
      <c r="A4" s="36" t="s">
        <v>259</v>
      </c>
      <c r="B4" s="190" t="s">
        <v>294</v>
      </c>
    </row>
    <row r="5" spans="1:19">
      <c r="A5" s="82"/>
      <c r="B5" s="84"/>
      <c r="C5" s="76" t="s">
        <v>0</v>
      </c>
      <c r="D5" s="76" t="s">
        <v>1</v>
      </c>
      <c r="E5" s="76" t="s">
        <v>2</v>
      </c>
      <c r="F5" s="76" t="s">
        <v>3</v>
      </c>
      <c r="G5" s="76" t="s">
        <v>4</v>
      </c>
      <c r="H5" s="76" t="s">
        <v>5</v>
      </c>
      <c r="I5" s="76" t="s">
        <v>145</v>
      </c>
      <c r="J5" s="76" t="s">
        <v>146</v>
      </c>
      <c r="K5" s="76" t="s">
        <v>147</v>
      </c>
      <c r="L5" s="76" t="s">
        <v>148</v>
      </c>
      <c r="M5" s="76" t="s">
        <v>149</v>
      </c>
      <c r="N5" s="76" t="s">
        <v>150</v>
      </c>
      <c r="O5" s="76" t="s">
        <v>281</v>
      </c>
      <c r="P5" s="76" t="s">
        <v>282</v>
      </c>
      <c r="Q5" s="76" t="s">
        <v>283</v>
      </c>
      <c r="R5" s="185" t="s">
        <v>284</v>
      </c>
      <c r="S5" s="77" t="s">
        <v>285</v>
      </c>
    </row>
    <row r="6" spans="1:19" ht="46.5" customHeight="1">
      <c r="A6" s="98"/>
      <c r="B6" s="762" t="s">
        <v>286</v>
      </c>
      <c r="C6" s="760">
        <v>0</v>
      </c>
      <c r="D6" s="761"/>
      <c r="E6" s="760">
        <v>0.2</v>
      </c>
      <c r="F6" s="761"/>
      <c r="G6" s="760">
        <v>0.35</v>
      </c>
      <c r="H6" s="761"/>
      <c r="I6" s="760">
        <v>0.5</v>
      </c>
      <c r="J6" s="761"/>
      <c r="K6" s="760">
        <v>0.75</v>
      </c>
      <c r="L6" s="761"/>
      <c r="M6" s="760">
        <v>1</v>
      </c>
      <c r="N6" s="761"/>
      <c r="O6" s="760">
        <v>1.5</v>
      </c>
      <c r="P6" s="761"/>
      <c r="Q6" s="760">
        <v>2.5</v>
      </c>
      <c r="R6" s="761"/>
      <c r="S6" s="758" t="s">
        <v>156</v>
      </c>
    </row>
    <row r="7" spans="1:19">
      <c r="A7" s="98"/>
      <c r="B7" s="763"/>
      <c r="C7" s="189" t="s">
        <v>279</v>
      </c>
      <c r="D7" s="189" t="s">
        <v>280</v>
      </c>
      <c r="E7" s="189" t="s">
        <v>279</v>
      </c>
      <c r="F7" s="189" t="s">
        <v>280</v>
      </c>
      <c r="G7" s="189" t="s">
        <v>279</v>
      </c>
      <c r="H7" s="189" t="s">
        <v>280</v>
      </c>
      <c r="I7" s="189" t="s">
        <v>279</v>
      </c>
      <c r="J7" s="189" t="s">
        <v>280</v>
      </c>
      <c r="K7" s="189" t="s">
        <v>279</v>
      </c>
      <c r="L7" s="189" t="s">
        <v>280</v>
      </c>
      <c r="M7" s="189" t="s">
        <v>279</v>
      </c>
      <c r="N7" s="189" t="s">
        <v>280</v>
      </c>
      <c r="O7" s="189" t="s">
        <v>279</v>
      </c>
      <c r="P7" s="189" t="s">
        <v>280</v>
      </c>
      <c r="Q7" s="189" t="s">
        <v>279</v>
      </c>
      <c r="R7" s="189" t="s">
        <v>280</v>
      </c>
      <c r="S7" s="759"/>
    </row>
    <row r="8" spans="1:19" s="101" customFormat="1">
      <c r="A8" s="80">
        <v>1</v>
      </c>
      <c r="B8" s="119" t="s">
        <v>134</v>
      </c>
      <c r="C8" s="665">
        <v>3142466918.8470993</v>
      </c>
      <c r="D8" s="665">
        <v>0</v>
      </c>
      <c r="E8" s="665">
        <v>34649797.139308996</v>
      </c>
      <c r="F8" s="665">
        <v>0</v>
      </c>
      <c r="G8" s="665">
        <v>0</v>
      </c>
      <c r="H8" s="665">
        <v>0</v>
      </c>
      <c r="I8" s="665">
        <v>0</v>
      </c>
      <c r="J8" s="665">
        <v>0</v>
      </c>
      <c r="K8" s="665">
        <v>0</v>
      </c>
      <c r="L8" s="665">
        <v>0</v>
      </c>
      <c r="M8" s="665">
        <v>1580827807.682466</v>
      </c>
      <c r="N8" s="665">
        <v>0</v>
      </c>
      <c r="O8" s="665">
        <v>0</v>
      </c>
      <c r="P8" s="665">
        <v>0</v>
      </c>
      <c r="Q8" s="665">
        <v>0</v>
      </c>
      <c r="R8" s="665">
        <v>0</v>
      </c>
      <c r="S8" s="666">
        <f>$C$6*SUM(C8:D8)+$E$6*SUM(E8:F8)+$G$6*SUM(G8:H8)+$I$6*SUM(I8:J8)+$K$6*SUM(K8:L8)+$M$6*SUM(M8:N8)+$O$6*SUM(O8:P8)+$Q$6*SUM(Q8:R8)</f>
        <v>1587757767.1103277</v>
      </c>
    </row>
    <row r="9" spans="1:19" s="101" customFormat="1">
      <c r="A9" s="80">
        <v>2</v>
      </c>
      <c r="B9" s="119" t="s">
        <v>135</v>
      </c>
      <c r="C9" s="665">
        <v>0</v>
      </c>
      <c r="D9" s="665">
        <v>0</v>
      </c>
      <c r="E9" s="665">
        <v>0</v>
      </c>
      <c r="F9" s="665">
        <v>0</v>
      </c>
      <c r="G9" s="665">
        <v>0</v>
      </c>
      <c r="H9" s="665">
        <v>0</v>
      </c>
      <c r="I9" s="665">
        <v>0</v>
      </c>
      <c r="J9" s="665">
        <v>0</v>
      </c>
      <c r="K9" s="665">
        <v>0</v>
      </c>
      <c r="L9" s="665">
        <v>0</v>
      </c>
      <c r="M9" s="665">
        <v>0</v>
      </c>
      <c r="N9" s="665">
        <v>0</v>
      </c>
      <c r="O9" s="665">
        <v>0</v>
      </c>
      <c r="P9" s="665">
        <v>0</v>
      </c>
      <c r="Q9" s="665">
        <v>0</v>
      </c>
      <c r="R9" s="665">
        <v>0</v>
      </c>
      <c r="S9" s="666">
        <f t="shared" ref="S9:S21" si="0">$C$6*SUM(C9:D9)+$E$6*SUM(E9:F9)+$G$6*SUM(G9:H9)+$I$6*SUM(I9:J9)+$K$6*SUM(K9:L9)+$M$6*SUM(M9:N9)+$O$6*SUM(O9:P9)+$Q$6*SUM(Q9:R9)</f>
        <v>0</v>
      </c>
    </row>
    <row r="10" spans="1:19" s="101" customFormat="1">
      <c r="A10" s="80">
        <v>3</v>
      </c>
      <c r="B10" s="119" t="s">
        <v>136</v>
      </c>
      <c r="C10" s="665">
        <v>303519580.99000001</v>
      </c>
      <c r="D10" s="665">
        <v>0</v>
      </c>
      <c r="E10" s="665">
        <v>0</v>
      </c>
      <c r="F10" s="665">
        <v>0</v>
      </c>
      <c r="G10" s="665">
        <v>0</v>
      </c>
      <c r="H10" s="665">
        <v>0</v>
      </c>
      <c r="I10" s="665">
        <v>0</v>
      </c>
      <c r="J10" s="665">
        <v>0</v>
      </c>
      <c r="K10" s="665">
        <v>0</v>
      </c>
      <c r="L10" s="665">
        <v>0</v>
      </c>
      <c r="M10" s="665">
        <v>0</v>
      </c>
      <c r="N10" s="665">
        <v>0</v>
      </c>
      <c r="O10" s="665">
        <v>0</v>
      </c>
      <c r="P10" s="665">
        <v>0</v>
      </c>
      <c r="Q10" s="665">
        <v>0</v>
      </c>
      <c r="R10" s="665">
        <v>0</v>
      </c>
      <c r="S10" s="666">
        <f t="shared" si="0"/>
        <v>0</v>
      </c>
    </row>
    <row r="11" spans="1:19" s="101" customFormat="1">
      <c r="A11" s="80">
        <v>4</v>
      </c>
      <c r="B11" s="119" t="s">
        <v>137</v>
      </c>
      <c r="C11" s="665">
        <v>700843186.20077395</v>
      </c>
      <c r="D11" s="665">
        <v>0</v>
      </c>
      <c r="E11" s="665">
        <v>0</v>
      </c>
      <c r="F11" s="665">
        <v>0</v>
      </c>
      <c r="G11" s="665">
        <v>0</v>
      </c>
      <c r="H11" s="665">
        <v>0</v>
      </c>
      <c r="I11" s="665">
        <v>0</v>
      </c>
      <c r="J11" s="665">
        <v>0</v>
      </c>
      <c r="K11" s="665">
        <v>0</v>
      </c>
      <c r="L11" s="665">
        <v>0</v>
      </c>
      <c r="M11" s="665">
        <v>0</v>
      </c>
      <c r="N11" s="665">
        <v>0</v>
      </c>
      <c r="O11" s="665">
        <v>0</v>
      </c>
      <c r="P11" s="665">
        <v>0</v>
      </c>
      <c r="Q11" s="665">
        <v>0</v>
      </c>
      <c r="R11" s="665">
        <v>0</v>
      </c>
      <c r="S11" s="666">
        <f t="shared" si="0"/>
        <v>0</v>
      </c>
    </row>
    <row r="12" spans="1:19" s="101" customFormat="1">
      <c r="A12" s="80">
        <v>5</v>
      </c>
      <c r="B12" s="119" t="s">
        <v>947</v>
      </c>
      <c r="C12" s="665">
        <v>0</v>
      </c>
      <c r="D12" s="665">
        <v>0</v>
      </c>
      <c r="E12" s="665">
        <v>0</v>
      </c>
      <c r="F12" s="665">
        <v>0</v>
      </c>
      <c r="G12" s="665">
        <v>0</v>
      </c>
      <c r="H12" s="665">
        <v>0</v>
      </c>
      <c r="I12" s="665">
        <v>0</v>
      </c>
      <c r="J12" s="665">
        <v>0</v>
      </c>
      <c r="K12" s="665">
        <v>0</v>
      </c>
      <c r="L12" s="665">
        <v>0</v>
      </c>
      <c r="M12" s="665">
        <v>0</v>
      </c>
      <c r="N12" s="665">
        <v>0</v>
      </c>
      <c r="O12" s="665">
        <v>0</v>
      </c>
      <c r="P12" s="665">
        <v>0</v>
      </c>
      <c r="Q12" s="665">
        <v>0</v>
      </c>
      <c r="R12" s="665">
        <v>0</v>
      </c>
      <c r="S12" s="666">
        <f t="shared" si="0"/>
        <v>0</v>
      </c>
    </row>
    <row r="13" spans="1:19" s="101" customFormat="1">
      <c r="A13" s="80">
        <v>6</v>
      </c>
      <c r="B13" s="119" t="s">
        <v>138</v>
      </c>
      <c r="C13" s="665">
        <v>150101712.32879901</v>
      </c>
      <c r="D13" s="665">
        <v>0</v>
      </c>
      <c r="E13" s="665">
        <v>1271563521.2945971</v>
      </c>
      <c r="F13" s="665">
        <v>7536400.7149999999</v>
      </c>
      <c r="G13" s="665">
        <v>0</v>
      </c>
      <c r="H13" s="665">
        <v>0</v>
      </c>
      <c r="I13" s="665">
        <v>18403924.998168062</v>
      </c>
      <c r="J13" s="665">
        <v>167213581.51499999</v>
      </c>
      <c r="K13" s="665">
        <v>0</v>
      </c>
      <c r="L13" s="665">
        <v>0</v>
      </c>
      <c r="M13" s="665">
        <v>5277187.0498787994</v>
      </c>
      <c r="N13" s="665">
        <v>57060875.189999998</v>
      </c>
      <c r="O13" s="665">
        <v>0</v>
      </c>
      <c r="P13" s="665">
        <v>0</v>
      </c>
      <c r="Q13" s="665">
        <v>0</v>
      </c>
      <c r="R13" s="665">
        <v>0</v>
      </c>
      <c r="S13" s="666">
        <f t="shared" si="0"/>
        <v>410966799.89838219</v>
      </c>
    </row>
    <row r="14" spans="1:19" s="101" customFormat="1">
      <c r="A14" s="80">
        <v>7</v>
      </c>
      <c r="B14" s="119" t="s">
        <v>71</v>
      </c>
      <c r="C14" s="665">
        <v>0</v>
      </c>
      <c r="D14" s="665">
        <v>0</v>
      </c>
      <c r="E14" s="665">
        <v>0</v>
      </c>
      <c r="F14" s="665">
        <v>0</v>
      </c>
      <c r="G14" s="665">
        <v>0</v>
      </c>
      <c r="H14" s="665">
        <v>0</v>
      </c>
      <c r="I14" s="665">
        <v>0</v>
      </c>
      <c r="J14" s="665">
        <v>0</v>
      </c>
      <c r="K14" s="665">
        <v>0</v>
      </c>
      <c r="L14" s="665">
        <v>0</v>
      </c>
      <c r="M14" s="665">
        <v>8076456317.5423908</v>
      </c>
      <c r="N14" s="665">
        <v>1226411569.4258499</v>
      </c>
      <c r="O14" s="665">
        <v>0</v>
      </c>
      <c r="P14" s="665">
        <v>0</v>
      </c>
      <c r="Q14" s="665">
        <v>0</v>
      </c>
      <c r="R14" s="665">
        <v>0</v>
      </c>
      <c r="S14" s="666">
        <f t="shared" si="0"/>
        <v>9302867886.9682407</v>
      </c>
    </row>
    <row r="15" spans="1:19" s="101" customFormat="1">
      <c r="A15" s="80">
        <v>8</v>
      </c>
      <c r="B15" s="119" t="s">
        <v>72</v>
      </c>
      <c r="C15" s="665">
        <v>0</v>
      </c>
      <c r="D15" s="665">
        <v>0</v>
      </c>
      <c r="E15" s="665">
        <v>0</v>
      </c>
      <c r="F15" s="665">
        <v>0</v>
      </c>
      <c r="G15" s="665">
        <v>0</v>
      </c>
      <c r="H15" s="665">
        <v>0</v>
      </c>
      <c r="I15" s="665">
        <v>0</v>
      </c>
      <c r="J15" s="665">
        <v>0</v>
      </c>
      <c r="K15" s="665">
        <v>6317563965.7500057</v>
      </c>
      <c r="L15" s="665">
        <v>104478178.45469999</v>
      </c>
      <c r="M15" s="665">
        <v>0</v>
      </c>
      <c r="N15" s="665">
        <v>0</v>
      </c>
      <c r="O15" s="665">
        <v>0</v>
      </c>
      <c r="P15" s="665">
        <v>0</v>
      </c>
      <c r="Q15" s="665">
        <v>0</v>
      </c>
      <c r="R15" s="665">
        <v>0</v>
      </c>
      <c r="S15" s="666">
        <f t="shared" si="0"/>
        <v>4816531608.1535301</v>
      </c>
    </row>
    <row r="16" spans="1:19" s="101" customFormat="1">
      <c r="A16" s="80">
        <v>9</v>
      </c>
      <c r="B16" s="119" t="s">
        <v>948</v>
      </c>
      <c r="C16" s="665">
        <v>0</v>
      </c>
      <c r="D16" s="665">
        <v>0</v>
      </c>
      <c r="E16" s="665">
        <v>0</v>
      </c>
      <c r="F16" s="665">
        <v>0</v>
      </c>
      <c r="G16" s="665">
        <v>3993832121.8999996</v>
      </c>
      <c r="H16" s="665">
        <v>12363700.781199999</v>
      </c>
      <c r="I16" s="665">
        <v>0</v>
      </c>
      <c r="J16" s="665">
        <v>0</v>
      </c>
      <c r="K16" s="665">
        <v>0</v>
      </c>
      <c r="L16" s="665">
        <v>0</v>
      </c>
      <c r="M16" s="665">
        <v>0</v>
      </c>
      <c r="N16" s="665">
        <v>0</v>
      </c>
      <c r="O16" s="665">
        <v>0</v>
      </c>
      <c r="P16" s="665">
        <v>0</v>
      </c>
      <c r="Q16" s="665">
        <v>0</v>
      </c>
      <c r="R16" s="665">
        <v>0</v>
      </c>
      <c r="S16" s="666">
        <f t="shared" si="0"/>
        <v>1402168537.9384198</v>
      </c>
    </row>
    <row r="17" spans="1:19" s="101" customFormat="1">
      <c r="A17" s="80">
        <v>10</v>
      </c>
      <c r="B17" s="119" t="s">
        <v>67</v>
      </c>
      <c r="C17" s="665">
        <v>0</v>
      </c>
      <c r="D17" s="665">
        <v>0</v>
      </c>
      <c r="E17" s="665">
        <v>0</v>
      </c>
      <c r="F17" s="665">
        <v>0</v>
      </c>
      <c r="G17" s="665">
        <v>0</v>
      </c>
      <c r="H17" s="665">
        <v>0</v>
      </c>
      <c r="I17" s="665">
        <v>9278618.3900000025</v>
      </c>
      <c r="J17" s="665">
        <v>0</v>
      </c>
      <c r="K17" s="665">
        <v>0</v>
      </c>
      <c r="L17" s="665">
        <v>0</v>
      </c>
      <c r="M17" s="665">
        <v>72399263.060000017</v>
      </c>
      <c r="N17" s="665">
        <v>84670.824999999997</v>
      </c>
      <c r="O17" s="665">
        <v>108200470.33999999</v>
      </c>
      <c r="P17" s="665">
        <v>826495.21</v>
      </c>
      <c r="Q17" s="665">
        <v>0</v>
      </c>
      <c r="R17" s="665">
        <v>0</v>
      </c>
      <c r="S17" s="666">
        <f t="shared" si="0"/>
        <v>240663691.40500003</v>
      </c>
    </row>
    <row r="18" spans="1:19" s="101" customFormat="1">
      <c r="A18" s="80">
        <v>11</v>
      </c>
      <c r="B18" s="119" t="s">
        <v>68</v>
      </c>
      <c r="C18" s="665">
        <v>0</v>
      </c>
      <c r="D18" s="665">
        <v>0</v>
      </c>
      <c r="E18" s="665">
        <v>0</v>
      </c>
      <c r="F18" s="665">
        <v>0</v>
      </c>
      <c r="G18" s="665">
        <v>0</v>
      </c>
      <c r="H18" s="665">
        <v>0</v>
      </c>
      <c r="I18" s="665">
        <v>0</v>
      </c>
      <c r="J18" s="665">
        <v>0</v>
      </c>
      <c r="K18" s="665">
        <v>0</v>
      </c>
      <c r="L18" s="665">
        <v>0</v>
      </c>
      <c r="M18" s="665">
        <v>340548174.87</v>
      </c>
      <c r="N18" s="665">
        <v>0</v>
      </c>
      <c r="O18" s="665">
        <v>0</v>
      </c>
      <c r="P18" s="665">
        <v>0</v>
      </c>
      <c r="Q18" s="665">
        <v>1700122.6299999889</v>
      </c>
      <c r="R18" s="665">
        <v>0</v>
      </c>
      <c r="S18" s="666">
        <f t="shared" si="0"/>
        <v>344798481.44499999</v>
      </c>
    </row>
    <row r="19" spans="1:19" s="101" customFormat="1">
      <c r="A19" s="80">
        <v>12</v>
      </c>
      <c r="B19" s="119" t="s">
        <v>69</v>
      </c>
      <c r="C19" s="665">
        <v>0</v>
      </c>
      <c r="D19" s="665">
        <v>0</v>
      </c>
      <c r="E19" s="665">
        <v>0</v>
      </c>
      <c r="F19" s="665">
        <v>0</v>
      </c>
      <c r="G19" s="665">
        <v>0</v>
      </c>
      <c r="H19" s="665">
        <v>0</v>
      </c>
      <c r="I19" s="665">
        <v>0</v>
      </c>
      <c r="J19" s="665">
        <v>0</v>
      </c>
      <c r="K19" s="665">
        <v>0</v>
      </c>
      <c r="L19" s="665">
        <v>0</v>
      </c>
      <c r="M19" s="665">
        <v>0</v>
      </c>
      <c r="N19" s="665">
        <v>0</v>
      </c>
      <c r="O19" s="665">
        <v>0</v>
      </c>
      <c r="P19" s="665">
        <v>0</v>
      </c>
      <c r="Q19" s="665">
        <v>0</v>
      </c>
      <c r="R19" s="665">
        <v>0</v>
      </c>
      <c r="S19" s="666">
        <f t="shared" si="0"/>
        <v>0</v>
      </c>
    </row>
    <row r="20" spans="1:19" s="101" customFormat="1">
      <c r="A20" s="80">
        <v>13</v>
      </c>
      <c r="B20" s="119" t="s">
        <v>70</v>
      </c>
      <c r="C20" s="665">
        <v>0</v>
      </c>
      <c r="D20" s="665">
        <v>0</v>
      </c>
      <c r="E20" s="665">
        <v>0</v>
      </c>
      <c r="F20" s="665">
        <v>0</v>
      </c>
      <c r="G20" s="665">
        <v>0</v>
      </c>
      <c r="H20" s="665">
        <v>0</v>
      </c>
      <c r="I20" s="665">
        <v>0</v>
      </c>
      <c r="J20" s="665">
        <v>0</v>
      </c>
      <c r="K20" s="665">
        <v>0</v>
      </c>
      <c r="L20" s="665">
        <v>0</v>
      </c>
      <c r="M20" s="665">
        <v>0</v>
      </c>
      <c r="N20" s="665">
        <v>0</v>
      </c>
      <c r="O20" s="665">
        <v>0</v>
      </c>
      <c r="P20" s="665">
        <v>0</v>
      </c>
      <c r="Q20" s="665">
        <v>0</v>
      </c>
      <c r="R20" s="665">
        <v>0</v>
      </c>
      <c r="S20" s="666">
        <f t="shared" si="0"/>
        <v>0</v>
      </c>
    </row>
    <row r="21" spans="1:19" s="101" customFormat="1">
      <c r="A21" s="80">
        <v>14</v>
      </c>
      <c r="B21" s="119" t="s">
        <v>154</v>
      </c>
      <c r="C21" s="665">
        <v>921143495.84880006</v>
      </c>
      <c r="D21" s="665">
        <v>0</v>
      </c>
      <c r="E21" s="665">
        <v>0</v>
      </c>
      <c r="F21" s="665">
        <v>0</v>
      </c>
      <c r="G21" s="665">
        <v>0</v>
      </c>
      <c r="H21" s="665">
        <v>0</v>
      </c>
      <c r="I21" s="665">
        <v>0</v>
      </c>
      <c r="J21" s="665">
        <v>0</v>
      </c>
      <c r="K21" s="665">
        <v>0</v>
      </c>
      <c r="L21" s="665">
        <v>0</v>
      </c>
      <c r="M21" s="665">
        <v>3817160479.6625991</v>
      </c>
      <c r="N21" s="665">
        <v>56648424.537249997</v>
      </c>
      <c r="O21" s="665">
        <v>0</v>
      </c>
      <c r="P21" s="665">
        <v>0</v>
      </c>
      <c r="Q21" s="665">
        <v>26556743.758000001</v>
      </c>
      <c r="R21" s="665">
        <v>0</v>
      </c>
      <c r="S21" s="666">
        <f t="shared" si="0"/>
        <v>3940200763.5948491</v>
      </c>
    </row>
    <row r="22" spans="1:19" ht="13.5" thickBot="1">
      <c r="A22" s="63"/>
      <c r="B22" s="103" t="s">
        <v>66</v>
      </c>
      <c r="C22" s="667">
        <f>SUM(C8:C21)</f>
        <v>5218074894.2154722</v>
      </c>
      <c r="D22" s="667">
        <f t="shared" ref="D22:S22" si="1">SUM(D8:D21)</f>
        <v>0</v>
      </c>
      <c r="E22" s="667">
        <f t="shared" si="1"/>
        <v>1306213318.4339061</v>
      </c>
      <c r="F22" s="667">
        <f t="shared" si="1"/>
        <v>7536400.7149999999</v>
      </c>
      <c r="G22" s="667">
        <f t="shared" si="1"/>
        <v>3993832121.8999996</v>
      </c>
      <c r="H22" s="667">
        <f t="shared" si="1"/>
        <v>12363700.781199999</v>
      </c>
      <c r="I22" s="667">
        <f t="shared" si="1"/>
        <v>27682543.388168067</v>
      </c>
      <c r="J22" s="667">
        <f t="shared" si="1"/>
        <v>167213581.51499999</v>
      </c>
      <c r="K22" s="667">
        <f t="shared" si="1"/>
        <v>6317563965.7500057</v>
      </c>
      <c r="L22" s="667">
        <f t="shared" si="1"/>
        <v>104478178.45469999</v>
      </c>
      <c r="M22" s="667">
        <f t="shared" si="1"/>
        <v>13892669229.867336</v>
      </c>
      <c r="N22" s="667">
        <f t="shared" si="1"/>
        <v>1340205539.9781001</v>
      </c>
      <c r="O22" s="667">
        <f t="shared" si="1"/>
        <v>108200470.33999999</v>
      </c>
      <c r="P22" s="667">
        <f t="shared" si="1"/>
        <v>826495.21</v>
      </c>
      <c r="Q22" s="667">
        <f t="shared" si="1"/>
        <v>28256866.387999989</v>
      </c>
      <c r="R22" s="667">
        <f t="shared" si="1"/>
        <v>0</v>
      </c>
      <c r="S22" s="668">
        <f t="shared" si="1"/>
        <v>22045955536.513748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70" zoomScaleNormal="70" workbookViewId="0">
      <pane xSplit="2" ySplit="6" topLeftCell="C7" activePane="bottomRight" state="frozen"/>
      <selection pane="topRight" activeCell="C1" sqref="C1"/>
      <selection pane="bottomLeft" activeCell="A6" sqref="A6"/>
      <selection pane="bottomRight" activeCell="C7" sqref="C7"/>
    </sheetView>
  </sheetViews>
  <sheetFormatPr defaultColWidth="9.1796875" defaultRowHeight="13"/>
  <cols>
    <col min="1" max="1" width="10.54296875" style="2" bestFit="1" customWidth="1"/>
    <col min="2" max="2" width="97" style="2" bestFit="1" customWidth="1"/>
    <col min="3" max="3" width="19" style="2" customWidth="1"/>
    <col min="4" max="4" width="19.54296875" style="2" customWidth="1"/>
    <col min="5" max="5" width="31.1796875" style="2" customWidth="1"/>
    <col min="6" max="6" width="29.1796875" style="2" customWidth="1"/>
    <col min="7" max="7" width="28.54296875" style="2" customWidth="1"/>
    <col min="8" max="8" width="26.453125" style="2" customWidth="1"/>
    <col min="9" max="9" width="23.7265625" style="2" customWidth="1"/>
    <col min="10" max="10" width="21.54296875" style="2" customWidth="1"/>
    <col min="11" max="11" width="15.7265625" style="2" customWidth="1"/>
    <col min="12" max="12" width="13.26953125" style="2" customWidth="1"/>
    <col min="13" max="13" width="20.81640625" style="2" customWidth="1"/>
    <col min="14" max="14" width="19.26953125" style="2" customWidth="1"/>
    <col min="15" max="15" width="18.453125" style="2" customWidth="1"/>
    <col min="16" max="16" width="19" style="2" customWidth="1"/>
    <col min="17" max="17" width="20.26953125" style="2" customWidth="1"/>
    <col min="18" max="18" width="18" style="2" customWidth="1"/>
    <col min="19" max="19" width="36" style="2" customWidth="1"/>
    <col min="20" max="20" width="19.453125" style="2" customWidth="1"/>
    <col min="21" max="21" width="19.1796875" style="2" customWidth="1"/>
    <col min="22" max="22" width="20" style="2" customWidth="1"/>
    <col min="23" max="16384" width="9.1796875" style="12"/>
  </cols>
  <sheetData>
    <row r="1" spans="1:22">
      <c r="A1" s="2" t="s">
        <v>108</v>
      </c>
      <c r="B1" s="216" t="str">
        <f>Info!C2</f>
        <v>სს თიბისი ბანკი</v>
      </c>
    </row>
    <row r="2" spans="1:22">
      <c r="A2" s="2" t="s">
        <v>109</v>
      </c>
      <c r="B2" s="326">
        <f>'1. key ratios'!B2</f>
        <v>45382</v>
      </c>
    </row>
    <row r="4" spans="1:22" ht="27" thickBot="1">
      <c r="A4" s="2" t="s">
        <v>260</v>
      </c>
      <c r="B4" s="191" t="s">
        <v>295</v>
      </c>
      <c r="V4" s="144" t="s">
        <v>87</v>
      </c>
    </row>
    <row r="5" spans="1:22">
      <c r="A5" s="61"/>
      <c r="B5" s="62"/>
      <c r="C5" s="764" t="s">
        <v>116</v>
      </c>
      <c r="D5" s="765"/>
      <c r="E5" s="765"/>
      <c r="F5" s="765"/>
      <c r="G5" s="765"/>
      <c r="H5" s="765"/>
      <c r="I5" s="765"/>
      <c r="J5" s="765"/>
      <c r="K5" s="765"/>
      <c r="L5" s="766"/>
      <c r="M5" s="764" t="s">
        <v>117</v>
      </c>
      <c r="N5" s="765"/>
      <c r="O5" s="765"/>
      <c r="P5" s="765"/>
      <c r="Q5" s="765"/>
      <c r="R5" s="765"/>
      <c r="S5" s="766"/>
      <c r="T5" s="769" t="s">
        <v>293</v>
      </c>
      <c r="U5" s="769" t="s">
        <v>292</v>
      </c>
      <c r="V5" s="767" t="s">
        <v>118</v>
      </c>
    </row>
    <row r="6" spans="1:22" s="36" customFormat="1" ht="117">
      <c r="A6" s="78"/>
      <c r="B6" s="121"/>
      <c r="C6" s="59" t="s">
        <v>119</v>
      </c>
      <c r="D6" s="58" t="s">
        <v>120</v>
      </c>
      <c r="E6" s="55" t="s">
        <v>121</v>
      </c>
      <c r="F6" s="192" t="s">
        <v>287</v>
      </c>
      <c r="G6" s="58" t="s">
        <v>122</v>
      </c>
      <c r="H6" s="58" t="s">
        <v>123</v>
      </c>
      <c r="I6" s="58" t="s">
        <v>124</v>
      </c>
      <c r="J6" s="58" t="s">
        <v>153</v>
      </c>
      <c r="K6" s="58" t="s">
        <v>125</v>
      </c>
      <c r="L6" s="60" t="s">
        <v>126</v>
      </c>
      <c r="M6" s="59" t="s">
        <v>127</v>
      </c>
      <c r="N6" s="58" t="s">
        <v>128</v>
      </c>
      <c r="O6" s="58" t="s">
        <v>129</v>
      </c>
      <c r="P6" s="58" t="s">
        <v>130</v>
      </c>
      <c r="Q6" s="58" t="s">
        <v>131</v>
      </c>
      <c r="R6" s="58" t="s">
        <v>132</v>
      </c>
      <c r="S6" s="60" t="s">
        <v>133</v>
      </c>
      <c r="T6" s="770"/>
      <c r="U6" s="770"/>
      <c r="V6" s="768"/>
    </row>
    <row r="7" spans="1:22" s="101" customFormat="1">
      <c r="A7" s="102">
        <v>1</v>
      </c>
      <c r="B7" s="119" t="s">
        <v>134</v>
      </c>
      <c r="C7" s="669">
        <v>0</v>
      </c>
      <c r="D7" s="669">
        <v>0</v>
      </c>
      <c r="E7" s="669">
        <v>0</v>
      </c>
      <c r="F7" s="669">
        <v>0</v>
      </c>
      <c r="G7" s="669">
        <v>0</v>
      </c>
      <c r="H7" s="669">
        <v>0</v>
      </c>
      <c r="I7" s="669">
        <v>0</v>
      </c>
      <c r="J7" s="669">
        <v>0</v>
      </c>
      <c r="K7" s="669">
        <v>0</v>
      </c>
      <c r="L7" s="669">
        <v>0</v>
      </c>
      <c r="M7" s="669">
        <v>0</v>
      </c>
      <c r="N7" s="669">
        <v>0</v>
      </c>
      <c r="O7" s="669">
        <v>0</v>
      </c>
      <c r="P7" s="669">
        <v>0</v>
      </c>
      <c r="Q7" s="669">
        <v>0</v>
      </c>
      <c r="R7" s="669">
        <v>0</v>
      </c>
      <c r="S7" s="669">
        <v>0</v>
      </c>
      <c r="T7" s="669">
        <v>0</v>
      </c>
      <c r="U7" s="669">
        <v>0</v>
      </c>
      <c r="V7" s="174">
        <f>SUM(C7:S7)</f>
        <v>0</v>
      </c>
    </row>
    <row r="8" spans="1:22" s="101" customFormat="1">
      <c r="A8" s="102">
        <v>2</v>
      </c>
      <c r="B8" s="119" t="s">
        <v>135</v>
      </c>
      <c r="C8" s="669">
        <v>0</v>
      </c>
      <c r="D8" s="669">
        <v>0</v>
      </c>
      <c r="E8" s="669">
        <v>0</v>
      </c>
      <c r="F8" s="669">
        <v>0</v>
      </c>
      <c r="G8" s="669">
        <v>0</v>
      </c>
      <c r="H8" s="669">
        <v>0</v>
      </c>
      <c r="I8" s="669">
        <v>0</v>
      </c>
      <c r="J8" s="669">
        <v>0</v>
      </c>
      <c r="K8" s="669">
        <v>0</v>
      </c>
      <c r="L8" s="669">
        <v>0</v>
      </c>
      <c r="M8" s="669">
        <v>0</v>
      </c>
      <c r="N8" s="669">
        <v>0</v>
      </c>
      <c r="O8" s="669">
        <v>0</v>
      </c>
      <c r="P8" s="669">
        <v>0</v>
      </c>
      <c r="Q8" s="669">
        <v>0</v>
      </c>
      <c r="R8" s="669">
        <v>0</v>
      </c>
      <c r="S8" s="669">
        <v>0</v>
      </c>
      <c r="T8" s="669">
        <v>0</v>
      </c>
      <c r="U8" s="669">
        <v>0</v>
      </c>
      <c r="V8" s="174">
        <f t="shared" ref="V8:V20" si="0">SUM(C8:S8)</f>
        <v>0</v>
      </c>
    </row>
    <row r="9" spans="1:22" s="101" customFormat="1">
      <c r="A9" s="102">
        <v>3</v>
      </c>
      <c r="B9" s="119" t="s">
        <v>136</v>
      </c>
      <c r="C9" s="669">
        <v>0</v>
      </c>
      <c r="D9" s="669">
        <v>0</v>
      </c>
      <c r="E9" s="669">
        <v>0</v>
      </c>
      <c r="F9" s="669">
        <v>0</v>
      </c>
      <c r="G9" s="669">
        <v>0</v>
      </c>
      <c r="H9" s="669">
        <v>0</v>
      </c>
      <c r="I9" s="669">
        <v>0</v>
      </c>
      <c r="J9" s="669">
        <v>0</v>
      </c>
      <c r="K9" s="669">
        <v>0</v>
      </c>
      <c r="L9" s="669">
        <v>0</v>
      </c>
      <c r="M9" s="669">
        <v>0</v>
      </c>
      <c r="N9" s="669">
        <v>0</v>
      </c>
      <c r="O9" s="669">
        <v>0</v>
      </c>
      <c r="P9" s="669">
        <v>0</v>
      </c>
      <c r="Q9" s="669">
        <v>0</v>
      </c>
      <c r="R9" s="669">
        <v>0</v>
      </c>
      <c r="S9" s="669">
        <v>0</v>
      </c>
      <c r="T9" s="669">
        <v>0</v>
      </c>
      <c r="U9" s="669">
        <v>0</v>
      </c>
      <c r="V9" s="174">
        <f>SUM(C9:S9)</f>
        <v>0</v>
      </c>
    </row>
    <row r="10" spans="1:22" s="101" customFormat="1">
      <c r="A10" s="102">
        <v>4</v>
      </c>
      <c r="B10" s="119" t="s">
        <v>137</v>
      </c>
      <c r="C10" s="669">
        <v>0</v>
      </c>
      <c r="D10" s="669">
        <v>0</v>
      </c>
      <c r="E10" s="669">
        <v>0</v>
      </c>
      <c r="F10" s="669">
        <v>0</v>
      </c>
      <c r="G10" s="669">
        <v>0</v>
      </c>
      <c r="H10" s="669">
        <v>0</v>
      </c>
      <c r="I10" s="669">
        <v>0</v>
      </c>
      <c r="J10" s="669">
        <v>0</v>
      </c>
      <c r="K10" s="669">
        <v>0</v>
      </c>
      <c r="L10" s="669">
        <v>0</v>
      </c>
      <c r="M10" s="669">
        <v>0</v>
      </c>
      <c r="N10" s="669">
        <v>0</v>
      </c>
      <c r="O10" s="669">
        <v>0</v>
      </c>
      <c r="P10" s="669">
        <v>0</v>
      </c>
      <c r="Q10" s="669">
        <v>0</v>
      </c>
      <c r="R10" s="669">
        <v>0</v>
      </c>
      <c r="S10" s="669">
        <v>0</v>
      </c>
      <c r="T10" s="669">
        <v>0</v>
      </c>
      <c r="U10" s="669">
        <v>0</v>
      </c>
      <c r="V10" s="174">
        <f t="shared" si="0"/>
        <v>0</v>
      </c>
    </row>
    <row r="11" spans="1:22" s="101" customFormat="1">
      <c r="A11" s="102">
        <v>5</v>
      </c>
      <c r="B11" s="119" t="s">
        <v>947</v>
      </c>
      <c r="C11" s="669">
        <v>0</v>
      </c>
      <c r="D11" s="669">
        <v>0</v>
      </c>
      <c r="E11" s="669">
        <v>0</v>
      </c>
      <c r="F11" s="669">
        <v>0</v>
      </c>
      <c r="G11" s="669">
        <v>0</v>
      </c>
      <c r="H11" s="669">
        <v>0</v>
      </c>
      <c r="I11" s="669">
        <v>0</v>
      </c>
      <c r="J11" s="669">
        <v>0</v>
      </c>
      <c r="K11" s="669">
        <v>0</v>
      </c>
      <c r="L11" s="669">
        <v>0</v>
      </c>
      <c r="M11" s="669">
        <v>0</v>
      </c>
      <c r="N11" s="669">
        <v>0</v>
      </c>
      <c r="O11" s="669">
        <v>0</v>
      </c>
      <c r="P11" s="669">
        <v>0</v>
      </c>
      <c r="Q11" s="669">
        <v>0</v>
      </c>
      <c r="R11" s="669">
        <v>0</v>
      </c>
      <c r="S11" s="669">
        <v>0</v>
      </c>
      <c r="T11" s="669">
        <v>0</v>
      </c>
      <c r="U11" s="669">
        <v>0</v>
      </c>
      <c r="V11" s="174">
        <f t="shared" si="0"/>
        <v>0</v>
      </c>
    </row>
    <row r="12" spans="1:22" s="101" customFormat="1">
      <c r="A12" s="102">
        <v>6</v>
      </c>
      <c r="B12" s="119" t="s">
        <v>138</v>
      </c>
      <c r="C12" s="669">
        <v>0</v>
      </c>
      <c r="D12" s="669">
        <v>0</v>
      </c>
      <c r="E12" s="669">
        <v>0</v>
      </c>
      <c r="F12" s="669">
        <v>0</v>
      </c>
      <c r="G12" s="669">
        <v>0</v>
      </c>
      <c r="H12" s="669">
        <v>0</v>
      </c>
      <c r="I12" s="669">
        <v>0</v>
      </c>
      <c r="J12" s="669">
        <v>0</v>
      </c>
      <c r="K12" s="669">
        <v>0</v>
      </c>
      <c r="L12" s="669">
        <v>0</v>
      </c>
      <c r="M12" s="669">
        <v>0</v>
      </c>
      <c r="N12" s="669">
        <v>0</v>
      </c>
      <c r="O12" s="669">
        <v>0</v>
      </c>
      <c r="P12" s="669">
        <v>0</v>
      </c>
      <c r="Q12" s="669">
        <v>0</v>
      </c>
      <c r="R12" s="669">
        <v>122.41999999999999</v>
      </c>
      <c r="S12" s="669">
        <v>0</v>
      </c>
      <c r="T12" s="669">
        <v>122.41999999999999</v>
      </c>
      <c r="U12" s="669">
        <v>462166.01549999998</v>
      </c>
      <c r="V12" s="174">
        <f t="shared" si="0"/>
        <v>122.41999999999999</v>
      </c>
    </row>
    <row r="13" spans="1:22" s="101" customFormat="1">
      <c r="A13" s="102">
        <v>7</v>
      </c>
      <c r="B13" s="119" t="s">
        <v>71</v>
      </c>
      <c r="C13" s="669">
        <v>0</v>
      </c>
      <c r="D13" s="669">
        <v>95166726.870000005</v>
      </c>
      <c r="E13" s="669">
        <v>0</v>
      </c>
      <c r="F13" s="669">
        <v>0</v>
      </c>
      <c r="G13" s="669">
        <v>0</v>
      </c>
      <c r="H13" s="669">
        <v>0</v>
      </c>
      <c r="I13" s="669">
        <v>0</v>
      </c>
      <c r="J13" s="669">
        <v>0</v>
      </c>
      <c r="K13" s="669">
        <v>0</v>
      </c>
      <c r="L13" s="669">
        <v>0</v>
      </c>
      <c r="M13" s="669">
        <v>22488257.390000004</v>
      </c>
      <c r="N13" s="669">
        <v>0</v>
      </c>
      <c r="O13" s="669">
        <v>35221201.469999999</v>
      </c>
      <c r="P13" s="669">
        <v>0</v>
      </c>
      <c r="Q13" s="669">
        <v>0</v>
      </c>
      <c r="R13" s="669">
        <v>0</v>
      </c>
      <c r="S13" s="669">
        <v>0</v>
      </c>
      <c r="T13" s="669">
        <v>152876185.73000002</v>
      </c>
      <c r="U13" s="669">
        <v>107004582.9418</v>
      </c>
      <c r="V13" s="174">
        <f t="shared" si="0"/>
        <v>152876185.73000002</v>
      </c>
    </row>
    <row r="14" spans="1:22" s="101" customFormat="1">
      <c r="A14" s="102">
        <v>8</v>
      </c>
      <c r="B14" s="119" t="s">
        <v>72</v>
      </c>
      <c r="C14" s="669">
        <v>0</v>
      </c>
      <c r="D14" s="669">
        <v>60558600.93</v>
      </c>
      <c r="E14" s="669">
        <v>0</v>
      </c>
      <c r="F14" s="669">
        <v>0</v>
      </c>
      <c r="G14" s="669">
        <v>0</v>
      </c>
      <c r="H14" s="669">
        <v>0</v>
      </c>
      <c r="I14" s="669">
        <v>0</v>
      </c>
      <c r="J14" s="669">
        <v>0</v>
      </c>
      <c r="K14" s="669">
        <v>0</v>
      </c>
      <c r="L14" s="669">
        <v>0</v>
      </c>
      <c r="M14" s="669">
        <v>8355010.3100000005</v>
      </c>
      <c r="N14" s="669">
        <v>0</v>
      </c>
      <c r="O14" s="669">
        <v>38570519.86999999</v>
      </c>
      <c r="P14" s="669">
        <v>0</v>
      </c>
      <c r="Q14" s="669">
        <v>0</v>
      </c>
      <c r="R14" s="669">
        <v>0</v>
      </c>
      <c r="S14" s="669">
        <v>0</v>
      </c>
      <c r="T14" s="669">
        <v>107484131.10999998</v>
      </c>
      <c r="U14" s="669">
        <v>7440807.7034999998</v>
      </c>
      <c r="V14" s="174">
        <f t="shared" si="0"/>
        <v>107484131.10999998</v>
      </c>
    </row>
    <row r="15" spans="1:22" s="101" customFormat="1">
      <c r="A15" s="102">
        <v>9</v>
      </c>
      <c r="B15" s="119" t="s">
        <v>948</v>
      </c>
      <c r="C15" s="669">
        <v>0</v>
      </c>
      <c r="D15" s="669">
        <v>5172684.37</v>
      </c>
      <c r="E15" s="669">
        <v>0</v>
      </c>
      <c r="F15" s="669">
        <v>0</v>
      </c>
      <c r="G15" s="669">
        <v>0</v>
      </c>
      <c r="H15" s="669">
        <v>0</v>
      </c>
      <c r="I15" s="669">
        <v>0</v>
      </c>
      <c r="J15" s="669">
        <v>0</v>
      </c>
      <c r="K15" s="669">
        <v>0</v>
      </c>
      <c r="L15" s="669">
        <v>0</v>
      </c>
      <c r="M15" s="669">
        <v>32759.59</v>
      </c>
      <c r="N15" s="669">
        <v>0</v>
      </c>
      <c r="O15" s="669">
        <v>1900036.67</v>
      </c>
      <c r="P15" s="669">
        <v>0</v>
      </c>
      <c r="Q15" s="669">
        <v>0</v>
      </c>
      <c r="R15" s="669">
        <v>0</v>
      </c>
      <c r="S15" s="669">
        <v>0</v>
      </c>
      <c r="T15" s="669">
        <v>7105480.6299999999</v>
      </c>
      <c r="U15" s="669">
        <v>72498.612500000003</v>
      </c>
      <c r="V15" s="174">
        <f t="shared" si="0"/>
        <v>7105480.6299999999</v>
      </c>
    </row>
    <row r="16" spans="1:22" s="101" customFormat="1">
      <c r="A16" s="102">
        <v>10</v>
      </c>
      <c r="B16" s="119" t="s">
        <v>67</v>
      </c>
      <c r="C16" s="669">
        <v>0</v>
      </c>
      <c r="D16" s="669">
        <v>676820.55999999994</v>
      </c>
      <c r="E16" s="669">
        <v>0</v>
      </c>
      <c r="F16" s="669">
        <v>0</v>
      </c>
      <c r="G16" s="669">
        <v>0</v>
      </c>
      <c r="H16" s="669">
        <v>0</v>
      </c>
      <c r="I16" s="669">
        <v>0</v>
      </c>
      <c r="J16" s="669">
        <v>0</v>
      </c>
      <c r="K16" s="669">
        <v>0</v>
      </c>
      <c r="L16" s="669">
        <v>0</v>
      </c>
      <c r="M16" s="669">
        <v>1404176.92</v>
      </c>
      <c r="N16" s="669">
        <v>0</v>
      </c>
      <c r="O16" s="669">
        <v>2123455.2800000003</v>
      </c>
      <c r="P16" s="669">
        <v>0</v>
      </c>
      <c r="Q16" s="669">
        <v>0</v>
      </c>
      <c r="R16" s="669">
        <v>0</v>
      </c>
      <c r="S16" s="669">
        <v>0</v>
      </c>
      <c r="T16" s="669">
        <v>4204452.76</v>
      </c>
      <c r="U16" s="669">
        <v>745756.40390000003</v>
      </c>
      <c r="V16" s="174">
        <f t="shared" si="0"/>
        <v>4204452.76</v>
      </c>
    </row>
    <row r="17" spans="1:22" s="101" customFormat="1">
      <c r="A17" s="102">
        <v>11</v>
      </c>
      <c r="B17" s="119" t="s">
        <v>68</v>
      </c>
      <c r="C17" s="669">
        <v>0</v>
      </c>
      <c r="D17" s="669">
        <v>52810497.219999991</v>
      </c>
      <c r="E17" s="669">
        <v>0</v>
      </c>
      <c r="F17" s="669">
        <v>0</v>
      </c>
      <c r="G17" s="669">
        <v>0</v>
      </c>
      <c r="H17" s="669">
        <v>0</v>
      </c>
      <c r="I17" s="669">
        <v>0</v>
      </c>
      <c r="J17" s="669">
        <v>0</v>
      </c>
      <c r="K17" s="669">
        <v>0</v>
      </c>
      <c r="L17" s="669">
        <v>0</v>
      </c>
      <c r="M17" s="669">
        <v>0</v>
      </c>
      <c r="N17" s="669">
        <v>0</v>
      </c>
      <c r="O17" s="669">
        <v>0</v>
      </c>
      <c r="P17" s="669">
        <v>0</v>
      </c>
      <c r="Q17" s="669">
        <v>0</v>
      </c>
      <c r="R17" s="669">
        <v>0</v>
      </c>
      <c r="S17" s="669">
        <v>0</v>
      </c>
      <c r="T17" s="669">
        <v>52810497.219999991</v>
      </c>
      <c r="U17" s="669">
        <v>0</v>
      </c>
      <c r="V17" s="174">
        <f t="shared" si="0"/>
        <v>52810497.219999991</v>
      </c>
    </row>
    <row r="18" spans="1:22" s="101" customFormat="1">
      <c r="A18" s="102">
        <v>12</v>
      </c>
      <c r="B18" s="119" t="s">
        <v>69</v>
      </c>
      <c r="C18" s="669">
        <v>0</v>
      </c>
      <c r="D18" s="669">
        <v>0</v>
      </c>
      <c r="E18" s="669">
        <v>0</v>
      </c>
      <c r="F18" s="669">
        <v>0</v>
      </c>
      <c r="G18" s="669">
        <v>0</v>
      </c>
      <c r="H18" s="669">
        <v>0</v>
      </c>
      <c r="I18" s="669">
        <v>0</v>
      </c>
      <c r="J18" s="669">
        <v>0</v>
      </c>
      <c r="K18" s="669">
        <v>0</v>
      </c>
      <c r="L18" s="669">
        <v>0</v>
      </c>
      <c r="M18" s="669">
        <v>0</v>
      </c>
      <c r="N18" s="669">
        <v>0</v>
      </c>
      <c r="O18" s="669">
        <v>0</v>
      </c>
      <c r="P18" s="669">
        <v>0</v>
      </c>
      <c r="Q18" s="669">
        <v>0</v>
      </c>
      <c r="R18" s="669">
        <v>0</v>
      </c>
      <c r="S18" s="669">
        <v>0</v>
      </c>
      <c r="T18" s="669">
        <v>0</v>
      </c>
      <c r="U18" s="669">
        <v>0</v>
      </c>
      <c r="V18" s="174">
        <f t="shared" si="0"/>
        <v>0</v>
      </c>
    </row>
    <row r="19" spans="1:22" s="101" customFormat="1">
      <c r="A19" s="102">
        <v>13</v>
      </c>
      <c r="B19" s="119" t="s">
        <v>70</v>
      </c>
      <c r="C19" s="669">
        <v>0</v>
      </c>
      <c r="D19" s="669">
        <v>0</v>
      </c>
      <c r="E19" s="669">
        <v>0</v>
      </c>
      <c r="F19" s="669">
        <v>0</v>
      </c>
      <c r="G19" s="669">
        <v>0</v>
      </c>
      <c r="H19" s="669">
        <v>0</v>
      </c>
      <c r="I19" s="669">
        <v>0</v>
      </c>
      <c r="J19" s="669">
        <v>0</v>
      </c>
      <c r="K19" s="669">
        <v>0</v>
      </c>
      <c r="L19" s="669">
        <v>0</v>
      </c>
      <c r="M19" s="669">
        <v>0</v>
      </c>
      <c r="N19" s="669">
        <v>0</v>
      </c>
      <c r="O19" s="669">
        <v>0</v>
      </c>
      <c r="P19" s="669">
        <v>0</v>
      </c>
      <c r="Q19" s="669">
        <v>0</v>
      </c>
      <c r="R19" s="669">
        <v>0</v>
      </c>
      <c r="S19" s="669">
        <v>0</v>
      </c>
      <c r="T19" s="669">
        <v>0</v>
      </c>
      <c r="U19" s="669">
        <v>0</v>
      </c>
      <c r="V19" s="174">
        <f t="shared" si="0"/>
        <v>0</v>
      </c>
    </row>
    <row r="20" spans="1:22" s="101" customFormat="1">
      <c r="A20" s="102">
        <v>14</v>
      </c>
      <c r="B20" s="119" t="s">
        <v>154</v>
      </c>
      <c r="C20" s="669">
        <v>0</v>
      </c>
      <c r="D20" s="669">
        <v>321577370.48000002</v>
      </c>
      <c r="E20" s="669">
        <v>0</v>
      </c>
      <c r="F20" s="669">
        <v>0</v>
      </c>
      <c r="G20" s="669">
        <v>0</v>
      </c>
      <c r="H20" s="669">
        <v>0</v>
      </c>
      <c r="I20" s="669">
        <v>0</v>
      </c>
      <c r="J20" s="669">
        <v>0</v>
      </c>
      <c r="K20" s="669">
        <v>0</v>
      </c>
      <c r="L20" s="669">
        <v>0</v>
      </c>
      <c r="M20" s="669">
        <v>19817223.02</v>
      </c>
      <c r="N20" s="669">
        <v>0</v>
      </c>
      <c r="O20" s="669">
        <v>14285846.299999999</v>
      </c>
      <c r="P20" s="669">
        <v>0</v>
      </c>
      <c r="Q20" s="669">
        <v>0</v>
      </c>
      <c r="R20" s="669">
        <v>0</v>
      </c>
      <c r="S20" s="669">
        <v>0</v>
      </c>
      <c r="T20" s="669">
        <v>355680439.80000001</v>
      </c>
      <c r="U20" s="669">
        <v>12722707.260299999</v>
      </c>
      <c r="V20" s="174">
        <f t="shared" si="0"/>
        <v>355680439.80000001</v>
      </c>
    </row>
    <row r="21" spans="1:22" ht="13.5" thickBot="1">
      <c r="A21" s="63"/>
      <c r="B21" s="64" t="s">
        <v>66</v>
      </c>
      <c r="C21" s="175">
        <f>SUM(C7:C20)</f>
        <v>0</v>
      </c>
      <c r="D21" s="173">
        <f t="shared" ref="D21:V21" si="1">SUM(D7:D20)</f>
        <v>535962700.43000007</v>
      </c>
      <c r="E21" s="173">
        <f t="shared" si="1"/>
        <v>0</v>
      </c>
      <c r="F21" s="173">
        <f t="shared" si="1"/>
        <v>0</v>
      </c>
      <c r="G21" s="173">
        <f t="shared" si="1"/>
        <v>0</v>
      </c>
      <c r="H21" s="173">
        <f t="shared" si="1"/>
        <v>0</v>
      </c>
      <c r="I21" s="173">
        <f t="shared" si="1"/>
        <v>0</v>
      </c>
      <c r="J21" s="173">
        <f t="shared" si="1"/>
        <v>0</v>
      </c>
      <c r="K21" s="173">
        <f t="shared" si="1"/>
        <v>0</v>
      </c>
      <c r="L21" s="176">
        <f t="shared" si="1"/>
        <v>0</v>
      </c>
      <c r="M21" s="175">
        <f t="shared" si="1"/>
        <v>52097427.230000004</v>
      </c>
      <c r="N21" s="173">
        <f t="shared" si="1"/>
        <v>0</v>
      </c>
      <c r="O21" s="173">
        <f t="shared" si="1"/>
        <v>92101059.589999989</v>
      </c>
      <c r="P21" s="173">
        <f t="shared" si="1"/>
        <v>0</v>
      </c>
      <c r="Q21" s="173">
        <f t="shared" si="1"/>
        <v>0</v>
      </c>
      <c r="R21" s="173">
        <f t="shared" si="1"/>
        <v>122.41999999999999</v>
      </c>
      <c r="S21" s="176">
        <f t="shared" si="1"/>
        <v>0</v>
      </c>
      <c r="T21" s="176">
        <f>SUM(T7:T20)</f>
        <v>680161309.66999996</v>
      </c>
      <c r="U21" s="176">
        <f t="shared" si="1"/>
        <v>128448518.93749999</v>
      </c>
      <c r="V21" s="177">
        <f t="shared" si="1"/>
        <v>680161309.66999996</v>
      </c>
    </row>
    <row r="24" spans="1:22">
      <c r="A24" s="17"/>
      <c r="B24" s="17"/>
      <c r="C24" s="39"/>
      <c r="D24" s="39"/>
      <c r="E24" s="39"/>
    </row>
    <row r="25" spans="1:22">
      <c r="A25" s="56"/>
      <c r="B25" s="56"/>
      <c r="C25" s="17"/>
      <c r="D25" s="39"/>
      <c r="E25" s="39"/>
    </row>
    <row r="26" spans="1:22">
      <c r="A26" s="56"/>
      <c r="B26" s="57"/>
      <c r="C26" s="17"/>
      <c r="D26" s="39"/>
      <c r="E26" s="39"/>
    </row>
    <row r="27" spans="1:22">
      <c r="A27" s="56"/>
      <c r="B27" s="56"/>
      <c r="C27" s="17"/>
      <c r="D27" s="39"/>
      <c r="E27" s="39"/>
    </row>
    <row r="28" spans="1:22">
      <c r="A28" s="56"/>
      <c r="B28" s="57"/>
      <c r="C28" s="17"/>
      <c r="D28" s="39"/>
      <c r="E28" s="3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B8" sqref="B8"/>
    </sheetView>
  </sheetViews>
  <sheetFormatPr defaultColWidth="9.1796875" defaultRowHeight="13"/>
  <cols>
    <col min="1" max="1" width="10.54296875" style="2" bestFit="1" customWidth="1"/>
    <col min="2" max="2" width="101.81640625" style="2" customWidth="1"/>
    <col min="3" max="3" width="13.7265625" style="2" customWidth="1"/>
    <col min="4" max="4" width="14.81640625" style="2" bestFit="1" customWidth="1"/>
    <col min="5" max="5" width="17.7265625" style="2" customWidth="1"/>
    <col min="6" max="6" width="15.81640625" style="2" customWidth="1"/>
    <col min="7" max="7" width="17.453125" style="2" customWidth="1"/>
    <col min="8" max="8" width="15.26953125" style="2" customWidth="1"/>
    <col min="9" max="16384" width="9.1796875" style="12"/>
  </cols>
  <sheetData>
    <row r="1" spans="1:9">
      <c r="A1" s="2" t="s">
        <v>108</v>
      </c>
      <c r="B1" s="216" t="str">
        <f>Info!C2</f>
        <v>სს თიბისი ბანკი</v>
      </c>
    </row>
    <row r="2" spans="1:9">
      <c r="A2" s="2" t="s">
        <v>109</v>
      </c>
      <c r="B2" s="326">
        <f>'1. key ratios'!B2</f>
        <v>45382</v>
      </c>
    </row>
    <row r="4" spans="1:9" ht="13.5" thickBot="1">
      <c r="A4" s="2" t="s">
        <v>261</v>
      </c>
      <c r="B4" s="188" t="s">
        <v>296</v>
      </c>
    </row>
    <row r="5" spans="1:9">
      <c r="A5" s="61"/>
      <c r="B5" s="99"/>
      <c r="C5" s="104" t="s">
        <v>0</v>
      </c>
      <c r="D5" s="104" t="s">
        <v>1</v>
      </c>
      <c r="E5" s="104" t="s">
        <v>2</v>
      </c>
      <c r="F5" s="104" t="s">
        <v>3</v>
      </c>
      <c r="G5" s="186" t="s">
        <v>4</v>
      </c>
      <c r="H5" s="105" t="s">
        <v>5</v>
      </c>
      <c r="I5" s="23"/>
    </row>
    <row r="6" spans="1:9" ht="15" customHeight="1">
      <c r="A6" s="98"/>
      <c r="B6" s="21"/>
      <c r="C6" s="771" t="s">
        <v>288</v>
      </c>
      <c r="D6" s="775" t="s">
        <v>309</v>
      </c>
      <c r="E6" s="776"/>
      <c r="F6" s="771" t="s">
        <v>315</v>
      </c>
      <c r="G6" s="771" t="s">
        <v>316</v>
      </c>
      <c r="H6" s="773" t="s">
        <v>290</v>
      </c>
      <c r="I6" s="23"/>
    </row>
    <row r="7" spans="1:9" ht="65">
      <c r="A7" s="98"/>
      <c r="B7" s="21"/>
      <c r="C7" s="772"/>
      <c r="D7" s="187" t="s">
        <v>291</v>
      </c>
      <c r="E7" s="187" t="s">
        <v>289</v>
      </c>
      <c r="F7" s="772"/>
      <c r="G7" s="772"/>
      <c r="H7" s="774"/>
      <c r="I7" s="23"/>
    </row>
    <row r="8" spans="1:9">
      <c r="A8" s="52">
        <v>1</v>
      </c>
      <c r="B8" s="119" t="s">
        <v>134</v>
      </c>
      <c r="C8" s="697">
        <v>4757944523.6688747</v>
      </c>
      <c r="D8" s="697">
        <v>0</v>
      </c>
      <c r="E8" s="697">
        <v>0</v>
      </c>
      <c r="F8" s="697">
        <v>1587757767.1103277</v>
      </c>
      <c r="G8" s="697">
        <v>1587757767.1103277</v>
      </c>
      <c r="H8" s="193">
        <f>G8/(C8+E8)</f>
        <v>0.33370665824535506</v>
      </c>
    </row>
    <row r="9" spans="1:9" ht="15" customHeight="1">
      <c r="A9" s="52">
        <v>2</v>
      </c>
      <c r="B9" s="119" t="s">
        <v>135</v>
      </c>
      <c r="C9" s="697">
        <v>0</v>
      </c>
      <c r="D9" s="697">
        <v>0</v>
      </c>
      <c r="E9" s="697">
        <v>0</v>
      </c>
      <c r="F9" s="697">
        <v>0</v>
      </c>
      <c r="G9" s="697">
        <v>0</v>
      </c>
      <c r="H9" s="193"/>
    </row>
    <row r="10" spans="1:9">
      <c r="A10" s="52">
        <v>3</v>
      </c>
      <c r="B10" s="119" t="s">
        <v>136</v>
      </c>
      <c r="C10" s="697">
        <v>303519580.99000001</v>
      </c>
      <c r="D10" s="697">
        <v>0</v>
      </c>
      <c r="E10" s="697">
        <v>0</v>
      </c>
      <c r="F10" s="697">
        <v>0</v>
      </c>
      <c r="G10" s="697">
        <v>0</v>
      </c>
      <c r="H10" s="193">
        <f t="shared" ref="H10:H21" si="0">G10/(C10+E10)</f>
        <v>0</v>
      </c>
    </row>
    <row r="11" spans="1:9">
      <c r="A11" s="52">
        <v>4</v>
      </c>
      <c r="B11" s="119" t="s">
        <v>137</v>
      </c>
      <c r="C11" s="697">
        <v>700843186.20077395</v>
      </c>
      <c r="D11" s="697">
        <v>0</v>
      </c>
      <c r="E11" s="697">
        <v>0</v>
      </c>
      <c r="F11" s="697">
        <v>0</v>
      </c>
      <c r="G11" s="697">
        <v>0</v>
      </c>
      <c r="H11" s="193">
        <f t="shared" si="0"/>
        <v>0</v>
      </c>
    </row>
    <row r="12" spans="1:9">
      <c r="A12" s="52">
        <v>5</v>
      </c>
      <c r="B12" s="119" t="s">
        <v>947</v>
      </c>
      <c r="C12" s="697">
        <v>0</v>
      </c>
      <c r="D12" s="697">
        <v>0</v>
      </c>
      <c r="E12" s="697">
        <v>0</v>
      </c>
      <c r="F12" s="697">
        <v>0</v>
      </c>
      <c r="G12" s="697">
        <v>0</v>
      </c>
      <c r="H12" s="193"/>
    </row>
    <row r="13" spans="1:9">
      <c r="A13" s="52">
        <v>6</v>
      </c>
      <c r="B13" s="119" t="s">
        <v>138</v>
      </c>
      <c r="C13" s="697">
        <v>1445346345.671443</v>
      </c>
      <c r="D13" s="697">
        <v>461413798.89999998</v>
      </c>
      <c r="E13" s="697">
        <v>231810857.41999999</v>
      </c>
      <c r="F13" s="697">
        <v>410966799.89838225</v>
      </c>
      <c r="G13" s="697">
        <v>410504511.46288222</v>
      </c>
      <c r="H13" s="193">
        <f t="shared" si="0"/>
        <v>0.2447620954709637</v>
      </c>
    </row>
    <row r="14" spans="1:9">
      <c r="A14" s="52">
        <v>7</v>
      </c>
      <c r="B14" s="119" t="s">
        <v>71</v>
      </c>
      <c r="C14" s="697">
        <v>8076456317.5423908</v>
      </c>
      <c r="D14" s="697">
        <v>2442495032.2811999</v>
      </c>
      <c r="E14" s="697">
        <v>1226411569.4258499</v>
      </c>
      <c r="F14" s="697">
        <v>9302867886.9682407</v>
      </c>
      <c r="G14" s="697">
        <v>9042987118.296442</v>
      </c>
      <c r="H14" s="193">
        <f>G14/(C14+E14)</f>
        <v>0.97206444595049579</v>
      </c>
    </row>
    <row r="15" spans="1:9">
      <c r="A15" s="52">
        <v>8</v>
      </c>
      <c r="B15" s="119" t="s">
        <v>72</v>
      </c>
      <c r="C15" s="697">
        <v>6317563965.7500057</v>
      </c>
      <c r="D15" s="697">
        <v>382621774.80830002</v>
      </c>
      <c r="E15" s="697">
        <v>104478178.45469999</v>
      </c>
      <c r="F15" s="697">
        <v>4816531608.1535292</v>
      </c>
      <c r="G15" s="697">
        <v>4701606669.3400288</v>
      </c>
      <c r="H15" s="193">
        <f t="shared" si="0"/>
        <v>0.73210461154989304</v>
      </c>
    </row>
    <row r="16" spans="1:9">
      <c r="A16" s="52">
        <v>9</v>
      </c>
      <c r="B16" s="119" t="s">
        <v>948</v>
      </c>
      <c r="C16" s="697">
        <v>3993832121.8999996</v>
      </c>
      <c r="D16" s="697">
        <v>37183942.691399999</v>
      </c>
      <c r="E16" s="697">
        <v>12363700.781199999</v>
      </c>
      <c r="F16" s="697">
        <v>1402168537.9384198</v>
      </c>
      <c r="G16" s="697">
        <v>1394990558.6959195</v>
      </c>
      <c r="H16" s="193">
        <f t="shared" si="0"/>
        <v>0.34820828048347963</v>
      </c>
    </row>
    <row r="17" spans="1:8">
      <c r="A17" s="52">
        <v>10</v>
      </c>
      <c r="B17" s="119" t="s">
        <v>67</v>
      </c>
      <c r="C17" s="697">
        <v>189878351.79000002</v>
      </c>
      <c r="D17" s="697">
        <v>4441595.858</v>
      </c>
      <c r="E17" s="697">
        <v>911166.03499999992</v>
      </c>
      <c r="F17" s="697">
        <v>240663691.405</v>
      </c>
      <c r="G17" s="697">
        <v>235713482.24110001</v>
      </c>
      <c r="H17" s="193">
        <f t="shared" si="0"/>
        <v>1.2354634831527072</v>
      </c>
    </row>
    <row r="18" spans="1:8">
      <c r="A18" s="52">
        <v>11</v>
      </c>
      <c r="B18" s="119" t="s">
        <v>68</v>
      </c>
      <c r="C18" s="697">
        <v>342248297.5</v>
      </c>
      <c r="D18" s="697">
        <v>25000</v>
      </c>
      <c r="E18" s="697">
        <v>0</v>
      </c>
      <c r="F18" s="697">
        <v>344798481.44499999</v>
      </c>
      <c r="G18" s="697">
        <v>291987984.22500002</v>
      </c>
      <c r="H18" s="193">
        <f t="shared" si="0"/>
        <v>0.8531466375665463</v>
      </c>
    </row>
    <row r="19" spans="1:8">
      <c r="A19" s="52">
        <v>12</v>
      </c>
      <c r="B19" s="119" t="s">
        <v>69</v>
      </c>
      <c r="C19" s="697">
        <v>0</v>
      </c>
      <c r="D19" s="697">
        <v>0</v>
      </c>
      <c r="E19" s="697">
        <v>0</v>
      </c>
      <c r="F19" s="697">
        <v>0</v>
      </c>
      <c r="G19" s="697">
        <v>0</v>
      </c>
      <c r="H19" s="193"/>
    </row>
    <row r="20" spans="1:8">
      <c r="A20" s="52">
        <v>13</v>
      </c>
      <c r="B20" s="119" t="s">
        <v>70</v>
      </c>
      <c r="C20" s="697">
        <v>0</v>
      </c>
      <c r="D20" s="697">
        <v>0</v>
      </c>
      <c r="E20" s="697">
        <v>0</v>
      </c>
      <c r="F20" s="697">
        <v>0</v>
      </c>
      <c r="G20" s="697">
        <v>0</v>
      </c>
      <c r="H20" s="193"/>
    </row>
    <row r="21" spans="1:8">
      <c r="A21" s="52">
        <v>14</v>
      </c>
      <c r="B21" s="119" t="s">
        <v>154</v>
      </c>
      <c r="C21" s="697">
        <v>4764860719.2693996</v>
      </c>
      <c r="D21" s="697">
        <v>202294936.15110001</v>
      </c>
      <c r="E21" s="697">
        <v>56648424.537249997</v>
      </c>
      <c r="F21" s="697">
        <v>3940200763.5948491</v>
      </c>
      <c r="G21" s="697">
        <v>3571797616.5345488</v>
      </c>
      <c r="H21" s="193">
        <f t="shared" si="0"/>
        <v>0.74080490361044182</v>
      </c>
    </row>
    <row r="22" spans="1:8" ht="13.5" thickBot="1">
      <c r="A22" s="100"/>
      <c r="B22" s="106" t="s">
        <v>66</v>
      </c>
      <c r="C22" s="173">
        <f>SUM(C8:C21)</f>
        <v>30892493410.28289</v>
      </c>
      <c r="D22" s="173">
        <f>SUM(D8:D21)</f>
        <v>3530476080.6900001</v>
      </c>
      <c r="E22" s="173">
        <f>SUM(E8:E21)</f>
        <v>1632623896.654</v>
      </c>
      <c r="F22" s="173">
        <f>SUM(F8:F21)</f>
        <v>22045955536.513748</v>
      </c>
      <c r="G22" s="173">
        <f>SUM(G8:G21)</f>
        <v>21237345707.906246</v>
      </c>
      <c r="H22" s="194">
        <f>G22/(C22+E22)</f>
        <v>0.65295216332322925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C7" sqref="C7"/>
    </sheetView>
  </sheetViews>
  <sheetFormatPr defaultColWidth="9.1796875" defaultRowHeight="13"/>
  <cols>
    <col min="1" max="1" width="10.54296875" style="216" bestFit="1" customWidth="1"/>
    <col min="2" max="2" width="104.1796875" style="216" customWidth="1"/>
    <col min="3" max="5" width="13.6328125" style="216" bestFit="1" customWidth="1"/>
    <col min="6" max="11" width="12.7265625" style="216" customWidth="1"/>
    <col min="12" max="16384" width="9.1796875" style="216"/>
  </cols>
  <sheetData>
    <row r="1" spans="1:11">
      <c r="A1" s="216" t="s">
        <v>108</v>
      </c>
      <c r="B1" s="216" t="str">
        <f>Info!C2</f>
        <v>სს თიბისი ბანკი</v>
      </c>
    </row>
    <row r="2" spans="1:11">
      <c r="A2" s="216" t="s">
        <v>109</v>
      </c>
      <c r="B2" s="326">
        <f>'1. key ratios'!B2</f>
        <v>45382</v>
      </c>
      <c r="C2" s="217"/>
      <c r="D2" s="217"/>
    </row>
    <row r="3" spans="1:11">
      <c r="B3" s="217"/>
      <c r="C3" s="217"/>
      <c r="D3" s="217"/>
    </row>
    <row r="4" spans="1:11" ht="13.5" thickBot="1">
      <c r="A4" s="216" t="s">
        <v>352</v>
      </c>
      <c r="B4" s="188" t="s">
        <v>351</v>
      </c>
      <c r="C4" s="217"/>
      <c r="D4" s="217"/>
    </row>
    <row r="5" spans="1:11" ht="30" customHeight="1">
      <c r="A5" s="780"/>
      <c r="B5" s="781"/>
      <c r="C5" s="782" t="s">
        <v>384</v>
      </c>
      <c r="D5" s="782"/>
      <c r="E5" s="782"/>
      <c r="F5" s="782" t="s">
        <v>385</v>
      </c>
      <c r="G5" s="782"/>
      <c r="H5" s="782"/>
      <c r="I5" s="782" t="s">
        <v>386</v>
      </c>
      <c r="J5" s="782"/>
      <c r="K5" s="783"/>
    </row>
    <row r="6" spans="1:11">
      <c r="A6" s="214"/>
      <c r="B6" s="215"/>
      <c r="C6" s="218" t="s">
        <v>26</v>
      </c>
      <c r="D6" s="218" t="s">
        <v>90</v>
      </c>
      <c r="E6" s="218" t="s">
        <v>66</v>
      </c>
      <c r="F6" s="218" t="s">
        <v>26</v>
      </c>
      <c r="G6" s="218" t="s">
        <v>90</v>
      </c>
      <c r="H6" s="218" t="s">
        <v>66</v>
      </c>
      <c r="I6" s="218" t="s">
        <v>26</v>
      </c>
      <c r="J6" s="218" t="s">
        <v>90</v>
      </c>
      <c r="K6" s="220" t="s">
        <v>66</v>
      </c>
    </row>
    <row r="7" spans="1:11">
      <c r="A7" s="221" t="s">
        <v>322</v>
      </c>
      <c r="B7" s="213"/>
      <c r="C7" s="213"/>
      <c r="D7" s="213"/>
      <c r="E7" s="213"/>
      <c r="F7" s="213"/>
      <c r="G7" s="213"/>
      <c r="H7" s="213"/>
      <c r="I7" s="213"/>
      <c r="J7" s="213"/>
      <c r="K7" s="222"/>
    </row>
    <row r="8" spans="1:11">
      <c r="A8" s="212">
        <v>1</v>
      </c>
      <c r="B8" s="200" t="s">
        <v>322</v>
      </c>
      <c r="C8" s="701"/>
      <c r="D8" s="701"/>
      <c r="E8" s="701"/>
      <c r="F8" s="351">
        <v>2793471807.5848756</v>
      </c>
      <c r="G8" s="351">
        <v>4235390460.653275</v>
      </c>
      <c r="H8" s="351">
        <v>7028862268.2381506</v>
      </c>
      <c r="I8" s="351">
        <v>2673587634.7548757</v>
      </c>
      <c r="J8" s="351">
        <v>2422448257.6119118</v>
      </c>
      <c r="K8" s="351">
        <v>5096035892.366787</v>
      </c>
    </row>
    <row r="9" spans="1:11">
      <c r="A9" s="221" t="s">
        <v>323</v>
      </c>
      <c r="B9" s="213"/>
      <c r="C9" s="702"/>
      <c r="D9" s="702"/>
      <c r="E9" s="702"/>
      <c r="F9" s="702"/>
      <c r="G9" s="702"/>
      <c r="H9" s="702"/>
      <c r="I9" s="702"/>
      <c r="J9" s="702"/>
      <c r="K9" s="703"/>
    </row>
    <row r="10" spans="1:11">
      <c r="A10" s="223">
        <v>2</v>
      </c>
      <c r="B10" s="201" t="s">
        <v>324</v>
      </c>
      <c r="C10" s="351">
        <v>2985231096.0488448</v>
      </c>
      <c r="D10" s="351">
        <v>6337694217.7801294</v>
      </c>
      <c r="E10" s="351">
        <v>9322925313.8289738</v>
      </c>
      <c r="F10" s="351">
        <v>428596161.00779921</v>
      </c>
      <c r="G10" s="351">
        <v>1317710885.7529595</v>
      </c>
      <c r="H10" s="351">
        <v>1746307046.7607586</v>
      </c>
      <c r="I10" s="351">
        <v>2072158157.611696</v>
      </c>
      <c r="J10" s="351">
        <v>1724514360.3275771</v>
      </c>
      <c r="K10" s="351">
        <v>3796672517.9392729</v>
      </c>
    </row>
    <row r="11" spans="1:11">
      <c r="A11" s="223">
        <v>3</v>
      </c>
      <c r="B11" s="201" t="s">
        <v>325</v>
      </c>
      <c r="C11" s="351">
        <v>7176723741.6698341</v>
      </c>
      <c r="D11" s="351">
        <v>6604770016.963109</v>
      </c>
      <c r="E11" s="351">
        <v>13781493758.632942</v>
      </c>
      <c r="F11" s="351">
        <v>2349795028.8149123</v>
      </c>
      <c r="G11" s="351">
        <v>1660263109.7921469</v>
      </c>
      <c r="H11" s="351">
        <v>4010058138.6070595</v>
      </c>
      <c r="I11" s="351">
        <v>153238784.24915481</v>
      </c>
      <c r="J11" s="351">
        <v>96978805.58985424</v>
      </c>
      <c r="K11" s="351">
        <v>250217589.83900905</v>
      </c>
    </row>
    <row r="12" spans="1:11">
      <c r="A12" s="223">
        <v>4</v>
      </c>
      <c r="B12" s="201" t="s">
        <v>326</v>
      </c>
      <c r="C12" s="351">
        <v>1505734805.9038711</v>
      </c>
      <c r="D12" s="351">
        <v>0</v>
      </c>
      <c r="E12" s="351">
        <v>1505734805.9038711</v>
      </c>
      <c r="F12" s="351">
        <v>0</v>
      </c>
      <c r="G12" s="351">
        <v>0</v>
      </c>
      <c r="H12" s="351">
        <v>0</v>
      </c>
      <c r="I12" s="351">
        <v>0</v>
      </c>
      <c r="J12" s="351">
        <v>0</v>
      </c>
      <c r="K12" s="351">
        <v>0</v>
      </c>
    </row>
    <row r="13" spans="1:11">
      <c r="A13" s="223">
        <v>5</v>
      </c>
      <c r="B13" s="201" t="s">
        <v>327</v>
      </c>
      <c r="C13" s="351">
        <v>1838483896.9512436</v>
      </c>
      <c r="D13" s="351">
        <v>5534154065.7238789</v>
      </c>
      <c r="E13" s="351">
        <v>7372637962.6751223</v>
      </c>
      <c r="F13" s="351">
        <v>309772568.01266295</v>
      </c>
      <c r="G13" s="351">
        <v>1605995496.126303</v>
      </c>
      <c r="H13" s="351">
        <v>1915768064.1389658</v>
      </c>
      <c r="I13" s="351">
        <v>190772913.52535161</v>
      </c>
      <c r="J13" s="351">
        <v>1460485319.496671</v>
      </c>
      <c r="K13" s="351">
        <v>1651258233.0220225</v>
      </c>
    </row>
    <row r="14" spans="1:11">
      <c r="A14" s="223">
        <v>6</v>
      </c>
      <c r="B14" s="201" t="s">
        <v>342</v>
      </c>
      <c r="C14" s="351">
        <v>0</v>
      </c>
      <c r="D14" s="351">
        <v>0</v>
      </c>
      <c r="E14" s="351">
        <v>0</v>
      </c>
      <c r="F14" s="351">
        <v>0</v>
      </c>
      <c r="G14" s="351">
        <v>0</v>
      </c>
      <c r="H14" s="351">
        <v>0</v>
      </c>
      <c r="I14" s="351">
        <v>0</v>
      </c>
      <c r="J14" s="351">
        <v>0</v>
      </c>
      <c r="K14" s="351">
        <v>0</v>
      </c>
    </row>
    <row r="15" spans="1:11">
      <c r="A15" s="223">
        <v>7</v>
      </c>
      <c r="B15" s="201" t="s">
        <v>329</v>
      </c>
      <c r="C15" s="351">
        <v>36739956.97166612</v>
      </c>
      <c r="D15" s="351">
        <v>101904912.02658512</v>
      </c>
      <c r="E15" s="351">
        <v>138644868.99825123</v>
      </c>
      <c r="F15" s="351">
        <v>36739956.971666105</v>
      </c>
      <c r="G15" s="351">
        <v>79415412.114007592</v>
      </c>
      <c r="H15" s="351">
        <v>116155369.08567369</v>
      </c>
      <c r="I15" s="351">
        <v>36739956.971666105</v>
      </c>
      <c r="J15" s="351">
        <v>100950557.26736081</v>
      </c>
      <c r="K15" s="351">
        <v>137690514.2390269</v>
      </c>
    </row>
    <row r="16" spans="1:11">
      <c r="A16" s="223">
        <v>8</v>
      </c>
      <c r="B16" s="202" t="s">
        <v>330</v>
      </c>
      <c r="C16" s="351">
        <v>13542913497.545462</v>
      </c>
      <c r="D16" s="351">
        <v>18578523212.493702</v>
      </c>
      <c r="E16" s="351">
        <v>32121436710.039158</v>
      </c>
      <c r="F16" s="351">
        <v>3124903714.8070407</v>
      </c>
      <c r="G16" s="351">
        <v>4663384903.7854176</v>
      </c>
      <c r="H16" s="351">
        <v>7788288618.5924568</v>
      </c>
      <c r="I16" s="351">
        <v>2452909812.3578687</v>
      </c>
      <c r="J16" s="351">
        <v>3382929042.6814632</v>
      </c>
      <c r="K16" s="351">
        <v>5835838855.0393314</v>
      </c>
    </row>
    <row r="17" spans="1:11">
      <c r="A17" s="221" t="s">
        <v>331</v>
      </c>
      <c r="B17" s="213"/>
      <c r="C17" s="702"/>
      <c r="D17" s="702"/>
      <c r="E17" s="702"/>
      <c r="F17" s="702"/>
      <c r="G17" s="702"/>
      <c r="H17" s="702"/>
      <c r="I17" s="702"/>
      <c r="J17" s="702"/>
      <c r="K17" s="703"/>
    </row>
    <row r="18" spans="1:11">
      <c r="A18" s="223">
        <v>9</v>
      </c>
      <c r="B18" s="201" t="s">
        <v>332</v>
      </c>
      <c r="C18" s="351">
        <v>0</v>
      </c>
      <c r="D18" s="351">
        <v>0</v>
      </c>
      <c r="E18" s="351">
        <v>0</v>
      </c>
      <c r="F18" s="351">
        <v>0</v>
      </c>
      <c r="G18" s="351">
        <v>0</v>
      </c>
      <c r="H18" s="351">
        <v>0</v>
      </c>
      <c r="I18" s="351">
        <v>0</v>
      </c>
      <c r="J18" s="351">
        <v>0</v>
      </c>
      <c r="K18" s="351">
        <v>0</v>
      </c>
    </row>
    <row r="19" spans="1:11">
      <c r="A19" s="223">
        <v>10</v>
      </c>
      <c r="B19" s="201" t="s">
        <v>333</v>
      </c>
      <c r="C19" s="351">
        <v>9294671215.8332253</v>
      </c>
      <c r="D19" s="351">
        <v>10903140763.00886</v>
      </c>
      <c r="E19" s="351">
        <v>20197811978.842087</v>
      </c>
      <c r="F19" s="351">
        <v>207691084.8906976</v>
      </c>
      <c r="G19" s="351">
        <v>115098561.86584169</v>
      </c>
      <c r="H19" s="351">
        <v>322789646.75653929</v>
      </c>
      <c r="I19" s="351">
        <v>327575257.72069758</v>
      </c>
      <c r="J19" s="351">
        <v>1938791155.7857342</v>
      </c>
      <c r="K19" s="351">
        <v>2266366413.5064316</v>
      </c>
    </row>
    <row r="20" spans="1:11">
      <c r="A20" s="223">
        <v>11</v>
      </c>
      <c r="B20" s="201" t="s">
        <v>334</v>
      </c>
      <c r="C20" s="351">
        <v>1804967.0503225802</v>
      </c>
      <c r="D20" s="351">
        <v>1769463.7420865272</v>
      </c>
      <c r="E20" s="351">
        <v>3574430.7924091071</v>
      </c>
      <c r="F20" s="351">
        <v>328189764.79506445</v>
      </c>
      <c r="G20" s="351">
        <v>1135971737.1749434</v>
      </c>
      <c r="H20" s="351">
        <v>1464161501.9700079</v>
      </c>
      <c r="I20" s="351">
        <v>328189659.3406629</v>
      </c>
      <c r="J20" s="351">
        <v>1131458803.4481885</v>
      </c>
      <c r="K20" s="351">
        <v>1459648462.7888515</v>
      </c>
    </row>
    <row r="21" spans="1:11" ht="13.5" thickBot="1">
      <c r="A21" s="152">
        <v>12</v>
      </c>
      <c r="B21" s="224" t="s">
        <v>335</v>
      </c>
      <c r="C21" s="351">
        <v>9296476182.8835487</v>
      </c>
      <c r="D21" s="351">
        <v>10904910226.750946</v>
      </c>
      <c r="E21" s="351">
        <v>20201386409.634495</v>
      </c>
      <c r="F21" s="351">
        <v>535880849.68576205</v>
      </c>
      <c r="G21" s="351">
        <v>1251070299.0407851</v>
      </c>
      <c r="H21" s="351">
        <v>1786951148.7265472</v>
      </c>
      <c r="I21" s="351">
        <v>655764917.06136048</v>
      </c>
      <c r="J21" s="351">
        <v>3070249959.233923</v>
      </c>
      <c r="K21" s="351">
        <v>3726014876.2952833</v>
      </c>
    </row>
    <row r="22" spans="1:11" ht="38.25" customHeight="1" thickBot="1">
      <c r="A22" s="210"/>
      <c r="B22" s="211"/>
      <c r="C22" s="350"/>
      <c r="D22" s="350"/>
      <c r="E22" s="350"/>
      <c r="F22" s="777" t="s">
        <v>336</v>
      </c>
      <c r="G22" s="778"/>
      <c r="H22" s="778"/>
      <c r="I22" s="777" t="s">
        <v>337</v>
      </c>
      <c r="J22" s="778"/>
      <c r="K22" s="779"/>
    </row>
    <row r="23" spans="1:11">
      <c r="A23" s="206">
        <v>13</v>
      </c>
      <c r="B23" s="203" t="s">
        <v>322</v>
      </c>
      <c r="C23" s="704"/>
      <c r="D23" s="704"/>
      <c r="E23" s="704"/>
      <c r="F23" s="351">
        <v>2793471807.5848756</v>
      </c>
      <c r="G23" s="351">
        <v>4235390460.653275</v>
      </c>
      <c r="H23" s="351">
        <v>7028862268.2381506</v>
      </c>
      <c r="I23" s="351">
        <v>2673587634.7548757</v>
      </c>
      <c r="J23" s="351">
        <v>2422448257.6119118</v>
      </c>
      <c r="K23" s="351">
        <v>5096035892.366787</v>
      </c>
    </row>
    <row r="24" spans="1:11" ht="13.5" thickBot="1">
      <c r="A24" s="207">
        <v>14</v>
      </c>
      <c r="B24" s="204" t="s">
        <v>338</v>
      </c>
      <c r="C24" s="705"/>
      <c r="D24" s="706"/>
      <c r="E24" s="707"/>
      <c r="F24" s="351">
        <v>2589022865.1212788</v>
      </c>
      <c r="G24" s="351">
        <v>3412314604.7446327</v>
      </c>
      <c r="H24" s="351">
        <v>6001337469.8659096</v>
      </c>
      <c r="I24" s="351">
        <v>1797144895.2965083</v>
      </c>
      <c r="J24" s="351">
        <v>845732260.67036581</v>
      </c>
      <c r="K24" s="351">
        <v>2109823978.7440481</v>
      </c>
    </row>
    <row r="25" spans="1:11" ht="13.5" thickBot="1">
      <c r="A25" s="208">
        <v>15</v>
      </c>
      <c r="B25" s="205" t="s">
        <v>339</v>
      </c>
      <c r="C25" s="708"/>
      <c r="D25" s="708"/>
      <c r="E25" s="708"/>
      <c r="F25" s="709">
        <v>1.0789676079025357</v>
      </c>
      <c r="G25" s="709">
        <v>1.2412074943981428</v>
      </c>
      <c r="H25" s="709">
        <v>1.1712159670292961</v>
      </c>
      <c r="I25" s="709">
        <v>1.4876861858786097</v>
      </c>
      <c r="J25" s="709">
        <v>2.864320506931791</v>
      </c>
      <c r="K25" s="709">
        <v>2.4153843845306913</v>
      </c>
    </row>
    <row r="28" spans="1:11" ht="39">
      <c r="B28" s="22"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B6" sqref="B6"/>
    </sheetView>
  </sheetViews>
  <sheetFormatPr defaultColWidth="9.1796875" defaultRowHeight="13.5"/>
  <cols>
    <col min="1" max="1" width="10.54296875" style="37" bestFit="1" customWidth="1"/>
    <col min="2" max="2" width="95" style="37" customWidth="1"/>
    <col min="3" max="3" width="13.90625" style="37" bestFit="1" customWidth="1"/>
    <col min="4" max="4" width="10" style="37" bestFit="1" customWidth="1"/>
    <col min="5" max="5" width="18.26953125" style="37" bestFit="1" customWidth="1"/>
    <col min="6" max="13" width="10.7265625" style="37" customWidth="1"/>
    <col min="14" max="14" width="31" style="37" bestFit="1" customWidth="1"/>
    <col min="15" max="16384" width="9.1796875" style="12"/>
  </cols>
  <sheetData>
    <row r="1" spans="1:14">
      <c r="A1" s="5" t="s">
        <v>108</v>
      </c>
      <c r="B1" s="37" t="str">
        <f>Info!C2</f>
        <v>სს თიბისი ბანკი</v>
      </c>
    </row>
    <row r="2" spans="1:14" ht="14.25" customHeight="1">
      <c r="A2" s="37" t="s">
        <v>109</v>
      </c>
      <c r="B2" s="326">
        <f>'1. key ratios'!B2</f>
        <v>45382</v>
      </c>
    </row>
    <row r="3" spans="1:14" ht="14.25" customHeight="1"/>
    <row r="4" spans="1:14" ht="14" thickBot="1">
      <c r="A4" s="2" t="s">
        <v>262</v>
      </c>
      <c r="B4" s="54" t="s">
        <v>74</v>
      </c>
    </row>
    <row r="5" spans="1:14" s="24" customFormat="1" ht="13">
      <c r="A5" s="115"/>
      <c r="B5" s="116"/>
      <c r="C5" s="117" t="s">
        <v>0</v>
      </c>
      <c r="D5" s="117" t="s">
        <v>1</v>
      </c>
      <c r="E5" s="117" t="s">
        <v>2</v>
      </c>
      <c r="F5" s="117" t="s">
        <v>3</v>
      </c>
      <c r="G5" s="117" t="s">
        <v>4</v>
      </c>
      <c r="H5" s="117" t="s">
        <v>5</v>
      </c>
      <c r="I5" s="117" t="s">
        <v>145</v>
      </c>
      <c r="J5" s="117" t="s">
        <v>146</v>
      </c>
      <c r="K5" s="117" t="s">
        <v>147</v>
      </c>
      <c r="L5" s="117" t="s">
        <v>148</v>
      </c>
      <c r="M5" s="117" t="s">
        <v>149</v>
      </c>
      <c r="N5" s="118" t="s">
        <v>150</v>
      </c>
    </row>
    <row r="6" spans="1:14" ht="40.5">
      <c r="A6" s="107"/>
      <c r="B6" s="66"/>
      <c r="C6" s="67" t="s">
        <v>84</v>
      </c>
      <c r="D6" s="68" t="s">
        <v>73</v>
      </c>
      <c r="E6" s="69" t="s">
        <v>83</v>
      </c>
      <c r="F6" s="70">
        <v>0</v>
      </c>
      <c r="G6" s="70">
        <v>0.2</v>
      </c>
      <c r="H6" s="70">
        <v>0.35</v>
      </c>
      <c r="I6" s="70">
        <v>0.5</v>
      </c>
      <c r="J6" s="70">
        <v>0.75</v>
      </c>
      <c r="K6" s="70">
        <v>1</v>
      </c>
      <c r="L6" s="70">
        <v>1.5</v>
      </c>
      <c r="M6" s="70">
        <v>2.5</v>
      </c>
      <c r="N6" s="108" t="s">
        <v>74</v>
      </c>
    </row>
    <row r="7" spans="1:14">
      <c r="A7" s="109">
        <v>1</v>
      </c>
      <c r="B7" s="71" t="s">
        <v>75</v>
      </c>
      <c r="C7" s="178">
        <f>SUM(C8:C13)</f>
        <v>3993662577.0356545</v>
      </c>
      <c r="D7" s="66"/>
      <c r="E7" s="181">
        <f t="shared" ref="E7:M7" si="0">SUM(E8:E13)</f>
        <v>163272743.50539714</v>
      </c>
      <c r="F7" s="178">
        <f>SUM(F8:F13)</f>
        <v>20456309.909428</v>
      </c>
      <c r="G7" s="178">
        <f t="shared" si="0"/>
        <v>15844240.696816498</v>
      </c>
      <c r="H7" s="178">
        <f t="shared" si="0"/>
        <v>0</v>
      </c>
      <c r="I7" s="178">
        <f t="shared" si="0"/>
        <v>66724030.057748303</v>
      </c>
      <c r="J7" s="178">
        <f t="shared" si="0"/>
        <v>0</v>
      </c>
      <c r="K7" s="178">
        <f t="shared" si="0"/>
        <v>60248162.841404282</v>
      </c>
      <c r="L7" s="178">
        <f t="shared" si="0"/>
        <v>0</v>
      </c>
      <c r="M7" s="178">
        <f t="shared" si="0"/>
        <v>0</v>
      </c>
      <c r="N7" s="110">
        <f>SUM(N8:N13)</f>
        <v>96779026.009641722</v>
      </c>
    </row>
    <row r="8" spans="1:14">
      <c r="A8" s="109">
        <v>1.1000000000000001</v>
      </c>
      <c r="B8" s="72" t="s">
        <v>76</v>
      </c>
      <c r="C8" s="179">
        <v>1676599193.8914862</v>
      </c>
      <c r="D8" s="670">
        <v>0.02</v>
      </c>
      <c r="E8" s="181">
        <f>C8*D8</f>
        <v>33531983.877829723</v>
      </c>
      <c r="F8" s="671">
        <v>0</v>
      </c>
      <c r="G8" s="671">
        <v>15844240.696816498</v>
      </c>
      <c r="H8" s="671">
        <v>0</v>
      </c>
      <c r="I8" s="671">
        <v>5907323.1739582997</v>
      </c>
      <c r="J8" s="671">
        <v>0</v>
      </c>
      <c r="K8" s="671">
        <v>11780420.007054871</v>
      </c>
      <c r="L8" s="671">
        <v>0</v>
      </c>
      <c r="M8" s="671">
        <v>0</v>
      </c>
      <c r="N8" s="110">
        <f>SUMPRODUCT($F$6:$M$6,F8:M8)</f>
        <v>17902929.73339732</v>
      </c>
    </row>
    <row r="9" spans="1:14">
      <c r="A9" s="109">
        <v>1.2</v>
      </c>
      <c r="B9" s="72" t="s">
        <v>77</v>
      </c>
      <c r="C9" s="179">
        <v>2030214435.2192683</v>
      </c>
      <c r="D9" s="670">
        <v>0.05</v>
      </c>
      <c r="E9" s="181">
        <f>C9*D9</f>
        <v>101510721.76096343</v>
      </c>
      <c r="F9" s="671">
        <v>0</v>
      </c>
      <c r="G9" s="671">
        <v>0</v>
      </c>
      <c r="H9" s="671">
        <v>0</v>
      </c>
      <c r="I9" s="671">
        <v>58889567.383790001</v>
      </c>
      <c r="J9" s="671">
        <v>0</v>
      </c>
      <c r="K9" s="671">
        <v>42621154.377173409</v>
      </c>
      <c r="L9" s="671">
        <v>0</v>
      </c>
      <c r="M9" s="671">
        <v>0</v>
      </c>
      <c r="N9" s="110">
        <f t="shared" ref="N9:N12" si="1">SUMPRODUCT($F$6:$M$6,F9:M9)</f>
        <v>72065938.069068402</v>
      </c>
    </row>
    <row r="10" spans="1:14">
      <c r="A10" s="109">
        <v>1.3</v>
      </c>
      <c r="B10" s="72" t="s">
        <v>78</v>
      </c>
      <c r="C10" s="179">
        <v>151253355.71469998</v>
      </c>
      <c r="D10" s="670">
        <v>0.08</v>
      </c>
      <c r="E10" s="181">
        <f>C10*D10</f>
        <v>12100268.457175998</v>
      </c>
      <c r="F10" s="671">
        <v>6253680</v>
      </c>
      <c r="G10" s="671">
        <v>0</v>
      </c>
      <c r="H10" s="671">
        <v>0</v>
      </c>
      <c r="I10" s="671">
        <v>0</v>
      </c>
      <c r="J10" s="671">
        <v>0</v>
      </c>
      <c r="K10" s="671">
        <v>5846588.4571759999</v>
      </c>
      <c r="L10" s="671">
        <v>0</v>
      </c>
      <c r="M10" s="671">
        <v>0</v>
      </c>
      <c r="N10" s="110">
        <f>SUMPRODUCT($F$6:$M$6,F10:M10)</f>
        <v>5846588.4571759999</v>
      </c>
    </row>
    <row r="11" spans="1:14">
      <c r="A11" s="109">
        <v>1.4</v>
      </c>
      <c r="B11" s="72" t="s">
        <v>79</v>
      </c>
      <c r="C11" s="179">
        <v>95120450</v>
      </c>
      <c r="D11" s="670">
        <v>0.11</v>
      </c>
      <c r="E11" s="181">
        <f>C11*D11</f>
        <v>10463249.5</v>
      </c>
      <c r="F11" s="671">
        <v>8536110</v>
      </c>
      <c r="G11" s="671">
        <v>0</v>
      </c>
      <c r="H11" s="671">
        <v>0</v>
      </c>
      <c r="I11" s="671">
        <v>1927139.5</v>
      </c>
      <c r="J11" s="671">
        <v>0</v>
      </c>
      <c r="K11" s="671">
        <v>0</v>
      </c>
      <c r="L11" s="671">
        <v>0</v>
      </c>
      <c r="M11" s="671">
        <v>0</v>
      </c>
      <c r="N11" s="110">
        <f t="shared" si="1"/>
        <v>963569.75</v>
      </c>
    </row>
    <row r="12" spans="1:14">
      <c r="A12" s="109">
        <v>1.5</v>
      </c>
      <c r="B12" s="72" t="s">
        <v>80</v>
      </c>
      <c r="C12" s="179">
        <v>40475142.210199997</v>
      </c>
      <c r="D12" s="670">
        <v>0.14000000000000001</v>
      </c>
      <c r="E12" s="181">
        <f>C12*D12</f>
        <v>5666519.9094280005</v>
      </c>
      <c r="F12" s="671">
        <v>5666519.9094280005</v>
      </c>
      <c r="G12" s="671">
        <v>0</v>
      </c>
      <c r="H12" s="671">
        <v>0</v>
      </c>
      <c r="I12" s="671">
        <v>0</v>
      </c>
      <c r="J12" s="671">
        <v>0</v>
      </c>
      <c r="K12" s="671">
        <v>0</v>
      </c>
      <c r="L12" s="671">
        <v>0</v>
      </c>
      <c r="M12" s="671">
        <v>0</v>
      </c>
      <c r="N12" s="110">
        <f t="shared" si="1"/>
        <v>0</v>
      </c>
    </row>
    <row r="13" spans="1:14">
      <c r="A13" s="109">
        <v>1.6</v>
      </c>
      <c r="B13" s="73" t="s">
        <v>81</v>
      </c>
      <c r="C13" s="179">
        <v>0</v>
      </c>
      <c r="D13" s="74"/>
      <c r="E13" s="179"/>
      <c r="F13" s="671">
        <v>0</v>
      </c>
      <c r="G13" s="671">
        <v>0</v>
      </c>
      <c r="H13" s="671">
        <v>0</v>
      </c>
      <c r="I13" s="671">
        <v>0</v>
      </c>
      <c r="J13" s="671">
        <v>0</v>
      </c>
      <c r="K13" s="671">
        <v>0</v>
      </c>
      <c r="L13" s="671">
        <v>0</v>
      </c>
      <c r="M13" s="671">
        <v>0</v>
      </c>
      <c r="N13" s="110">
        <f>SUMPRODUCT($F$6:$M$6,F13:M13)</f>
        <v>0</v>
      </c>
    </row>
    <row r="14" spans="1:14">
      <c r="A14" s="109">
        <v>2</v>
      </c>
      <c r="B14" s="75" t="s">
        <v>82</v>
      </c>
      <c r="C14" s="178">
        <f>SUM(C15:C20)</f>
        <v>19181580</v>
      </c>
      <c r="D14" s="66"/>
      <c r="E14" s="181">
        <f t="shared" ref="E14:M14" si="2">SUM(E15:E20)</f>
        <v>604510.4</v>
      </c>
      <c r="F14" s="671">
        <f t="shared" si="2"/>
        <v>0</v>
      </c>
      <c r="G14" s="671">
        <f t="shared" si="2"/>
        <v>0</v>
      </c>
      <c r="H14" s="671">
        <f t="shared" si="2"/>
        <v>0</v>
      </c>
      <c r="I14" s="671">
        <f t="shared" si="2"/>
        <v>604510.39999999991</v>
      </c>
      <c r="J14" s="671">
        <f t="shared" si="2"/>
        <v>0</v>
      </c>
      <c r="K14" s="671">
        <f t="shared" si="2"/>
        <v>0</v>
      </c>
      <c r="L14" s="671">
        <f t="shared" si="2"/>
        <v>0</v>
      </c>
      <c r="M14" s="671">
        <f t="shared" si="2"/>
        <v>0</v>
      </c>
      <c r="N14" s="110">
        <f>SUM(N15:N20)</f>
        <v>302255.19999999995</v>
      </c>
    </row>
    <row r="15" spans="1:14">
      <c r="A15" s="109">
        <v>2.1</v>
      </c>
      <c r="B15" s="73" t="s">
        <v>76</v>
      </c>
      <c r="C15" s="179">
        <v>0</v>
      </c>
      <c r="D15" s="670">
        <v>5.0000000000000001E-3</v>
      </c>
      <c r="E15" s="181">
        <f>C15*D15</f>
        <v>0</v>
      </c>
      <c r="F15" s="671">
        <v>0</v>
      </c>
      <c r="G15" s="671">
        <v>0</v>
      </c>
      <c r="H15" s="671">
        <v>0</v>
      </c>
      <c r="I15" s="671">
        <v>0</v>
      </c>
      <c r="J15" s="671">
        <v>0</v>
      </c>
      <c r="K15" s="671">
        <v>0</v>
      </c>
      <c r="L15" s="671">
        <v>0</v>
      </c>
      <c r="M15" s="671">
        <v>0</v>
      </c>
      <c r="N15" s="110">
        <f>SUMPRODUCT($F$6:$M$6,F15:M15)</f>
        <v>0</v>
      </c>
    </row>
    <row r="16" spans="1:14">
      <c r="A16" s="109">
        <v>2.2000000000000002</v>
      </c>
      <c r="B16" s="73" t="s">
        <v>77</v>
      </c>
      <c r="C16" s="179">
        <v>0</v>
      </c>
      <c r="D16" s="670">
        <v>0.01</v>
      </c>
      <c r="E16" s="181">
        <f>C16*D16</f>
        <v>0</v>
      </c>
      <c r="F16" s="671">
        <v>0</v>
      </c>
      <c r="G16" s="671">
        <v>0</v>
      </c>
      <c r="H16" s="671">
        <v>0</v>
      </c>
      <c r="I16" s="671">
        <v>0</v>
      </c>
      <c r="J16" s="671">
        <v>0</v>
      </c>
      <c r="K16" s="671">
        <v>0</v>
      </c>
      <c r="L16" s="671">
        <v>0</v>
      </c>
      <c r="M16" s="671">
        <v>0</v>
      </c>
      <c r="N16" s="110">
        <f t="shared" ref="N16:N20" si="3">SUMPRODUCT($F$6:$M$6,F16:M16)</f>
        <v>0</v>
      </c>
    </row>
    <row r="17" spans="1:14">
      <c r="A17" s="109">
        <v>2.2999999999999998</v>
      </c>
      <c r="B17" s="73" t="s">
        <v>78</v>
      </c>
      <c r="C17" s="179">
        <v>8137640</v>
      </c>
      <c r="D17" s="670">
        <v>0.02</v>
      </c>
      <c r="E17" s="181">
        <f>C17*D17</f>
        <v>162752.80000000002</v>
      </c>
      <c r="F17" s="671">
        <v>0</v>
      </c>
      <c r="G17" s="671">
        <v>0</v>
      </c>
      <c r="H17" s="671">
        <v>0</v>
      </c>
      <c r="I17" s="671">
        <v>162752.79999999999</v>
      </c>
      <c r="J17" s="671">
        <v>0</v>
      </c>
      <c r="K17" s="671">
        <v>0</v>
      </c>
      <c r="L17" s="671">
        <v>0</v>
      </c>
      <c r="M17" s="671">
        <v>0</v>
      </c>
      <c r="N17" s="110">
        <f t="shared" si="3"/>
        <v>81376.399999999994</v>
      </c>
    </row>
    <row r="18" spans="1:14">
      <c r="A18" s="109">
        <v>2.4</v>
      </c>
      <c r="B18" s="73" t="s">
        <v>79</v>
      </c>
      <c r="C18" s="179">
        <v>0</v>
      </c>
      <c r="D18" s="670">
        <v>0.03</v>
      </c>
      <c r="E18" s="181">
        <f>C18*D18</f>
        <v>0</v>
      </c>
      <c r="F18" s="671">
        <v>0</v>
      </c>
      <c r="G18" s="671">
        <v>0</v>
      </c>
      <c r="H18" s="671">
        <v>0</v>
      </c>
      <c r="I18" s="671">
        <v>0</v>
      </c>
      <c r="J18" s="671">
        <v>0</v>
      </c>
      <c r="K18" s="671">
        <v>0</v>
      </c>
      <c r="L18" s="671">
        <v>0</v>
      </c>
      <c r="M18" s="671">
        <v>0</v>
      </c>
      <c r="N18" s="110">
        <f t="shared" si="3"/>
        <v>0</v>
      </c>
    </row>
    <row r="19" spans="1:14">
      <c r="A19" s="109">
        <v>2.5</v>
      </c>
      <c r="B19" s="73" t="s">
        <v>80</v>
      </c>
      <c r="C19" s="179">
        <v>11043940</v>
      </c>
      <c r="D19" s="670">
        <v>0.04</v>
      </c>
      <c r="E19" s="181">
        <f>C19*D19</f>
        <v>441757.60000000003</v>
      </c>
      <c r="F19" s="671">
        <v>0</v>
      </c>
      <c r="G19" s="671">
        <v>0</v>
      </c>
      <c r="H19" s="671">
        <v>0</v>
      </c>
      <c r="I19" s="671">
        <v>441757.6</v>
      </c>
      <c r="J19" s="671">
        <v>0</v>
      </c>
      <c r="K19" s="671">
        <v>0</v>
      </c>
      <c r="L19" s="671">
        <v>0</v>
      </c>
      <c r="M19" s="671">
        <v>0</v>
      </c>
      <c r="N19" s="110">
        <f t="shared" si="3"/>
        <v>220878.8</v>
      </c>
    </row>
    <row r="20" spans="1:14">
      <c r="A20" s="109">
        <v>2.6</v>
      </c>
      <c r="B20" s="73" t="s">
        <v>81</v>
      </c>
      <c r="C20" s="179">
        <v>0</v>
      </c>
      <c r="D20" s="74"/>
      <c r="E20" s="182"/>
      <c r="F20" s="671">
        <v>0</v>
      </c>
      <c r="G20" s="671">
        <v>0</v>
      </c>
      <c r="H20" s="671">
        <v>0</v>
      </c>
      <c r="I20" s="671">
        <v>0</v>
      </c>
      <c r="J20" s="671">
        <v>0</v>
      </c>
      <c r="K20" s="671">
        <v>0</v>
      </c>
      <c r="L20" s="671">
        <v>0</v>
      </c>
      <c r="M20" s="671">
        <v>0</v>
      </c>
      <c r="N20" s="110">
        <f t="shared" si="3"/>
        <v>0</v>
      </c>
    </row>
    <row r="21" spans="1:14" ht="14" thickBot="1">
      <c r="A21" s="111">
        <v>3</v>
      </c>
      <c r="B21" s="112" t="s">
        <v>66</v>
      </c>
      <c r="C21" s="180">
        <f>C14+C7</f>
        <v>4012844157.0356545</v>
      </c>
      <c r="D21" s="113"/>
      <c r="E21" s="183">
        <f>E14+E7</f>
        <v>163877253.90539715</v>
      </c>
      <c r="F21" s="672">
        <f>F7+F14</f>
        <v>20456309.909428</v>
      </c>
      <c r="G21" s="672">
        <f t="shared" ref="G21:L21" si="4">G7+G14</f>
        <v>15844240.696816498</v>
      </c>
      <c r="H21" s="672">
        <f t="shared" si="4"/>
        <v>0</v>
      </c>
      <c r="I21" s="672">
        <f t="shared" si="4"/>
        <v>67328540.457748309</v>
      </c>
      <c r="J21" s="672">
        <f t="shared" si="4"/>
        <v>0</v>
      </c>
      <c r="K21" s="672">
        <f t="shared" si="4"/>
        <v>60248162.841404282</v>
      </c>
      <c r="L21" s="672">
        <f t="shared" si="4"/>
        <v>0</v>
      </c>
      <c r="M21" s="672">
        <f>M7+M14</f>
        <v>0</v>
      </c>
      <c r="N21" s="114">
        <f>N14+N7</f>
        <v>97081281.209641725</v>
      </c>
    </row>
    <row r="22" spans="1:14">
      <c r="E22" s="184"/>
      <c r="F22" s="647"/>
      <c r="G22" s="647"/>
      <c r="H22" s="647"/>
      <c r="I22" s="647"/>
      <c r="J22" s="647"/>
      <c r="K22" s="647"/>
      <c r="L22" s="647"/>
      <c r="M22" s="647"/>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3"/>
  <sheetViews>
    <sheetView zoomScale="85" zoomScaleNormal="85" workbookViewId="0"/>
  </sheetViews>
  <sheetFormatPr defaultRowHeight="14.5"/>
  <cols>
    <col min="1" max="1" width="11.453125" customWidth="1"/>
    <col min="2" max="2" width="76.81640625" style="4" customWidth="1"/>
    <col min="3" max="3" width="22.81640625" customWidth="1"/>
  </cols>
  <sheetData>
    <row r="1" spans="1:5">
      <c r="A1" s="216" t="s">
        <v>108</v>
      </c>
      <c r="B1" t="str">
        <f>Info!C2</f>
        <v>სს თიბისი ბანკი</v>
      </c>
    </row>
    <row r="2" spans="1:5">
      <c r="A2" s="216" t="s">
        <v>109</v>
      </c>
      <c r="B2" s="326">
        <f>'1. key ratios'!B2</f>
        <v>45382</v>
      </c>
    </row>
    <row r="3" spans="1:5">
      <c r="A3" s="216"/>
      <c r="B3"/>
    </row>
    <row r="4" spans="1:5">
      <c r="A4" s="216" t="s">
        <v>428</v>
      </c>
      <c r="B4" t="s">
        <v>387</v>
      </c>
    </row>
    <row r="5" spans="1:5">
      <c r="A5" s="264"/>
      <c r="B5" s="264" t="s">
        <v>388</v>
      </c>
      <c r="C5" s="276"/>
    </row>
    <row r="6" spans="1:5">
      <c r="A6" s="265">
        <v>1</v>
      </c>
      <c r="B6" s="277" t="s">
        <v>440</v>
      </c>
      <c r="C6" s="278">
        <v>31252489581.151886</v>
      </c>
      <c r="E6" s="628"/>
    </row>
    <row r="7" spans="1:5">
      <c r="A7" s="265">
        <v>2</v>
      </c>
      <c r="B7" s="277" t="s">
        <v>389</v>
      </c>
      <c r="C7" s="278">
        <v>-393700888.20880002</v>
      </c>
      <c r="E7" s="628"/>
    </row>
    <row r="8" spans="1:5">
      <c r="A8" s="266">
        <v>3</v>
      </c>
      <c r="B8" s="279" t="s">
        <v>390</v>
      </c>
      <c r="C8" s="280">
        <f>C6+C7</f>
        <v>30858788692.943085</v>
      </c>
      <c r="E8" s="628"/>
    </row>
    <row r="9" spans="1:5">
      <c r="A9" s="267"/>
      <c r="B9" s="267" t="s">
        <v>391</v>
      </c>
      <c r="C9" s="281"/>
      <c r="E9" s="628"/>
    </row>
    <row r="10" spans="1:5">
      <c r="A10" s="268">
        <v>4</v>
      </c>
      <c r="B10" s="282" t="s">
        <v>392</v>
      </c>
      <c r="C10" s="278">
        <v>0</v>
      </c>
      <c r="E10" s="628"/>
    </row>
    <row r="11" spans="1:5">
      <c r="A11" s="268">
        <v>5</v>
      </c>
      <c r="B11" s="283" t="s">
        <v>393</v>
      </c>
      <c r="C11" s="278">
        <v>0</v>
      </c>
      <c r="E11" s="628"/>
    </row>
    <row r="12" spans="1:5">
      <c r="A12" s="268" t="s">
        <v>394</v>
      </c>
      <c r="B12" s="277" t="s">
        <v>395</v>
      </c>
      <c r="C12" s="280">
        <f>'15. CCR'!E21</f>
        <v>163877253.90539715</v>
      </c>
      <c r="E12" s="628"/>
    </row>
    <row r="13" spans="1:5">
      <c r="A13" s="269">
        <v>6</v>
      </c>
      <c r="B13" s="284" t="s">
        <v>396</v>
      </c>
      <c r="C13" s="278">
        <v>0</v>
      </c>
      <c r="E13" s="628"/>
    </row>
    <row r="14" spans="1:5">
      <c r="A14" s="269">
        <v>7</v>
      </c>
      <c r="B14" s="285" t="s">
        <v>397</v>
      </c>
      <c r="C14" s="278">
        <v>0</v>
      </c>
      <c r="E14" s="628"/>
    </row>
    <row r="15" spans="1:5">
      <c r="A15" s="270">
        <v>8</v>
      </c>
      <c r="B15" s="277" t="s">
        <v>398</v>
      </c>
      <c r="C15" s="278">
        <v>0</v>
      </c>
      <c r="E15" s="628"/>
    </row>
    <row r="16" spans="1:5" ht="23">
      <c r="A16" s="269">
        <v>9</v>
      </c>
      <c r="B16" s="285" t="s">
        <v>399</v>
      </c>
      <c r="C16" s="278">
        <v>0</v>
      </c>
      <c r="E16" s="628"/>
    </row>
    <row r="17" spans="1:5">
      <c r="A17" s="269">
        <v>10</v>
      </c>
      <c r="B17" s="285" t="s">
        <v>400</v>
      </c>
      <c r="C17" s="278">
        <v>0</v>
      </c>
      <c r="E17" s="628"/>
    </row>
    <row r="18" spans="1:5">
      <c r="A18" s="271">
        <v>11</v>
      </c>
      <c r="B18" s="286" t="s">
        <v>401</v>
      </c>
      <c r="C18" s="280">
        <f>SUM(C10:C17)</f>
        <v>163877253.90539715</v>
      </c>
      <c r="E18" s="628"/>
    </row>
    <row r="19" spans="1:5">
      <c r="A19" s="267"/>
      <c r="B19" s="267" t="s">
        <v>402</v>
      </c>
      <c r="C19" s="287"/>
      <c r="E19" s="628"/>
    </row>
    <row r="20" spans="1:5">
      <c r="A20" s="269">
        <v>12</v>
      </c>
      <c r="B20" s="282" t="s">
        <v>403</v>
      </c>
      <c r="C20" s="278">
        <v>0</v>
      </c>
      <c r="E20" s="628"/>
    </row>
    <row r="21" spans="1:5">
      <c r="A21" s="269">
        <v>13</v>
      </c>
      <c r="B21" s="282" t="s">
        <v>404</v>
      </c>
      <c r="C21" s="278">
        <v>0</v>
      </c>
      <c r="E21" s="628"/>
    </row>
    <row r="22" spans="1:5">
      <c r="A22" s="269">
        <v>14</v>
      </c>
      <c r="B22" s="282" t="s">
        <v>405</v>
      </c>
      <c r="C22" s="278">
        <v>0</v>
      </c>
      <c r="E22" s="628"/>
    </row>
    <row r="23" spans="1:5" ht="23">
      <c r="A23" s="269" t="s">
        <v>406</v>
      </c>
      <c r="B23" s="282" t="s">
        <v>407</v>
      </c>
      <c r="C23" s="278">
        <v>0</v>
      </c>
      <c r="E23" s="628"/>
    </row>
    <row r="24" spans="1:5">
      <c r="A24" s="269">
        <v>15</v>
      </c>
      <c r="B24" s="282" t="s">
        <v>408</v>
      </c>
      <c r="C24" s="278">
        <v>0</v>
      </c>
      <c r="E24" s="628"/>
    </row>
    <row r="25" spans="1:5">
      <c r="A25" s="269" t="s">
        <v>409</v>
      </c>
      <c r="B25" s="277" t="s">
        <v>410</v>
      </c>
      <c r="C25" s="278">
        <v>0</v>
      </c>
      <c r="E25" s="628"/>
    </row>
    <row r="26" spans="1:5">
      <c r="A26" s="271">
        <v>16</v>
      </c>
      <c r="B26" s="286" t="s">
        <v>411</v>
      </c>
      <c r="C26" s="280">
        <f>SUM(C20:C25)</f>
        <v>0</v>
      </c>
      <c r="E26" s="628"/>
    </row>
    <row r="27" spans="1:5">
      <c r="A27" s="267"/>
      <c r="B27" s="267" t="s">
        <v>412</v>
      </c>
      <c r="C27" s="281"/>
      <c r="E27" s="628"/>
    </row>
    <row r="28" spans="1:5">
      <c r="A28" s="268">
        <v>17</v>
      </c>
      <c r="B28" s="277" t="s">
        <v>413</v>
      </c>
      <c r="C28" s="278">
        <v>3530476080.6899996</v>
      </c>
      <c r="E28" s="628"/>
    </row>
    <row r="29" spans="1:5">
      <c r="A29" s="268">
        <v>18</v>
      </c>
      <c r="B29" s="277" t="s">
        <v>414</v>
      </c>
      <c r="C29" s="278">
        <v>-1821370384.9389994</v>
      </c>
      <c r="E29" s="628"/>
    </row>
    <row r="30" spans="1:5">
      <c r="A30" s="271">
        <v>19</v>
      </c>
      <c r="B30" s="286" t="s">
        <v>415</v>
      </c>
      <c r="C30" s="280">
        <f>C28+C29</f>
        <v>1709105695.7510002</v>
      </c>
      <c r="E30" s="628"/>
    </row>
    <row r="31" spans="1:5">
      <c r="A31" s="272"/>
      <c r="B31" s="267" t="s">
        <v>416</v>
      </c>
      <c r="C31" s="281"/>
      <c r="E31" s="628"/>
    </row>
    <row r="32" spans="1:5">
      <c r="A32" s="268" t="s">
        <v>417</v>
      </c>
      <c r="B32" s="282" t="s">
        <v>418</v>
      </c>
      <c r="C32" s="278">
        <v>0</v>
      </c>
      <c r="E32" s="628"/>
    </row>
    <row r="33" spans="1:5">
      <c r="A33" s="268" t="s">
        <v>419</v>
      </c>
      <c r="B33" s="283" t="s">
        <v>420</v>
      </c>
      <c r="C33" s="278">
        <v>0</v>
      </c>
      <c r="E33" s="628"/>
    </row>
    <row r="34" spans="1:5">
      <c r="A34" s="267"/>
      <c r="B34" s="267" t="s">
        <v>421</v>
      </c>
      <c r="C34" s="281"/>
      <c r="E34" s="628"/>
    </row>
    <row r="35" spans="1:5">
      <c r="A35" s="271">
        <v>20</v>
      </c>
      <c r="B35" s="286" t="s">
        <v>86</v>
      </c>
      <c r="C35" s="280">
        <f>'1. key ratios'!C9</f>
        <v>4635979374.3733997</v>
      </c>
      <c r="E35" s="628"/>
    </row>
    <row r="36" spans="1:5">
      <c r="A36" s="271">
        <v>21</v>
      </c>
      <c r="B36" s="286" t="s">
        <v>422</v>
      </c>
      <c r="C36" s="280">
        <f>C8+C18+C26+C30</f>
        <v>32731771642.59948</v>
      </c>
      <c r="E36" s="628"/>
    </row>
    <row r="37" spans="1:5">
      <c r="A37" s="273"/>
      <c r="B37" s="273" t="s">
        <v>387</v>
      </c>
      <c r="C37" s="281"/>
      <c r="E37" s="628"/>
    </row>
    <row r="38" spans="1:5">
      <c r="A38" s="271">
        <v>22</v>
      </c>
      <c r="B38" s="286" t="s">
        <v>387</v>
      </c>
      <c r="C38" s="673">
        <f>IFERROR(C35/C36,0)</f>
        <v>0.14163545514718803</v>
      </c>
      <c r="E38" s="628"/>
    </row>
    <row r="39" spans="1:5">
      <c r="A39" s="273"/>
      <c r="B39" s="273" t="s">
        <v>423</v>
      </c>
      <c r="C39" s="281"/>
      <c r="E39" s="628"/>
    </row>
    <row r="40" spans="1:5">
      <c r="A40" s="274" t="s">
        <v>424</v>
      </c>
      <c r="B40" s="282" t="s">
        <v>425</v>
      </c>
      <c r="C40" s="278">
        <v>0</v>
      </c>
      <c r="E40" s="628"/>
    </row>
    <row r="41" spans="1:5">
      <c r="A41" s="275" t="s">
        <v>426</v>
      </c>
      <c r="B41" s="283" t="s">
        <v>427</v>
      </c>
      <c r="C41" s="278">
        <v>0</v>
      </c>
      <c r="E41" s="628"/>
    </row>
    <row r="43" spans="1:5">
      <c r="B43" s="296"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70" zoomScaleNormal="70" workbookViewId="0">
      <pane xSplit="2" ySplit="6" topLeftCell="C7" activePane="bottomRight" state="frozen"/>
      <selection pane="topRight" activeCell="C1" sqref="C1"/>
      <selection pane="bottomLeft" activeCell="A7" sqref="A7"/>
      <selection pane="bottomRight" activeCell="C7" sqref="C7"/>
    </sheetView>
  </sheetViews>
  <sheetFormatPr defaultRowHeight="14.5"/>
  <cols>
    <col min="1" max="1" width="9.90625" style="216" bestFit="1" customWidth="1"/>
    <col min="2" max="2" width="82.6328125" style="22" customWidth="1"/>
    <col min="3" max="3" width="13.6328125" style="216" bestFit="1" customWidth="1"/>
    <col min="4" max="4" width="12.7265625" style="216" bestFit="1" customWidth="1"/>
    <col min="5" max="5" width="17.54296875" style="216" customWidth="1"/>
    <col min="6" max="6" width="21.81640625" style="216" customWidth="1"/>
    <col min="7" max="7" width="17.54296875" style="216" customWidth="1"/>
  </cols>
  <sheetData>
    <row r="1" spans="1:7">
      <c r="A1" s="216" t="s">
        <v>108</v>
      </c>
      <c r="B1" s="216" t="str">
        <f>Info!C2</f>
        <v>სს თიბისი ბანკი</v>
      </c>
    </row>
    <row r="2" spans="1:7">
      <c r="A2" s="216" t="s">
        <v>109</v>
      </c>
      <c r="B2" s="326">
        <f>'1. key ratios'!B2</f>
        <v>45382</v>
      </c>
    </row>
    <row r="3" spans="1:7">
      <c r="B3" s="326"/>
    </row>
    <row r="4" spans="1:7" ht="15" thickBot="1">
      <c r="A4" s="216" t="s">
        <v>488</v>
      </c>
      <c r="B4" s="329" t="s">
        <v>453</v>
      </c>
    </row>
    <row r="5" spans="1:7">
      <c r="A5" s="330"/>
      <c r="B5" s="331"/>
      <c r="C5" s="784" t="s">
        <v>454</v>
      </c>
      <c r="D5" s="784"/>
      <c r="E5" s="784"/>
      <c r="F5" s="784"/>
      <c r="G5" s="785" t="s">
        <v>455</v>
      </c>
    </row>
    <row r="6" spans="1:7">
      <c r="A6" s="332"/>
      <c r="B6" s="333"/>
      <c r="C6" s="334" t="s">
        <v>456</v>
      </c>
      <c r="D6" s="335" t="s">
        <v>457</v>
      </c>
      <c r="E6" s="335" t="s">
        <v>458</v>
      </c>
      <c r="F6" s="335" t="s">
        <v>459</v>
      </c>
      <c r="G6" s="786"/>
    </row>
    <row r="7" spans="1:7">
      <c r="A7" s="336"/>
      <c r="B7" s="337" t="s">
        <v>460</v>
      </c>
      <c r="C7" s="338"/>
      <c r="D7" s="338"/>
      <c r="E7" s="338"/>
      <c r="F7" s="338"/>
      <c r="G7" s="339"/>
    </row>
    <row r="8" spans="1:7">
      <c r="A8" s="340">
        <v>1</v>
      </c>
      <c r="B8" s="341" t="s">
        <v>461</v>
      </c>
      <c r="C8" s="342">
        <v>4096919374.3733997</v>
      </c>
      <c r="D8" s="342">
        <v>0</v>
      </c>
      <c r="E8" s="342">
        <v>0</v>
      </c>
      <c r="F8" s="342">
        <v>4337264194.4244881</v>
      </c>
      <c r="G8" s="342">
        <v>8434183568.7978878</v>
      </c>
    </row>
    <row r="9" spans="1:7">
      <c r="A9" s="340">
        <v>2</v>
      </c>
      <c r="B9" s="344" t="s">
        <v>85</v>
      </c>
      <c r="C9" s="342">
        <v>4096919374.3733997</v>
      </c>
      <c r="D9" s="342">
        <v>0</v>
      </c>
      <c r="E9" s="342">
        <v>0</v>
      </c>
      <c r="F9" s="342">
        <v>1193407502.5</v>
      </c>
      <c r="G9" s="342">
        <v>5290326876.8733997</v>
      </c>
    </row>
    <row r="10" spans="1:7">
      <c r="A10" s="340">
        <v>3</v>
      </c>
      <c r="B10" s="344" t="s">
        <v>462</v>
      </c>
      <c r="C10" s="345"/>
      <c r="D10" s="345"/>
      <c r="E10" s="345"/>
      <c r="F10" s="342">
        <v>3143856691.9244881</v>
      </c>
      <c r="G10" s="342">
        <v>3143856691.9244881</v>
      </c>
    </row>
    <row r="11" spans="1:7" ht="26.5">
      <c r="A11" s="340">
        <v>4</v>
      </c>
      <c r="B11" s="341" t="s">
        <v>463</v>
      </c>
      <c r="C11" s="342">
        <v>4943357007.6074667</v>
      </c>
      <c r="D11" s="342">
        <v>3053862374.7402716</v>
      </c>
      <c r="E11" s="342">
        <v>1194752410.5962503</v>
      </c>
      <c r="F11" s="342">
        <v>292760031.55662066</v>
      </c>
      <c r="G11" s="342">
        <v>7804990122.8697386</v>
      </c>
    </row>
    <row r="12" spans="1:7">
      <c r="A12" s="340">
        <v>5</v>
      </c>
      <c r="B12" s="344" t="s">
        <v>464</v>
      </c>
      <c r="C12" s="342">
        <v>3266295831.5039368</v>
      </c>
      <c r="D12" s="342">
        <v>2441622277.1523905</v>
      </c>
      <c r="E12" s="342">
        <v>922466053.52606726</v>
      </c>
      <c r="F12" s="342">
        <v>175447416.97190464</v>
      </c>
      <c r="G12" s="342">
        <v>6465540000.1965837</v>
      </c>
    </row>
    <row r="13" spans="1:7">
      <c r="A13" s="340">
        <v>6</v>
      </c>
      <c r="B13" s="344" t="s">
        <v>465</v>
      </c>
      <c r="C13" s="342">
        <v>1677061176.1035297</v>
      </c>
      <c r="D13" s="342">
        <v>612240097.58788085</v>
      </c>
      <c r="E13" s="342">
        <v>272286357.07018298</v>
      </c>
      <c r="F13" s="342">
        <v>117312614.58471601</v>
      </c>
      <c r="G13" s="342">
        <v>1339450122.6731546</v>
      </c>
    </row>
    <row r="14" spans="1:7">
      <c r="A14" s="340">
        <v>7</v>
      </c>
      <c r="B14" s="341" t="s">
        <v>466</v>
      </c>
      <c r="C14" s="342">
        <v>6749724118.2807293</v>
      </c>
      <c r="D14" s="342">
        <v>2055049695.4755049</v>
      </c>
      <c r="E14" s="342">
        <v>829103421.0725987</v>
      </c>
      <c r="F14" s="342">
        <v>2398542.4029659997</v>
      </c>
      <c r="G14" s="342">
        <v>4071101705.5428619</v>
      </c>
    </row>
    <row r="15" spans="1:7" ht="52.5">
      <c r="A15" s="340">
        <v>8</v>
      </c>
      <c r="B15" s="344" t="s">
        <v>467</v>
      </c>
      <c r="C15" s="342">
        <v>6509512375.8162556</v>
      </c>
      <c r="D15" s="342">
        <v>801189071.79390335</v>
      </c>
      <c r="E15" s="342">
        <v>333971319.42018759</v>
      </c>
      <c r="F15" s="342">
        <v>2398542.4029659997</v>
      </c>
      <c r="G15" s="342">
        <v>3823535654.7166562</v>
      </c>
    </row>
    <row r="16" spans="1:7" ht="26.5">
      <c r="A16" s="340">
        <v>9</v>
      </c>
      <c r="B16" s="344" t="s">
        <v>468</v>
      </c>
      <c r="C16" s="342">
        <v>240211742.46447334</v>
      </c>
      <c r="D16" s="342">
        <v>1253860623.6816015</v>
      </c>
      <c r="E16" s="342">
        <v>495132101.65241104</v>
      </c>
      <c r="F16" s="342">
        <v>0</v>
      </c>
      <c r="G16" s="342">
        <v>247566050.82620552</v>
      </c>
    </row>
    <row r="17" spans="1:7">
      <c r="A17" s="340">
        <v>10</v>
      </c>
      <c r="B17" s="341" t="s">
        <v>469</v>
      </c>
      <c r="C17" s="342">
        <v>0</v>
      </c>
      <c r="D17" s="342">
        <v>0</v>
      </c>
      <c r="E17" s="342">
        <v>0</v>
      </c>
      <c r="F17" s="342">
        <v>0</v>
      </c>
      <c r="G17" s="342">
        <v>0</v>
      </c>
    </row>
    <row r="18" spans="1:7">
      <c r="A18" s="340">
        <v>11</v>
      </c>
      <c r="B18" s="341" t="s">
        <v>89</v>
      </c>
      <c r="C18" s="342">
        <v>2141037332.8349669</v>
      </c>
      <c r="D18" s="342">
        <v>1118713865.6314671</v>
      </c>
      <c r="E18" s="342">
        <v>25580060.301913999</v>
      </c>
      <c r="F18" s="342">
        <v>18266536.384696998</v>
      </c>
      <c r="G18" s="342">
        <v>0</v>
      </c>
    </row>
    <row r="19" spans="1:7">
      <c r="A19" s="340">
        <v>12</v>
      </c>
      <c r="B19" s="344" t="s">
        <v>470</v>
      </c>
      <c r="C19" s="345"/>
      <c r="D19" s="342">
        <v>3789941.3000000012</v>
      </c>
      <c r="E19" s="342">
        <v>5997624.9000000004</v>
      </c>
      <c r="F19" s="342">
        <v>13494753.59</v>
      </c>
      <c r="G19" s="342">
        <v>0</v>
      </c>
    </row>
    <row r="20" spans="1:7" ht="26.5">
      <c r="A20" s="340">
        <v>13</v>
      </c>
      <c r="B20" s="344" t="s">
        <v>471</v>
      </c>
      <c r="C20" s="342">
        <v>2141037332.8349669</v>
      </c>
      <c r="D20" s="342">
        <v>1114923924.3314672</v>
      </c>
      <c r="E20" s="342">
        <v>19582435.401913997</v>
      </c>
      <c r="F20" s="342">
        <v>4771782.7946969997</v>
      </c>
      <c r="G20" s="342">
        <v>0</v>
      </c>
    </row>
    <row r="21" spans="1:7">
      <c r="A21" s="346">
        <v>14</v>
      </c>
      <c r="B21" s="347" t="s">
        <v>472</v>
      </c>
      <c r="C21" s="713">
        <f>SUM(C8,C11,C14,C17,C18)</f>
        <v>17931037833.096561</v>
      </c>
      <c r="D21" s="713">
        <f>SUM(D8,D11,D14,D17,D18)</f>
        <v>6227625935.8472433</v>
      </c>
      <c r="E21" s="713">
        <f>SUM(E8,E11,E14,E17,E18)</f>
        <v>2049435891.970763</v>
      </c>
      <c r="F21" s="713">
        <f>SUM(F8,F11,F14,F17,F18)</f>
        <v>4650689304.7687712</v>
      </c>
      <c r="G21" s="713">
        <f>SUM(G8,G11,G14,G17,G18)</f>
        <v>20310275397.210487</v>
      </c>
    </row>
    <row r="22" spans="1:7">
      <c r="A22" s="348"/>
      <c r="B22" s="365" t="s">
        <v>473</v>
      </c>
      <c r="C22" s="349"/>
      <c r="D22" s="350"/>
      <c r="E22" s="349"/>
      <c r="F22" s="349"/>
      <c r="G22" s="343"/>
    </row>
    <row r="23" spans="1:7">
      <c r="A23" s="340">
        <v>15</v>
      </c>
      <c r="B23" s="341" t="s">
        <v>322</v>
      </c>
      <c r="C23" s="342">
        <v>2473266280.7822618</v>
      </c>
      <c r="D23" s="342">
        <v>4667978381.7363758</v>
      </c>
      <c r="E23" s="342">
        <v>0</v>
      </c>
      <c r="F23" s="342">
        <v>0</v>
      </c>
      <c r="G23" s="342">
        <v>207002356.77722353</v>
      </c>
    </row>
    <row r="24" spans="1:7">
      <c r="A24" s="340">
        <v>16</v>
      </c>
      <c r="B24" s="341" t="s">
        <v>474</v>
      </c>
      <c r="C24" s="342">
        <v>8811944.48483916</v>
      </c>
      <c r="D24" s="342">
        <v>4006171840.3061562</v>
      </c>
      <c r="E24" s="342">
        <v>2432414754.248641</v>
      </c>
      <c r="F24" s="342">
        <v>14711164447.844467</v>
      </c>
      <c r="G24" s="342">
        <v>14866347848.263342</v>
      </c>
    </row>
    <row r="25" spans="1:7" ht="26.5">
      <c r="A25" s="340">
        <v>17</v>
      </c>
      <c r="B25" s="344" t="s">
        <v>475</v>
      </c>
      <c r="C25" s="342">
        <v>0</v>
      </c>
      <c r="D25" s="342">
        <v>0</v>
      </c>
      <c r="E25" s="342">
        <v>0</v>
      </c>
      <c r="F25" s="342">
        <v>0</v>
      </c>
      <c r="G25" s="342">
        <v>0</v>
      </c>
    </row>
    <row r="26" spans="1:7" ht="26.5">
      <c r="A26" s="340">
        <v>18</v>
      </c>
      <c r="B26" s="344" t="s">
        <v>476</v>
      </c>
      <c r="C26" s="342">
        <v>8811944.48483916</v>
      </c>
      <c r="D26" s="342">
        <v>812021796.37524736</v>
      </c>
      <c r="E26" s="342">
        <v>107803866.981822</v>
      </c>
      <c r="F26" s="342">
        <v>22751346.658584997</v>
      </c>
      <c r="G26" s="342">
        <v>199778341.27850896</v>
      </c>
    </row>
    <row r="27" spans="1:7">
      <c r="A27" s="340">
        <v>19</v>
      </c>
      <c r="B27" s="344" t="s">
        <v>477</v>
      </c>
      <c r="C27" s="342">
        <v>0</v>
      </c>
      <c r="D27" s="342">
        <v>2516486563.3471384</v>
      </c>
      <c r="E27" s="342">
        <v>1735336212.7233191</v>
      </c>
      <c r="F27" s="342">
        <v>8076648062.9670677</v>
      </c>
      <c r="G27" s="342">
        <v>8991062241.5572357</v>
      </c>
    </row>
    <row r="28" spans="1:7">
      <c r="A28" s="340">
        <v>20</v>
      </c>
      <c r="B28" s="352" t="s">
        <v>478</v>
      </c>
      <c r="C28" s="342">
        <v>0</v>
      </c>
      <c r="D28" s="342">
        <v>0</v>
      </c>
      <c r="E28" s="342">
        <v>0</v>
      </c>
      <c r="F28" s="342">
        <v>0</v>
      </c>
      <c r="G28" s="342">
        <v>0</v>
      </c>
    </row>
    <row r="29" spans="1:7">
      <c r="A29" s="340">
        <v>21</v>
      </c>
      <c r="B29" s="344" t="s">
        <v>479</v>
      </c>
      <c r="C29" s="342">
        <v>0</v>
      </c>
      <c r="D29" s="342">
        <v>612869890.07000005</v>
      </c>
      <c r="E29" s="342">
        <v>573583682.51999998</v>
      </c>
      <c r="F29" s="342">
        <v>5657159454.9200001</v>
      </c>
      <c r="G29" s="342">
        <v>4823850228.3549709</v>
      </c>
    </row>
    <row r="30" spans="1:7">
      <c r="A30" s="340">
        <v>22</v>
      </c>
      <c r="B30" s="352" t="s">
        <v>478</v>
      </c>
      <c r="C30" s="342">
        <v>0</v>
      </c>
      <c r="D30" s="342">
        <v>243669945.23416162</v>
      </c>
      <c r="E30" s="342">
        <v>218926496.14128476</v>
      </c>
      <c r="F30" s="342">
        <v>2668129115.0332365</v>
      </c>
      <c r="G30" s="342">
        <v>2196880366.1470504</v>
      </c>
    </row>
    <row r="31" spans="1:7">
      <c r="A31" s="340">
        <v>23</v>
      </c>
      <c r="B31" s="344" t="s">
        <v>480</v>
      </c>
      <c r="C31" s="342">
        <v>0</v>
      </c>
      <c r="D31" s="342">
        <v>64793590.513770014</v>
      </c>
      <c r="E31" s="342">
        <v>15690992.023500001</v>
      </c>
      <c r="F31" s="342">
        <v>954605583.29881382</v>
      </c>
      <c r="G31" s="342">
        <v>851657037.07262671</v>
      </c>
    </row>
    <row r="32" spans="1:7">
      <c r="A32" s="340">
        <v>24</v>
      </c>
      <c r="B32" s="341" t="s">
        <v>481</v>
      </c>
      <c r="C32" s="342">
        <v>0</v>
      </c>
      <c r="D32" s="342">
        <v>0</v>
      </c>
      <c r="E32" s="342">
        <v>0</v>
      </c>
      <c r="F32" s="342">
        <v>0</v>
      </c>
      <c r="G32" s="342">
        <v>0</v>
      </c>
    </row>
    <row r="33" spans="1:7">
      <c r="A33" s="340">
        <v>25</v>
      </c>
      <c r="B33" s="341" t="s">
        <v>99</v>
      </c>
      <c r="C33" s="342">
        <v>617420739.25839949</v>
      </c>
      <c r="D33" s="342">
        <v>322732996.49368697</v>
      </c>
      <c r="E33" s="342">
        <v>148644180.85860699</v>
      </c>
      <c r="F33" s="342">
        <v>1476478707.2397413</v>
      </c>
      <c r="G33" s="342">
        <v>2283918533.1853509</v>
      </c>
    </row>
    <row r="34" spans="1:7">
      <c r="A34" s="340">
        <v>26</v>
      </c>
      <c r="B34" s="344" t="s">
        <v>482</v>
      </c>
      <c r="C34" s="345"/>
      <c r="D34" s="342">
        <v>49144121.729999945</v>
      </c>
      <c r="E34" s="342">
        <v>13719172.110000005</v>
      </c>
      <c r="F34" s="342">
        <v>1383176.4700000002</v>
      </c>
      <c r="G34" s="342">
        <v>64246470.30999995</v>
      </c>
    </row>
    <row r="35" spans="1:7">
      <c r="A35" s="340">
        <v>27</v>
      </c>
      <c r="B35" s="344" t="s">
        <v>483</v>
      </c>
      <c r="C35" s="342">
        <v>617420739.25839949</v>
      </c>
      <c r="D35" s="342">
        <v>273588874.76368701</v>
      </c>
      <c r="E35" s="342">
        <v>134925008.74860698</v>
      </c>
      <c r="F35" s="342">
        <v>1475095530.7697413</v>
      </c>
      <c r="G35" s="342">
        <v>2219672062.875351</v>
      </c>
    </row>
    <row r="36" spans="1:7">
      <c r="A36" s="340">
        <v>28</v>
      </c>
      <c r="B36" s="341" t="s">
        <v>484</v>
      </c>
      <c r="C36" s="342">
        <v>1121137083.6325998</v>
      </c>
      <c r="D36" s="342">
        <v>749508007.148592</v>
      </c>
      <c r="E36" s="342">
        <v>790979945.51624084</v>
      </c>
      <c r="F36" s="342">
        <v>868851041.62923598</v>
      </c>
      <c r="G36" s="342">
        <v>340433305.69249868</v>
      </c>
    </row>
    <row r="37" spans="1:7">
      <c r="A37" s="346">
        <v>29</v>
      </c>
      <c r="B37" s="347" t="s">
        <v>485</v>
      </c>
      <c r="C37" s="712">
        <f>C23+C24+C32+C33+C36</f>
        <v>4220636048.1581001</v>
      </c>
      <c r="D37" s="712">
        <f t="shared" ref="D37:F37" si="0">D23+D24+D32+D33+D36</f>
        <v>9746391225.6848106</v>
      </c>
      <c r="E37" s="712">
        <f t="shared" si="0"/>
        <v>3372038880.6234884</v>
      </c>
      <c r="F37" s="712">
        <f t="shared" si="0"/>
        <v>17056494196.713446</v>
      </c>
      <c r="G37" s="711">
        <f>SUM(G23:G24,G32:G33,G36)</f>
        <v>17697702043.918415</v>
      </c>
    </row>
    <row r="38" spans="1:7">
      <c r="A38" s="336"/>
      <c r="B38" s="353"/>
      <c r="C38" s="354"/>
      <c r="D38" s="354"/>
      <c r="E38" s="354"/>
      <c r="F38" s="354"/>
      <c r="G38" s="355"/>
    </row>
    <row r="39" spans="1:7" ht="15" thickBot="1">
      <c r="A39" s="356">
        <v>30</v>
      </c>
      <c r="B39" s="357" t="s">
        <v>453</v>
      </c>
      <c r="C39" s="225"/>
      <c r="D39" s="209"/>
      <c r="E39" s="209"/>
      <c r="F39" s="358"/>
      <c r="G39" s="359">
        <f>IFERROR(G21/G37,0)</f>
        <v>1.147622179806663</v>
      </c>
    </row>
    <row r="42" spans="1:7" ht="39.5">
      <c r="B42" s="22"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63" zoomScaleNormal="63" workbookViewId="0">
      <pane xSplit="1" ySplit="5" topLeftCell="B6" activePane="bottomRight" state="frozen"/>
      <selection pane="topRight" activeCell="B1" sqref="B1"/>
      <selection pane="bottomLeft" activeCell="A6" sqref="A6"/>
      <selection pane="bottomRight" activeCell="B2" sqref="B2"/>
    </sheetView>
  </sheetViews>
  <sheetFormatPr defaultRowHeight="14.5"/>
  <cols>
    <col min="1" max="1" width="9.54296875" style="18" bestFit="1" customWidth="1"/>
    <col min="2" max="2" width="88.36328125" style="15" customWidth="1"/>
    <col min="3" max="3" width="17" style="15" bestFit="1" customWidth="1"/>
    <col min="4" max="7" width="13.90625" style="216" bestFit="1" customWidth="1"/>
    <col min="8" max="9" width="6.7265625" customWidth="1"/>
  </cols>
  <sheetData>
    <row r="1" spans="1:8">
      <c r="A1" s="16" t="s">
        <v>108</v>
      </c>
      <c r="B1" s="295" t="str">
        <f>Info!C2</f>
        <v>სს თიბისი ბანკი</v>
      </c>
    </row>
    <row r="2" spans="1:8">
      <c r="A2" s="16" t="s">
        <v>109</v>
      </c>
      <c r="B2" s="326">
        <v>45382</v>
      </c>
      <c r="C2" s="28"/>
      <c r="D2" s="17"/>
      <c r="E2" s="17"/>
      <c r="F2" s="17"/>
      <c r="G2" s="17"/>
      <c r="H2" s="1"/>
    </row>
    <row r="3" spans="1:8" ht="15" thickBot="1">
      <c r="A3" s="16"/>
      <c r="C3" s="28"/>
      <c r="D3" s="17"/>
      <c r="E3" s="17"/>
      <c r="F3" s="17"/>
      <c r="G3" s="17"/>
      <c r="H3" s="1"/>
    </row>
    <row r="4" spans="1:8" ht="15" customHeight="1" thickBot="1">
      <c r="A4" s="38" t="s">
        <v>252</v>
      </c>
      <c r="B4" s="145" t="s">
        <v>139</v>
      </c>
      <c r="C4" s="146"/>
      <c r="D4" s="726" t="s">
        <v>935</v>
      </c>
      <c r="E4" s="727"/>
      <c r="F4" s="727"/>
      <c r="G4" s="728"/>
      <c r="H4" s="1"/>
    </row>
    <row r="5" spans="1:8">
      <c r="A5" s="196" t="s">
        <v>25</v>
      </c>
      <c r="B5" s="197"/>
      <c r="C5" s="310" t="str">
        <f>INT((MONTH($B$2))/3)&amp;"Q"&amp;"-"&amp;YEAR($B$2)</f>
        <v>1Q-2024</v>
      </c>
      <c r="D5" s="310" t="str">
        <f>IF(INT(MONTH($B$2))=3, "4"&amp;"Q"&amp;"-"&amp;YEAR($B$2)-1, IF(INT(MONTH($B$2))=6, "1"&amp;"Q"&amp;"-"&amp;YEAR($B$2), IF(INT(MONTH($B$2))=9, "2"&amp;"Q"&amp;"-"&amp;YEAR($B$2),IF(INT(MONTH($B$2))=12, "3"&amp;"Q"&amp;"-"&amp;YEAR($B$2), 0))))</f>
        <v>4Q-2023</v>
      </c>
      <c r="E5" s="310" t="str">
        <f>IF(INT(MONTH($B$2))=3, "3"&amp;"Q"&amp;"-"&amp;YEAR($B$2)-1, IF(INT(MONTH($B$2))=6, "4"&amp;"Q"&amp;"-"&amp;YEAR($B$2)-1, IF(INT(MONTH($B$2))=9, "1"&amp;"Q"&amp;"-"&amp;YEAR($B$2),IF(INT(MONTH($B$2))=12, "2"&amp;"Q"&amp;"-"&amp;YEAR($B$2), 0))))</f>
        <v>3Q-2023</v>
      </c>
      <c r="F5" s="310" t="str">
        <f>IF(INT(MONTH($B$2))=3, "2"&amp;"Q"&amp;"-"&amp;YEAR($B$2)-1, IF(INT(MONTH($B$2))=6, "3"&amp;"Q"&amp;"-"&amp;YEAR($B$2)-1, IF(INT(MONTH($B$2))=9, "4"&amp;"Q"&amp;"-"&amp;YEAR($B$2)-1,IF(INT(MONTH($B$2))=12, "1"&amp;"Q"&amp;"-"&amp;YEAR($B$2), 0))))</f>
        <v>2Q-2023</v>
      </c>
      <c r="G5" s="311" t="str">
        <f>IF(INT(MONTH($B$2))=3, "1"&amp;"Q"&amp;"-"&amp;YEAR($B$2)-1, IF(INT(MONTH($B$2))=6, "2"&amp;"Q"&amp;"-"&amp;YEAR($B$2)-1, IF(INT(MONTH($B$2))=9, "3"&amp;"Q"&amp;"-"&amp;YEAR($B$2)-1,IF(INT(MONTH($B$2))=12, "4"&amp;"Q"&amp;"-"&amp;YEAR($B$2)-1, 0))))</f>
        <v>1Q-2023</v>
      </c>
    </row>
    <row r="6" spans="1:8">
      <c r="A6" s="312"/>
      <c r="B6" s="313" t="s">
        <v>106</v>
      </c>
      <c r="C6" s="198"/>
      <c r="D6" s="198"/>
      <c r="E6" s="198"/>
      <c r="F6" s="198"/>
      <c r="G6" s="199"/>
    </row>
    <row r="7" spans="1:8">
      <c r="A7" s="312"/>
      <c r="B7" s="314" t="s">
        <v>110</v>
      </c>
      <c r="C7" s="198"/>
      <c r="D7" s="198"/>
      <c r="E7" s="198"/>
      <c r="F7" s="198"/>
      <c r="G7" s="199"/>
    </row>
    <row r="8" spans="1:8">
      <c r="A8" s="300">
        <v>1</v>
      </c>
      <c r="B8" s="301" t="s">
        <v>22</v>
      </c>
      <c r="C8" s="315">
        <v>4096919374.3734002</v>
      </c>
      <c r="D8" s="316">
        <v>4235033443.5101004</v>
      </c>
      <c r="E8" s="316">
        <v>3966900799.7182999</v>
      </c>
      <c r="F8" s="316">
        <v>3920003532.5926003</v>
      </c>
      <c r="G8" s="317">
        <v>3667478945.1757994</v>
      </c>
    </row>
    <row r="9" spans="1:8">
      <c r="A9" s="300">
        <v>2</v>
      </c>
      <c r="B9" s="301" t="s">
        <v>86</v>
      </c>
      <c r="C9" s="315">
        <v>4635979374.3733997</v>
      </c>
      <c r="D9" s="316">
        <v>4772913443.5101004</v>
      </c>
      <c r="E9" s="316">
        <v>4502560799.7182999</v>
      </c>
      <c r="F9" s="316">
        <v>4443543532.5925999</v>
      </c>
      <c r="G9" s="317">
        <v>4179558945.1757994</v>
      </c>
    </row>
    <row r="10" spans="1:8">
      <c r="A10" s="300">
        <v>3</v>
      </c>
      <c r="B10" s="301" t="s">
        <v>85</v>
      </c>
      <c r="C10" s="315">
        <v>5290326876.8733997</v>
      </c>
      <c r="D10" s="316">
        <v>5374301438.5101004</v>
      </c>
      <c r="E10" s="316">
        <v>5058696403.2182999</v>
      </c>
      <c r="F10" s="316">
        <v>4947830349.0925999</v>
      </c>
      <c r="G10" s="317">
        <v>4601884123.1757994</v>
      </c>
    </row>
    <row r="11" spans="1:8">
      <c r="A11" s="300">
        <v>4</v>
      </c>
      <c r="B11" s="301" t="s">
        <v>445</v>
      </c>
      <c r="C11" s="315">
        <v>3572741013.9935355</v>
      </c>
      <c r="D11" s="316">
        <v>3469919371.008564</v>
      </c>
      <c r="E11" s="316">
        <v>3259567290.3830299</v>
      </c>
      <c r="F11" s="316">
        <v>3095795309.9869852</v>
      </c>
      <c r="G11" s="317">
        <v>2978334187.6034298</v>
      </c>
    </row>
    <row r="12" spans="1:8">
      <c r="A12" s="300">
        <v>5</v>
      </c>
      <c r="B12" s="301" t="s">
        <v>446</v>
      </c>
      <c r="C12" s="315">
        <v>4141362897.3104973</v>
      </c>
      <c r="D12" s="316">
        <v>4044491795.5579395</v>
      </c>
      <c r="E12" s="316">
        <v>3797885385.1339526</v>
      </c>
      <c r="F12" s="316">
        <v>3598350160.990766</v>
      </c>
      <c r="G12" s="317">
        <v>3460120422.0620542</v>
      </c>
    </row>
    <row r="13" spans="1:8">
      <c r="A13" s="300">
        <v>6</v>
      </c>
      <c r="B13" s="301" t="s">
        <v>447</v>
      </c>
      <c r="C13" s="315">
        <v>4896025206.4222965</v>
      </c>
      <c r="D13" s="316">
        <v>4806912535.7040672</v>
      </c>
      <c r="E13" s="316">
        <v>4512164019.0181398</v>
      </c>
      <c r="F13" s="316">
        <v>4265252019.6519585</v>
      </c>
      <c r="G13" s="317">
        <v>4099514691.7321448</v>
      </c>
    </row>
    <row r="14" spans="1:8">
      <c r="A14" s="312"/>
      <c r="B14" s="313" t="s">
        <v>449</v>
      </c>
      <c r="C14" s="198"/>
      <c r="D14" s="198"/>
      <c r="E14" s="198"/>
      <c r="F14" s="198"/>
      <c r="G14" s="199"/>
    </row>
    <row r="15" spans="1:8" ht="22" customHeight="1">
      <c r="A15" s="300">
        <v>7</v>
      </c>
      <c r="B15" s="301" t="s">
        <v>448</v>
      </c>
      <c r="C15" s="315">
        <v>24607358040.02829</v>
      </c>
      <c r="D15" s="316">
        <v>24336689808.405174</v>
      </c>
      <c r="E15" s="316">
        <v>22668335005.291866</v>
      </c>
      <c r="F15" s="316">
        <v>21452807893.626583</v>
      </c>
      <c r="G15" s="317">
        <v>20767052453.220814</v>
      </c>
    </row>
    <row r="16" spans="1:8">
      <c r="A16" s="312"/>
      <c r="B16" s="313" t="s">
        <v>452</v>
      </c>
      <c r="C16" s="198"/>
      <c r="D16" s="198"/>
      <c r="E16" s="198"/>
      <c r="F16" s="198"/>
      <c r="G16" s="199"/>
    </row>
    <row r="17" spans="1:7" s="3" customFormat="1">
      <c r="A17" s="300"/>
      <c r="B17" s="314" t="s">
        <v>435</v>
      </c>
      <c r="C17" s="198"/>
      <c r="D17" s="198"/>
      <c r="E17" s="198"/>
      <c r="F17" s="198"/>
      <c r="G17" s="199"/>
    </row>
    <row r="18" spans="1:7">
      <c r="A18" s="299">
        <v>8</v>
      </c>
      <c r="B18" s="318" t="s">
        <v>443</v>
      </c>
      <c r="C18" s="696">
        <v>0.16649163911497628</v>
      </c>
      <c r="D18" s="327">
        <v>0.174018466638279</v>
      </c>
      <c r="E18" s="327">
        <v>0.17499744903153394</v>
      </c>
      <c r="F18" s="327">
        <v>0.18272682774347662</v>
      </c>
      <c r="G18" s="328">
        <v>0.17660084181118352</v>
      </c>
    </row>
    <row r="19" spans="1:7" ht="15" customHeight="1">
      <c r="A19" s="299">
        <v>9</v>
      </c>
      <c r="B19" s="318" t="s">
        <v>442</v>
      </c>
      <c r="C19" s="696">
        <v>0.18839809486382675</v>
      </c>
      <c r="D19" s="327">
        <v>0.19612007553556757</v>
      </c>
      <c r="E19" s="327">
        <v>0.19862776858852615</v>
      </c>
      <c r="F19" s="327">
        <v>0.20713109233186824</v>
      </c>
      <c r="G19" s="328">
        <v>0.20125913172273907</v>
      </c>
    </row>
    <row r="20" spans="1:7">
      <c r="A20" s="299">
        <v>10</v>
      </c>
      <c r="B20" s="318" t="s">
        <v>444</v>
      </c>
      <c r="C20" s="696">
        <v>0.21498963311167874</v>
      </c>
      <c r="D20" s="327">
        <v>0.22083124208017704</v>
      </c>
      <c r="E20" s="327">
        <v>0.22316135711058444</v>
      </c>
      <c r="F20" s="327">
        <v>0.23063789009002181</v>
      </c>
      <c r="G20" s="328">
        <v>0.22159543987004673</v>
      </c>
    </row>
    <row r="21" spans="1:7">
      <c r="A21" s="299">
        <v>11</v>
      </c>
      <c r="B21" s="301" t="s">
        <v>445</v>
      </c>
      <c r="C21" s="696">
        <v>0.14518994717684972</v>
      </c>
      <c r="D21" s="327">
        <v>0.14257975913429921</v>
      </c>
      <c r="E21" s="327">
        <v>0.1437938555973384</v>
      </c>
      <c r="F21" s="327">
        <v>0.14430723126489728</v>
      </c>
      <c r="G21" s="328">
        <v>0.14341631747270484</v>
      </c>
    </row>
    <row r="22" spans="1:7">
      <c r="A22" s="299">
        <v>12</v>
      </c>
      <c r="B22" s="301" t="s">
        <v>446</v>
      </c>
      <c r="C22" s="696">
        <v>0.16829774616900467</v>
      </c>
      <c r="D22" s="327">
        <v>0.16618906792168142</v>
      </c>
      <c r="E22" s="327">
        <v>0.1675414354096737</v>
      </c>
      <c r="F22" s="327">
        <v>0.1677332952792534</v>
      </c>
      <c r="G22" s="328">
        <v>0.16661586567743347</v>
      </c>
    </row>
    <row r="23" spans="1:7">
      <c r="A23" s="299">
        <v>13</v>
      </c>
      <c r="B23" s="301" t="s">
        <v>447</v>
      </c>
      <c r="C23" s="696">
        <v>0.1989659027376296</v>
      </c>
      <c r="D23" s="327">
        <v>0.19751710579981593</v>
      </c>
      <c r="E23" s="327">
        <v>0.19905140884695705</v>
      </c>
      <c r="F23" s="327">
        <v>0.19882022161393254</v>
      </c>
      <c r="G23" s="328">
        <v>0.19740474489418169</v>
      </c>
    </row>
    <row r="24" spans="1:7">
      <c r="A24" s="312"/>
      <c r="B24" s="313" t="s">
        <v>6</v>
      </c>
      <c r="C24" s="607"/>
      <c r="D24" s="198"/>
      <c r="E24" s="198"/>
      <c r="F24" s="198"/>
      <c r="G24" s="199"/>
    </row>
    <row r="25" spans="1:7" ht="15" customHeight="1">
      <c r="A25" s="319">
        <v>14</v>
      </c>
      <c r="B25" s="320" t="s">
        <v>7</v>
      </c>
      <c r="C25" s="696">
        <v>9.2613225721972017E-2</v>
      </c>
      <c r="D25" s="696">
        <v>9.4852655194798075E-2</v>
      </c>
      <c r="E25" s="696">
        <v>9.3652135874219097E-2</v>
      </c>
      <c r="F25" s="696">
        <v>9.283017711856191E-2</v>
      </c>
      <c r="G25" s="328">
        <v>9.0609687214890475E-2</v>
      </c>
    </row>
    <row r="26" spans="1:7">
      <c r="A26" s="319">
        <v>15</v>
      </c>
      <c r="B26" s="320" t="s">
        <v>8</v>
      </c>
      <c r="C26" s="696">
        <v>4.8181416478152418E-2</v>
      </c>
      <c r="D26" s="696">
        <v>4.661270043239113E-2</v>
      </c>
      <c r="E26" s="696">
        <v>4.4920008696097129E-2</v>
      </c>
      <c r="F26" s="696">
        <v>4.4837830455593836E-2</v>
      </c>
      <c r="G26" s="328">
        <v>4.4640796245343319E-2</v>
      </c>
    </row>
    <row r="27" spans="1:7">
      <c r="A27" s="319">
        <v>16</v>
      </c>
      <c r="B27" s="320" t="s">
        <v>9</v>
      </c>
      <c r="C27" s="696">
        <v>4.434678041699653E-2</v>
      </c>
      <c r="D27" s="696">
        <v>5.1256531009890929E-2</v>
      </c>
      <c r="E27" s="696">
        <v>5.2950174804206211E-2</v>
      </c>
      <c r="F27" s="696">
        <v>5.3216993190035797E-2</v>
      </c>
      <c r="G27" s="328">
        <v>5.2289572743710995E-2</v>
      </c>
    </row>
    <row r="28" spans="1:7">
      <c r="A28" s="319">
        <v>17</v>
      </c>
      <c r="B28" s="320" t="s">
        <v>140</v>
      </c>
      <c r="C28" s="696">
        <v>4.4431809243819599E-2</v>
      </c>
      <c r="D28" s="696">
        <v>4.8239954762406945E-2</v>
      </c>
      <c r="E28" s="696">
        <v>4.8732127178121969E-2</v>
      </c>
      <c r="F28" s="696">
        <v>4.7992346662968074E-2</v>
      </c>
      <c r="G28" s="328">
        <v>4.5968890969547156E-2</v>
      </c>
    </row>
    <row r="29" spans="1:7">
      <c r="A29" s="319">
        <v>18</v>
      </c>
      <c r="B29" s="320" t="s">
        <v>10</v>
      </c>
      <c r="C29" s="696">
        <v>3.4341527428737473E-2</v>
      </c>
      <c r="D29" s="696">
        <v>3.8986271878082492E-2</v>
      </c>
      <c r="E29" s="696">
        <v>3.9634342803266061E-2</v>
      </c>
      <c r="F29" s="696">
        <v>3.9748516923887457E-2</v>
      </c>
      <c r="G29" s="328">
        <v>3.5508359840032901E-2</v>
      </c>
    </row>
    <row r="30" spans="1:7">
      <c r="A30" s="319">
        <v>19</v>
      </c>
      <c r="B30" s="320" t="s">
        <v>11</v>
      </c>
      <c r="C30" s="696">
        <v>0.23413177811420643</v>
      </c>
      <c r="D30" s="696">
        <v>0.25220517881159016</v>
      </c>
      <c r="E30" s="696">
        <v>0.25422726438367182</v>
      </c>
      <c r="F30" s="696">
        <v>0.25389539203758865</v>
      </c>
      <c r="G30" s="328">
        <v>0.22715943532785357</v>
      </c>
    </row>
    <row r="31" spans="1:7">
      <c r="A31" s="312"/>
      <c r="B31" s="313" t="s">
        <v>12</v>
      </c>
      <c r="C31" s="198"/>
      <c r="D31" s="198"/>
      <c r="E31" s="198"/>
      <c r="F31" s="198"/>
      <c r="G31" s="199"/>
    </row>
    <row r="32" spans="1:7">
      <c r="A32" s="319">
        <v>20</v>
      </c>
      <c r="B32" s="320" t="s">
        <v>13</v>
      </c>
      <c r="C32" s="696">
        <v>2.0699066066208038E-2</v>
      </c>
      <c r="D32" s="605">
        <v>1.8758579084670424E-2</v>
      </c>
      <c r="E32" s="605">
        <v>1.8785539896432165E-2</v>
      </c>
      <c r="F32" s="605">
        <v>2.1301809748802535E-2</v>
      </c>
      <c r="G32" s="606">
        <v>2.2382640986833811E-2</v>
      </c>
    </row>
    <row r="33" spans="1:7" ht="15" customHeight="1">
      <c r="A33" s="319">
        <v>21</v>
      </c>
      <c r="B33" s="320" t="s">
        <v>956</v>
      </c>
      <c r="C33" s="696">
        <v>1.4682885783665143E-2</v>
      </c>
      <c r="D33" s="605">
        <v>1.4666943972536444E-2</v>
      </c>
      <c r="E33" s="605">
        <v>1.6694618803385828E-2</v>
      </c>
      <c r="F33" s="605">
        <v>1.7573761218961929E-2</v>
      </c>
      <c r="G33" s="606">
        <v>1.9359048245095746E-2</v>
      </c>
    </row>
    <row r="34" spans="1:7">
      <c r="A34" s="319">
        <v>22</v>
      </c>
      <c r="B34" s="320" t="s">
        <v>14</v>
      </c>
      <c r="C34" s="696">
        <v>0.48454726367773943</v>
      </c>
      <c r="D34" s="605">
        <v>0.48625253154263598</v>
      </c>
      <c r="E34" s="605">
        <v>0.48972190359898649</v>
      </c>
      <c r="F34" s="605">
        <v>0.49241051787205864</v>
      </c>
      <c r="G34" s="606">
        <v>0.47591480434355998</v>
      </c>
    </row>
    <row r="35" spans="1:7" ht="15" customHeight="1">
      <c r="A35" s="319">
        <v>23</v>
      </c>
      <c r="B35" s="320" t="s">
        <v>15</v>
      </c>
      <c r="C35" s="696">
        <v>0.46776005314703217</v>
      </c>
      <c r="D35" s="605">
        <v>0.47117732629581349</v>
      </c>
      <c r="E35" s="605">
        <v>0.47929515027435926</v>
      </c>
      <c r="F35" s="605">
        <v>0.47290813805162207</v>
      </c>
      <c r="G35" s="606">
        <v>0.46667373084841107</v>
      </c>
    </row>
    <row r="36" spans="1:7">
      <c r="A36" s="319">
        <v>24</v>
      </c>
      <c r="B36" s="320" t="s">
        <v>16</v>
      </c>
      <c r="C36" s="696">
        <v>1.5568764214077562E-2</v>
      </c>
      <c r="D36" s="605">
        <v>0.1672350360732773</v>
      </c>
      <c r="E36" s="605">
        <v>8.182953052780588E-2</v>
      </c>
      <c r="F36" s="605">
        <v>3.2651359863755093E-2</v>
      </c>
      <c r="G36" s="606">
        <v>-1.7214151913553171E-2</v>
      </c>
    </row>
    <row r="37" spans="1:7" ht="15" customHeight="1">
      <c r="A37" s="312"/>
      <c r="B37" s="313" t="s">
        <v>17</v>
      </c>
      <c r="C37" s="607"/>
      <c r="D37" s="607"/>
      <c r="E37" s="607"/>
      <c r="F37" s="607"/>
      <c r="G37" s="608"/>
    </row>
    <row r="38" spans="1:7" ht="15" customHeight="1">
      <c r="A38" s="319">
        <v>25</v>
      </c>
      <c r="B38" s="320" t="s">
        <v>18</v>
      </c>
      <c r="C38" s="696">
        <v>0.18163793111464363</v>
      </c>
      <c r="D38" s="604">
        <v>0.21176442333582027</v>
      </c>
      <c r="E38" s="604">
        <v>0.21478187759238598</v>
      </c>
      <c r="F38" s="604">
        <v>0.22963275743517125</v>
      </c>
      <c r="G38" s="609">
        <v>0.2543218414941032</v>
      </c>
    </row>
    <row r="39" spans="1:7" ht="15" customHeight="1">
      <c r="A39" s="319">
        <v>26</v>
      </c>
      <c r="B39" s="320" t="s">
        <v>19</v>
      </c>
      <c r="C39" s="696">
        <v>0.50372786914642287</v>
      </c>
      <c r="D39" s="604">
        <v>0.505595313809166</v>
      </c>
      <c r="E39" s="604">
        <v>0.52511630155965161</v>
      </c>
      <c r="F39" s="604">
        <v>0.52602433559449957</v>
      </c>
      <c r="G39" s="609">
        <v>0.52591729839571644</v>
      </c>
    </row>
    <row r="40" spans="1:7" ht="15" customHeight="1">
      <c r="A40" s="319">
        <v>27</v>
      </c>
      <c r="B40" s="321" t="s">
        <v>20</v>
      </c>
      <c r="C40" s="696">
        <v>0.40344975158310709</v>
      </c>
      <c r="D40" s="604">
        <v>0.43980080276019395</v>
      </c>
      <c r="E40" s="604">
        <v>0.44559181424164301</v>
      </c>
      <c r="F40" s="604">
        <v>0.46679888215381748</v>
      </c>
      <c r="G40" s="609">
        <v>0.4354092980803454</v>
      </c>
    </row>
    <row r="41" spans="1:7" ht="15" customHeight="1">
      <c r="A41" s="325"/>
      <c r="B41" s="313" t="s">
        <v>356</v>
      </c>
      <c r="C41" s="198"/>
      <c r="D41" s="198"/>
      <c r="E41" s="198"/>
      <c r="F41" s="198"/>
      <c r="G41" s="199"/>
    </row>
    <row r="42" spans="1:7" ht="15" customHeight="1">
      <c r="A42" s="319">
        <v>28</v>
      </c>
      <c r="B42" s="364" t="s">
        <v>340</v>
      </c>
      <c r="C42" s="710">
        <v>7028862268.2381506</v>
      </c>
      <c r="D42" s="321">
        <v>7195468707.1080456</v>
      </c>
      <c r="E42" s="321">
        <v>6533444602.1878777</v>
      </c>
      <c r="F42" s="321">
        <v>6422819412.113842</v>
      </c>
      <c r="G42" s="324">
        <v>7349580739.2753048</v>
      </c>
    </row>
    <row r="43" spans="1:7">
      <c r="A43" s="319">
        <v>29</v>
      </c>
      <c r="B43" s="320" t="s">
        <v>341</v>
      </c>
      <c r="C43" s="710">
        <v>6001337469.8659096</v>
      </c>
      <c r="D43" s="322">
        <v>6183053790.4335251</v>
      </c>
      <c r="E43" s="322">
        <v>5517160147.0382814</v>
      </c>
      <c r="F43" s="322">
        <v>5129517890.5625534</v>
      </c>
      <c r="G43" s="323">
        <v>5089178332.7643776</v>
      </c>
    </row>
    <row r="44" spans="1:7">
      <c r="A44" s="360">
        <v>30</v>
      </c>
      <c r="B44" s="361" t="s">
        <v>339</v>
      </c>
      <c r="C44" s="696">
        <v>1.1712159670292961</v>
      </c>
      <c r="D44" s="696">
        <v>1.1637402731706681</v>
      </c>
      <c r="E44" s="696">
        <v>1.1842042695996704</v>
      </c>
      <c r="F44" s="696">
        <v>1.2521292544725782</v>
      </c>
      <c r="G44" s="609">
        <v>1.4441586163248292</v>
      </c>
    </row>
    <row r="45" spans="1:7">
      <c r="A45" s="360"/>
      <c r="B45" s="313" t="s">
        <v>453</v>
      </c>
      <c r="C45" s="198"/>
      <c r="D45" s="198"/>
      <c r="E45" s="198"/>
      <c r="F45" s="198"/>
      <c r="G45" s="199"/>
    </row>
    <row r="46" spans="1:7">
      <c r="A46" s="360">
        <v>31</v>
      </c>
      <c r="B46" s="361" t="s">
        <v>460</v>
      </c>
      <c r="C46" s="315">
        <v>20310275397.210487</v>
      </c>
      <c r="D46" s="362">
        <v>20681900632.380707</v>
      </c>
      <c r="E46" s="362">
        <v>19217647981.280659</v>
      </c>
      <c r="F46" s="362">
        <v>19086249098.783802</v>
      </c>
      <c r="G46" s="363">
        <v>18401361992.087978</v>
      </c>
    </row>
    <row r="47" spans="1:7">
      <c r="A47" s="360">
        <v>32</v>
      </c>
      <c r="B47" s="361" t="s">
        <v>473</v>
      </c>
      <c r="C47" s="315">
        <v>17697702043.918415</v>
      </c>
      <c r="D47" s="362">
        <v>17246298414.654442</v>
      </c>
      <c r="E47" s="362">
        <v>15480185978.805775</v>
      </c>
      <c r="F47" s="362">
        <v>14706778719.027988</v>
      </c>
      <c r="G47" s="363">
        <v>14017974940.81904</v>
      </c>
    </row>
    <row r="48" spans="1:7" ht="15" thickBot="1">
      <c r="A48" s="81">
        <v>33</v>
      </c>
      <c r="B48" s="168" t="s">
        <v>487</v>
      </c>
      <c r="C48" s="610">
        <v>1.147622179806663</v>
      </c>
      <c r="D48" s="610">
        <v>1.1992080929555864</v>
      </c>
      <c r="E48" s="610">
        <v>1.2414352132197841</v>
      </c>
      <c r="F48" s="610">
        <v>1.2977858349149938</v>
      </c>
      <c r="G48" s="611">
        <v>1.3126975950359936</v>
      </c>
    </row>
    <row r="49" spans="1:2">
      <c r="A49" s="19"/>
    </row>
    <row r="50" spans="1:2" ht="39.5">
      <c r="B50" s="22" t="s">
        <v>943</v>
      </c>
    </row>
    <row r="51" spans="1:2" ht="65.5">
      <c r="B51" s="234" t="s">
        <v>355</v>
      </c>
    </row>
  </sheetData>
  <mergeCells count="1">
    <mergeCell ref="D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70" zoomScaleNormal="70" workbookViewId="0"/>
  </sheetViews>
  <sheetFormatPr defaultColWidth="9.1796875" defaultRowHeight="12"/>
  <cols>
    <col min="1" max="1" width="11.81640625" style="370" bestFit="1" customWidth="1"/>
    <col min="2" max="2" width="105.1796875" style="370" bestFit="1" customWidth="1"/>
    <col min="3" max="4" width="15.453125" style="674" bestFit="1" customWidth="1"/>
    <col min="5" max="5" width="17.453125" style="674" bestFit="1" customWidth="1"/>
    <col min="6" max="6" width="15.453125" style="674" bestFit="1" customWidth="1"/>
    <col min="7" max="7" width="17.6328125" style="674" customWidth="1"/>
    <col min="8" max="8" width="16.36328125" style="674" bestFit="1" customWidth="1"/>
    <col min="9" max="16384" width="9.1796875" style="370"/>
  </cols>
  <sheetData>
    <row r="1" spans="1:8" ht="13">
      <c r="A1" s="369" t="s">
        <v>108</v>
      </c>
      <c r="B1" s="295" t="str">
        <f>Info!C2</f>
        <v>სს თიბისი ბანკი</v>
      </c>
    </row>
    <row r="2" spans="1:8">
      <c r="A2" s="371" t="s">
        <v>109</v>
      </c>
      <c r="B2" s="373">
        <f>'1. key ratios'!B2</f>
        <v>45382</v>
      </c>
    </row>
    <row r="3" spans="1:8">
      <c r="A3" s="372" t="s">
        <v>493</v>
      </c>
    </row>
    <row r="5" spans="1:8">
      <c r="A5" s="787" t="s">
        <v>494</v>
      </c>
      <c r="B5" s="788"/>
      <c r="C5" s="793" t="s">
        <v>495</v>
      </c>
      <c r="D5" s="794"/>
      <c r="E5" s="794"/>
      <c r="F5" s="794"/>
      <c r="G5" s="794"/>
      <c r="H5" s="795"/>
    </row>
    <row r="6" spans="1:8">
      <c r="A6" s="789"/>
      <c r="B6" s="790"/>
      <c r="C6" s="796"/>
      <c r="D6" s="797"/>
      <c r="E6" s="797"/>
      <c r="F6" s="797"/>
      <c r="G6" s="797"/>
      <c r="H6" s="798"/>
    </row>
    <row r="7" spans="1:8" ht="24">
      <c r="A7" s="791"/>
      <c r="B7" s="792"/>
      <c r="C7" s="675" t="s">
        <v>496</v>
      </c>
      <c r="D7" s="675" t="s">
        <v>497</v>
      </c>
      <c r="E7" s="675" t="s">
        <v>498</v>
      </c>
      <c r="F7" s="675" t="s">
        <v>499</v>
      </c>
      <c r="G7" s="676" t="s">
        <v>679</v>
      </c>
      <c r="H7" s="675" t="s">
        <v>66</v>
      </c>
    </row>
    <row r="8" spans="1:8">
      <c r="A8" s="465">
        <v>1</v>
      </c>
      <c r="B8" s="464" t="s">
        <v>134</v>
      </c>
      <c r="C8" s="700">
        <v>2080054031.0741601</v>
      </c>
      <c r="D8" s="700">
        <v>639365458.94710004</v>
      </c>
      <c r="E8" s="700">
        <v>1585583348.8176091</v>
      </c>
      <c r="F8" s="700">
        <v>446397669.91000003</v>
      </c>
      <c r="G8" s="700">
        <v>6544014.9199999999</v>
      </c>
      <c r="H8" s="677">
        <f t="shared" ref="H8:H20" si="0">SUM(C8:G8)</f>
        <v>4757944523.668869</v>
      </c>
    </row>
    <row r="9" spans="1:8">
      <c r="A9" s="465">
        <v>2</v>
      </c>
      <c r="B9" s="464" t="s">
        <v>135</v>
      </c>
      <c r="C9" s="700">
        <v>0</v>
      </c>
      <c r="D9" s="700">
        <v>0</v>
      </c>
      <c r="E9" s="700">
        <v>0</v>
      </c>
      <c r="F9" s="700">
        <v>0</v>
      </c>
      <c r="G9" s="700">
        <v>0</v>
      </c>
      <c r="H9" s="677">
        <f t="shared" si="0"/>
        <v>0</v>
      </c>
    </row>
    <row r="10" spans="1:8">
      <c r="A10" s="465">
        <v>3</v>
      </c>
      <c r="B10" s="464" t="s">
        <v>136</v>
      </c>
      <c r="C10" s="700">
        <v>0</v>
      </c>
      <c r="D10" s="700">
        <v>0</v>
      </c>
      <c r="E10" s="700">
        <v>303519580.99000001</v>
      </c>
      <c r="F10" s="700">
        <v>0</v>
      </c>
      <c r="G10" s="700">
        <v>0</v>
      </c>
      <c r="H10" s="677">
        <f t="shared" si="0"/>
        <v>303519580.99000001</v>
      </c>
    </row>
    <row r="11" spans="1:8">
      <c r="A11" s="465">
        <v>4</v>
      </c>
      <c r="B11" s="464" t="s">
        <v>137</v>
      </c>
      <c r="C11" s="700">
        <v>0</v>
      </c>
      <c r="D11" s="700">
        <v>29490473.960000001</v>
      </c>
      <c r="E11" s="700">
        <v>650544996.24077404</v>
      </c>
      <c r="F11" s="700">
        <v>0</v>
      </c>
      <c r="G11" s="700">
        <v>20807716</v>
      </c>
      <c r="H11" s="677">
        <f t="shared" si="0"/>
        <v>700843186.20077407</v>
      </c>
    </row>
    <row r="12" spans="1:8">
      <c r="A12" s="465">
        <v>5</v>
      </c>
      <c r="B12" s="464" t="s">
        <v>947</v>
      </c>
      <c r="C12" s="700">
        <v>0</v>
      </c>
      <c r="D12" s="700">
        <v>0</v>
      </c>
      <c r="E12" s="700">
        <v>0</v>
      </c>
      <c r="F12" s="700">
        <v>0</v>
      </c>
      <c r="G12" s="700">
        <v>0</v>
      </c>
      <c r="H12" s="677">
        <f t="shared" si="0"/>
        <v>0</v>
      </c>
    </row>
    <row r="13" spans="1:8">
      <c r="A13" s="465">
        <v>6</v>
      </c>
      <c r="B13" s="464" t="s">
        <v>138</v>
      </c>
      <c r="C13" s="700">
        <v>518210709.36321098</v>
      </c>
      <c r="D13" s="700">
        <v>926475384.82573318</v>
      </c>
      <c r="E13" s="700">
        <v>0</v>
      </c>
      <c r="F13" s="700">
        <v>660251.48250000004</v>
      </c>
      <c r="G13" s="700">
        <v>0</v>
      </c>
      <c r="H13" s="677">
        <f t="shared" si="0"/>
        <v>1445346345.6714442</v>
      </c>
    </row>
    <row r="14" spans="1:8">
      <c r="A14" s="465">
        <v>7</v>
      </c>
      <c r="B14" s="464" t="s">
        <v>71</v>
      </c>
      <c r="C14" s="700">
        <v>0</v>
      </c>
      <c r="D14" s="700">
        <v>2923387687.147583</v>
      </c>
      <c r="E14" s="700">
        <v>3273679453.7793145</v>
      </c>
      <c r="F14" s="700">
        <v>1817915095.577399</v>
      </c>
      <c r="G14" s="700">
        <v>99625909.718092829</v>
      </c>
      <c r="H14" s="677">
        <f t="shared" si="0"/>
        <v>8114608146.2223892</v>
      </c>
    </row>
    <row r="15" spans="1:8">
      <c r="A15" s="465">
        <v>8</v>
      </c>
      <c r="B15" s="466" t="s">
        <v>72</v>
      </c>
      <c r="C15" s="700">
        <v>0</v>
      </c>
      <c r="D15" s="700">
        <v>1720031131.3519616</v>
      </c>
      <c r="E15" s="700">
        <v>2990099285.8474603</v>
      </c>
      <c r="F15" s="700">
        <v>1650284022.6637537</v>
      </c>
      <c r="G15" s="700">
        <v>27319810.156825203</v>
      </c>
      <c r="H15" s="677">
        <f t="shared" si="0"/>
        <v>6387734250.0200005</v>
      </c>
    </row>
    <row r="16" spans="1:8">
      <c r="A16" s="465">
        <v>9</v>
      </c>
      <c r="B16" s="464" t="s">
        <v>948</v>
      </c>
      <c r="C16" s="700">
        <v>0</v>
      </c>
      <c r="D16" s="700">
        <v>553450372.51861334</v>
      </c>
      <c r="E16" s="700">
        <v>1666969070.2890573</v>
      </c>
      <c r="F16" s="700">
        <v>1792867481.7623034</v>
      </c>
      <c r="G16" s="700">
        <v>7256446.4400285827</v>
      </c>
      <c r="H16" s="677">
        <f t="shared" si="0"/>
        <v>4020543371.0100026</v>
      </c>
    </row>
    <row r="17" spans="1:8">
      <c r="A17" s="465">
        <v>10</v>
      </c>
      <c r="B17" s="468" t="s">
        <v>514</v>
      </c>
      <c r="C17" s="700">
        <v>0</v>
      </c>
      <c r="D17" s="700">
        <v>36656152.091771759</v>
      </c>
      <c r="E17" s="700">
        <v>73933514.30358009</v>
      </c>
      <c r="F17" s="700">
        <v>36539060.260072902</v>
      </c>
      <c r="G17" s="700">
        <v>42749625.134575233</v>
      </c>
      <c r="H17" s="677">
        <f t="shared" si="0"/>
        <v>189878351.79000002</v>
      </c>
    </row>
    <row r="18" spans="1:8">
      <c r="A18" s="465">
        <v>11</v>
      </c>
      <c r="B18" s="464" t="s">
        <v>68</v>
      </c>
      <c r="C18" s="700">
        <v>0</v>
      </c>
      <c r="D18" s="700">
        <v>49060942.203907013</v>
      </c>
      <c r="E18" s="700">
        <v>146695805.93252197</v>
      </c>
      <c r="F18" s="700">
        <v>144483900.57851765</v>
      </c>
      <c r="G18" s="700">
        <v>2007648.7850533507</v>
      </c>
      <c r="H18" s="677">
        <f t="shared" si="0"/>
        <v>342248297.5</v>
      </c>
    </row>
    <row r="19" spans="1:8">
      <c r="A19" s="465">
        <v>12</v>
      </c>
      <c r="B19" s="464" t="s">
        <v>69</v>
      </c>
      <c r="C19" s="700">
        <v>0</v>
      </c>
      <c r="D19" s="700">
        <v>0</v>
      </c>
      <c r="E19" s="700">
        <v>0</v>
      </c>
      <c r="F19" s="700">
        <v>0</v>
      </c>
      <c r="G19" s="700">
        <v>0</v>
      </c>
      <c r="H19" s="677">
        <f t="shared" si="0"/>
        <v>0</v>
      </c>
    </row>
    <row r="20" spans="1:8">
      <c r="A20" s="467">
        <v>13</v>
      </c>
      <c r="B20" s="466" t="s">
        <v>70</v>
      </c>
      <c r="C20" s="700">
        <v>0</v>
      </c>
      <c r="D20" s="700">
        <v>0</v>
      </c>
      <c r="E20" s="700">
        <v>0</v>
      </c>
      <c r="F20" s="700">
        <v>0</v>
      </c>
      <c r="G20" s="700">
        <v>0</v>
      </c>
      <c r="H20" s="677">
        <f t="shared" si="0"/>
        <v>0</v>
      </c>
    </row>
    <row r="21" spans="1:8">
      <c r="A21" s="465">
        <v>14</v>
      </c>
      <c r="B21" s="464" t="s">
        <v>500</v>
      </c>
      <c r="C21" s="700">
        <v>921143495.84879994</v>
      </c>
      <c r="D21" s="700">
        <v>922395340.6293509</v>
      </c>
      <c r="E21" s="700">
        <v>1016909514.5477794</v>
      </c>
      <c r="F21" s="700">
        <v>773002758.3689518</v>
      </c>
      <c r="G21" s="700">
        <v>1186254599.6045182</v>
      </c>
      <c r="H21" s="677">
        <f>SUM(C21:G21)</f>
        <v>4819705708.9994001</v>
      </c>
    </row>
    <row r="22" spans="1:8">
      <c r="A22" s="463">
        <v>15</v>
      </c>
      <c r="B22" s="462" t="s">
        <v>66</v>
      </c>
      <c r="C22" s="700">
        <f>SUM(C18:C21)+SUM(C8:C16)</f>
        <v>3519408236.286171</v>
      </c>
      <c r="D22" s="700">
        <f t="shared" ref="D22:H22" si="1">SUM(D18:D21)+SUM(D8:D16)</f>
        <v>7763656791.5842495</v>
      </c>
      <c r="E22" s="700">
        <f t="shared" si="1"/>
        <v>11634001056.444515</v>
      </c>
      <c r="F22" s="700">
        <f t="shared" si="1"/>
        <v>6625611180.3434258</v>
      </c>
      <c r="G22" s="700">
        <f t="shared" si="1"/>
        <v>1349816145.6245179</v>
      </c>
      <c r="H22" s="677">
        <f t="shared" si="1"/>
        <v>30892493410.282879</v>
      </c>
    </row>
    <row r="26" spans="1:8" ht="36">
      <c r="B26" s="390"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26"/>
  <sheetViews>
    <sheetView showGridLines="0" zoomScale="70" zoomScaleNormal="70" workbookViewId="0"/>
  </sheetViews>
  <sheetFormatPr defaultColWidth="9.1796875" defaultRowHeight="12"/>
  <cols>
    <col min="1" max="1" width="11.81640625" style="374" bestFit="1" customWidth="1"/>
    <col min="2" max="2" width="86.81640625" style="370" customWidth="1"/>
    <col min="3" max="4" width="31.54296875" style="370" customWidth="1"/>
    <col min="5" max="5" width="16.453125" style="376" bestFit="1" customWidth="1"/>
    <col min="6" max="6" width="14.26953125" style="376" bestFit="1" customWidth="1"/>
    <col min="7" max="7" width="20" style="370" bestFit="1" customWidth="1"/>
    <col min="8" max="8" width="25.1796875" style="370" bestFit="1" customWidth="1"/>
    <col min="9" max="16384" width="9.1796875" style="370"/>
  </cols>
  <sheetData>
    <row r="1" spans="1:10" ht="13">
      <c r="A1" s="369" t="s">
        <v>108</v>
      </c>
      <c r="B1" s="295" t="str">
        <f>Info!C2</f>
        <v>სს თიბისი ბანკი</v>
      </c>
      <c r="C1" s="481"/>
      <c r="D1" s="481"/>
      <c r="E1" s="481"/>
      <c r="F1" s="481"/>
      <c r="G1" s="481"/>
      <c r="H1" s="481"/>
    </row>
    <row r="2" spans="1:10">
      <c r="A2" s="371" t="s">
        <v>109</v>
      </c>
      <c r="B2" s="373">
        <f>'1. key ratios'!B2</f>
        <v>45382</v>
      </c>
      <c r="C2" s="481"/>
      <c r="D2" s="481"/>
      <c r="E2" s="481"/>
      <c r="F2" s="481"/>
      <c r="G2" s="481"/>
      <c r="H2" s="481"/>
    </row>
    <row r="3" spans="1:10">
      <c r="A3" s="372" t="s">
        <v>501</v>
      </c>
      <c r="B3" s="481"/>
      <c r="C3" s="481"/>
      <c r="D3" s="481"/>
      <c r="E3" s="481"/>
      <c r="F3" s="481"/>
      <c r="G3" s="481"/>
      <c r="H3" s="481"/>
    </row>
    <row r="4" spans="1:10">
      <c r="A4" s="482"/>
      <c r="B4" s="481"/>
      <c r="C4" s="480" t="s">
        <v>502</v>
      </c>
      <c r="D4" s="480" t="s">
        <v>503</v>
      </c>
      <c r="E4" s="480" t="s">
        <v>504</v>
      </c>
      <c r="F4" s="480" t="s">
        <v>505</v>
      </c>
      <c r="G4" s="480" t="s">
        <v>506</v>
      </c>
      <c r="H4" s="480" t="s">
        <v>507</v>
      </c>
    </row>
    <row r="5" spans="1:10" ht="34" customHeight="1">
      <c r="A5" s="787" t="s">
        <v>867</v>
      </c>
      <c r="B5" s="788"/>
      <c r="C5" s="801" t="s">
        <v>596</v>
      </c>
      <c r="D5" s="801"/>
      <c r="E5" s="801" t="s">
        <v>866</v>
      </c>
      <c r="F5" s="799" t="s">
        <v>865</v>
      </c>
      <c r="G5" s="799" t="s">
        <v>511</v>
      </c>
      <c r="H5" s="478" t="s">
        <v>864</v>
      </c>
    </row>
    <row r="6" spans="1:10" ht="24">
      <c r="A6" s="791"/>
      <c r="B6" s="792"/>
      <c r="C6" s="479" t="s">
        <v>512</v>
      </c>
      <c r="D6" s="479" t="s">
        <v>513</v>
      </c>
      <c r="E6" s="801"/>
      <c r="F6" s="800"/>
      <c r="G6" s="800"/>
      <c r="H6" s="478" t="s">
        <v>863</v>
      </c>
    </row>
    <row r="7" spans="1:10">
      <c r="A7" s="476">
        <v>1</v>
      </c>
      <c r="B7" s="464" t="s">
        <v>134</v>
      </c>
      <c r="C7" s="678">
        <v>0</v>
      </c>
      <c r="D7" s="678">
        <v>4762031213.5271597</v>
      </c>
      <c r="E7" s="678">
        <v>4086689.8582999995</v>
      </c>
      <c r="F7" s="678">
        <v>0</v>
      </c>
      <c r="G7" s="678">
        <v>0</v>
      </c>
      <c r="H7" s="469">
        <f t="shared" ref="H7:H20" si="0">C7+D7-E7-F7</f>
        <v>4757944523.6688595</v>
      </c>
      <c r="J7" s="680"/>
    </row>
    <row r="8" spans="1:10" ht="14.5" customHeight="1">
      <c r="A8" s="476">
        <v>2</v>
      </c>
      <c r="B8" s="464" t="s">
        <v>135</v>
      </c>
      <c r="C8" s="678">
        <v>0</v>
      </c>
      <c r="D8" s="678">
        <v>0</v>
      </c>
      <c r="E8" s="678">
        <v>0</v>
      </c>
      <c r="F8" s="678">
        <v>0</v>
      </c>
      <c r="G8" s="678">
        <v>0</v>
      </c>
      <c r="H8" s="469">
        <f t="shared" si="0"/>
        <v>0</v>
      </c>
      <c r="J8" s="680"/>
    </row>
    <row r="9" spans="1:10">
      <c r="A9" s="476">
        <v>3</v>
      </c>
      <c r="B9" s="464" t="s">
        <v>136</v>
      </c>
      <c r="C9" s="678">
        <v>0</v>
      </c>
      <c r="D9" s="678">
        <v>303519580.99000001</v>
      </c>
      <c r="E9" s="678">
        <v>0</v>
      </c>
      <c r="F9" s="678">
        <v>0</v>
      </c>
      <c r="G9" s="678">
        <v>0</v>
      </c>
      <c r="H9" s="469">
        <f t="shared" si="0"/>
        <v>303519580.99000001</v>
      </c>
      <c r="J9" s="680"/>
    </row>
    <row r="10" spans="1:10">
      <c r="A10" s="476">
        <v>4</v>
      </c>
      <c r="B10" s="464" t="s">
        <v>137</v>
      </c>
      <c r="C10" s="678">
        <v>0</v>
      </c>
      <c r="D10" s="678">
        <v>700843186.20077395</v>
      </c>
      <c r="E10" s="678">
        <v>0</v>
      </c>
      <c r="F10" s="678">
        <v>0</v>
      </c>
      <c r="G10" s="678">
        <v>0</v>
      </c>
      <c r="H10" s="469">
        <f t="shared" si="0"/>
        <v>700843186.20077395</v>
      </c>
      <c r="J10" s="680"/>
    </row>
    <row r="11" spans="1:10">
      <c r="A11" s="476">
        <v>5</v>
      </c>
      <c r="B11" s="464" t="s">
        <v>947</v>
      </c>
      <c r="C11" s="678">
        <v>0</v>
      </c>
      <c r="D11" s="678">
        <v>0</v>
      </c>
      <c r="E11" s="678">
        <v>0</v>
      </c>
      <c r="F11" s="678">
        <v>0</v>
      </c>
      <c r="G11" s="678">
        <v>0</v>
      </c>
      <c r="H11" s="469">
        <f t="shared" si="0"/>
        <v>0</v>
      </c>
      <c r="J11" s="680"/>
    </row>
    <row r="12" spans="1:10">
      <c r="A12" s="476">
        <v>6</v>
      </c>
      <c r="B12" s="464" t="s">
        <v>138</v>
      </c>
      <c r="C12" s="678">
        <v>0</v>
      </c>
      <c r="D12" s="678">
        <v>1445404427.9469371</v>
      </c>
      <c r="E12" s="678">
        <v>58082.275500000003</v>
      </c>
      <c r="F12" s="678">
        <v>0</v>
      </c>
      <c r="G12" s="678">
        <v>0</v>
      </c>
      <c r="H12" s="469">
        <f t="shared" si="0"/>
        <v>1445346345.671437</v>
      </c>
      <c r="J12" s="680"/>
    </row>
    <row r="13" spans="1:10">
      <c r="A13" s="476">
        <v>7</v>
      </c>
      <c r="B13" s="464" t="s">
        <v>71</v>
      </c>
      <c r="C13" s="678">
        <v>133260013.14611083</v>
      </c>
      <c r="D13" s="678">
        <v>8041080376.8949776</v>
      </c>
      <c r="E13" s="678">
        <v>59732073.818701282</v>
      </c>
      <c r="F13" s="678">
        <v>0</v>
      </c>
      <c r="G13" s="678">
        <v>0</v>
      </c>
      <c r="H13" s="469">
        <f t="shared" si="0"/>
        <v>8114608316.2223864</v>
      </c>
      <c r="J13" s="680"/>
    </row>
    <row r="14" spans="1:10">
      <c r="A14" s="476">
        <v>8</v>
      </c>
      <c r="B14" s="466" t="s">
        <v>72</v>
      </c>
      <c r="C14" s="678">
        <v>181962456.14396936</v>
      </c>
      <c r="D14" s="678">
        <v>6415109059.5872288</v>
      </c>
      <c r="E14" s="678">
        <v>209337265.71119976</v>
      </c>
      <c r="F14" s="678">
        <v>0</v>
      </c>
      <c r="G14" s="678">
        <v>29309453.10000005</v>
      </c>
      <c r="H14" s="469">
        <f t="shared" si="0"/>
        <v>6387734250.0199986</v>
      </c>
      <c r="J14" s="680"/>
    </row>
    <row r="15" spans="1:10">
      <c r="A15" s="476">
        <v>9</v>
      </c>
      <c r="B15" s="464" t="s">
        <v>948</v>
      </c>
      <c r="C15" s="678">
        <v>56810544.822325364</v>
      </c>
      <c r="D15" s="678">
        <v>3992069718.9196939</v>
      </c>
      <c r="E15" s="678">
        <v>28336892.732018124</v>
      </c>
      <c r="F15" s="678">
        <v>0</v>
      </c>
      <c r="G15" s="678">
        <v>93605.45</v>
      </c>
      <c r="H15" s="469">
        <f t="shared" si="0"/>
        <v>4020543371.0100012</v>
      </c>
      <c r="J15" s="680"/>
    </row>
    <row r="16" spans="1:10">
      <c r="A16" s="476">
        <v>10</v>
      </c>
      <c r="B16" s="468" t="s">
        <v>514</v>
      </c>
      <c r="C16" s="678">
        <v>272480915.7669</v>
      </c>
      <c r="D16" s="678">
        <v>18070218.633899998</v>
      </c>
      <c r="E16" s="678">
        <v>100672782.61080004</v>
      </c>
      <c r="F16" s="678">
        <v>0</v>
      </c>
      <c r="G16" s="678">
        <v>35676364.970000081</v>
      </c>
      <c r="H16" s="469">
        <f t="shared" si="0"/>
        <v>189878351.78999996</v>
      </c>
      <c r="J16" s="680"/>
    </row>
    <row r="17" spans="1:10">
      <c r="A17" s="476">
        <v>11</v>
      </c>
      <c r="B17" s="464" t="s">
        <v>68</v>
      </c>
      <c r="C17" s="678">
        <v>1727025.5443</v>
      </c>
      <c r="D17" s="678">
        <v>341793662.30519992</v>
      </c>
      <c r="E17" s="678">
        <v>1272390.3495</v>
      </c>
      <c r="F17" s="678">
        <v>0</v>
      </c>
      <c r="G17" s="678">
        <v>0</v>
      </c>
      <c r="H17" s="469">
        <f t="shared" si="0"/>
        <v>342248297.49999994</v>
      </c>
      <c r="J17" s="680"/>
    </row>
    <row r="18" spans="1:10">
      <c r="A18" s="476">
        <v>12</v>
      </c>
      <c r="B18" s="464" t="s">
        <v>69</v>
      </c>
      <c r="C18" s="678">
        <v>0</v>
      </c>
      <c r="D18" s="678">
        <v>0</v>
      </c>
      <c r="E18" s="678">
        <v>0</v>
      </c>
      <c r="F18" s="678">
        <v>0</v>
      </c>
      <c r="G18" s="678">
        <v>0</v>
      </c>
      <c r="H18" s="469">
        <f t="shared" si="0"/>
        <v>0</v>
      </c>
      <c r="J18" s="680"/>
    </row>
    <row r="19" spans="1:10">
      <c r="A19" s="477">
        <v>13</v>
      </c>
      <c r="B19" s="466" t="s">
        <v>70</v>
      </c>
      <c r="C19" s="678">
        <v>0</v>
      </c>
      <c r="D19" s="678">
        <v>0</v>
      </c>
      <c r="E19" s="678">
        <v>0</v>
      </c>
      <c r="F19" s="678">
        <v>0</v>
      </c>
      <c r="G19" s="678">
        <v>0</v>
      </c>
      <c r="H19" s="469">
        <f t="shared" si="0"/>
        <v>0</v>
      </c>
      <c r="J19" s="680"/>
    </row>
    <row r="20" spans="1:10">
      <c r="A20" s="476">
        <v>14</v>
      </c>
      <c r="B20" s="464" t="s">
        <v>500</v>
      </c>
      <c r="C20" s="678">
        <v>107417010.7386945</v>
      </c>
      <c r="D20" s="678">
        <v>5106237166.6903839</v>
      </c>
      <c r="E20" s="678">
        <v>33952297.559679516</v>
      </c>
      <c r="F20" s="678">
        <v>0</v>
      </c>
      <c r="G20" s="678">
        <v>7627749.7899999889</v>
      </c>
      <c r="H20" s="469">
        <f t="shared" si="0"/>
        <v>5179701879.8693981</v>
      </c>
      <c r="J20" s="680"/>
    </row>
    <row r="21" spans="1:10" s="375" customFormat="1">
      <c r="A21" s="475">
        <v>15</v>
      </c>
      <c r="B21" s="474" t="s">
        <v>66</v>
      </c>
      <c r="C21" s="679">
        <f t="shared" ref="C21:H21" si="1">SUM(C7:C15)+SUM(C17:C20)</f>
        <v>481177050.39540005</v>
      </c>
      <c r="D21" s="679">
        <f t="shared" si="1"/>
        <v>31108088393.062355</v>
      </c>
      <c r="E21" s="679">
        <f t="shared" si="1"/>
        <v>336775692.30489868</v>
      </c>
      <c r="F21" s="679">
        <f t="shared" si="1"/>
        <v>0</v>
      </c>
      <c r="G21" s="679">
        <f t="shared" si="1"/>
        <v>37030808.340000041</v>
      </c>
      <c r="H21" s="469">
        <f t="shared" si="1"/>
        <v>31252489751.152855</v>
      </c>
      <c r="J21" s="680"/>
    </row>
    <row r="22" spans="1:10">
      <c r="A22" s="473">
        <v>16</v>
      </c>
      <c r="B22" s="472" t="s">
        <v>515</v>
      </c>
      <c r="C22" s="678">
        <v>447287016.58410019</v>
      </c>
      <c r="D22" s="678">
        <v>21161756363.468189</v>
      </c>
      <c r="E22" s="678">
        <v>317283115.81229872</v>
      </c>
      <c r="F22" s="678">
        <v>0</v>
      </c>
      <c r="G22" s="678">
        <v>35676364.970000081</v>
      </c>
      <c r="H22" s="469">
        <f>C22+D22-E22-F22</f>
        <v>21291760264.23999</v>
      </c>
      <c r="J22" s="680"/>
    </row>
    <row r="23" spans="1:10">
      <c r="A23" s="473">
        <v>17</v>
      </c>
      <c r="B23" s="472" t="s">
        <v>516</v>
      </c>
      <c r="C23" s="678">
        <v>0</v>
      </c>
      <c r="D23" s="678">
        <v>3902482447.5192885</v>
      </c>
      <c r="E23" s="678">
        <v>4515461.0621999996</v>
      </c>
      <c r="F23" s="678">
        <v>0</v>
      </c>
      <c r="G23" s="678">
        <v>0</v>
      </c>
      <c r="H23" s="469">
        <f>C23+D23-E23-F23</f>
        <v>3897966986.4570885</v>
      </c>
      <c r="J23" s="680"/>
    </row>
    <row r="25" spans="1:10">
      <c r="E25" s="370"/>
      <c r="F25" s="370"/>
    </row>
    <row r="26" spans="1:10" ht="42.5" customHeight="1">
      <c r="B26" s="390"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36"/>
  <sheetViews>
    <sheetView showGridLines="0" zoomScale="70" zoomScaleNormal="70" workbookViewId="0"/>
  </sheetViews>
  <sheetFormatPr defaultColWidth="9.1796875" defaultRowHeight="12"/>
  <cols>
    <col min="1" max="1" width="11" style="370" bestFit="1" customWidth="1"/>
    <col min="2" max="2" width="93.453125" style="370" customWidth="1"/>
    <col min="3" max="4" width="35" style="370" customWidth="1"/>
    <col min="5" max="7" width="22" style="370" customWidth="1"/>
    <col min="8" max="8" width="42.26953125" style="370" bestFit="1" customWidth="1"/>
    <col min="9" max="16384" width="9.1796875" style="370"/>
  </cols>
  <sheetData>
    <row r="1" spans="1:10" ht="13">
      <c r="A1" s="369" t="s">
        <v>108</v>
      </c>
      <c r="B1" s="295" t="str">
        <f>Info!C2</f>
        <v>სს თიბისი ბანკი</v>
      </c>
      <c r="C1" s="481"/>
      <c r="D1" s="481"/>
      <c r="E1" s="481"/>
      <c r="F1" s="481"/>
      <c r="G1" s="481"/>
      <c r="H1" s="481"/>
    </row>
    <row r="2" spans="1:10">
      <c r="A2" s="371" t="s">
        <v>109</v>
      </c>
      <c r="B2" s="373">
        <f>'1. key ratios'!B2</f>
        <v>45382</v>
      </c>
      <c r="C2" s="481"/>
      <c r="D2" s="481"/>
      <c r="E2" s="481"/>
      <c r="F2" s="481"/>
      <c r="G2" s="481"/>
      <c r="H2" s="481"/>
    </row>
    <row r="3" spans="1:10">
      <c r="A3" s="372" t="s">
        <v>517</v>
      </c>
      <c r="B3" s="481"/>
      <c r="C3" s="481"/>
      <c r="D3" s="481"/>
      <c r="E3" s="481"/>
      <c r="F3" s="481"/>
      <c r="G3" s="481"/>
      <c r="H3" s="481"/>
    </row>
    <row r="4" spans="1:10">
      <c r="A4" s="481"/>
      <c r="B4" s="481"/>
      <c r="C4" s="480" t="s">
        <v>502</v>
      </c>
      <c r="D4" s="480" t="s">
        <v>503</v>
      </c>
      <c r="E4" s="480" t="s">
        <v>504</v>
      </c>
      <c r="F4" s="480" t="s">
        <v>505</v>
      </c>
      <c r="G4" s="480" t="s">
        <v>506</v>
      </c>
      <c r="H4" s="480" t="s">
        <v>507</v>
      </c>
    </row>
    <row r="5" spans="1:10" ht="41.5" customHeight="1">
      <c r="A5" s="787" t="s">
        <v>869</v>
      </c>
      <c r="B5" s="788"/>
      <c r="C5" s="802" t="s">
        <v>596</v>
      </c>
      <c r="D5" s="803"/>
      <c r="E5" s="799" t="s">
        <v>866</v>
      </c>
      <c r="F5" s="799" t="s">
        <v>865</v>
      </c>
      <c r="G5" s="799" t="s">
        <v>511</v>
      </c>
      <c r="H5" s="478" t="s">
        <v>864</v>
      </c>
    </row>
    <row r="6" spans="1:10" ht="24">
      <c r="A6" s="791"/>
      <c r="B6" s="792"/>
      <c r="C6" s="479" t="s">
        <v>512</v>
      </c>
      <c r="D6" s="479" t="s">
        <v>513</v>
      </c>
      <c r="E6" s="800"/>
      <c r="F6" s="800"/>
      <c r="G6" s="800"/>
      <c r="H6" s="478" t="s">
        <v>863</v>
      </c>
    </row>
    <row r="7" spans="1:10">
      <c r="A7" s="470">
        <v>1</v>
      </c>
      <c r="B7" s="485" t="s">
        <v>518</v>
      </c>
      <c r="C7" s="678">
        <v>2860952.1864999998</v>
      </c>
      <c r="D7" s="678">
        <v>284720976.21249998</v>
      </c>
      <c r="E7" s="678">
        <v>7136008.7300999491</v>
      </c>
      <c r="F7" s="678">
        <v>0</v>
      </c>
      <c r="G7" s="678">
        <v>934011.13000000047</v>
      </c>
      <c r="H7" s="681">
        <f t="shared" ref="H7:H34" si="0">C7+D7-E7-F7</f>
        <v>280445919.66890001</v>
      </c>
      <c r="J7" s="682"/>
    </row>
    <row r="8" spans="1:10">
      <c r="A8" s="470">
        <v>2</v>
      </c>
      <c r="B8" s="485" t="s">
        <v>519</v>
      </c>
      <c r="C8" s="678">
        <v>14268927.262200002</v>
      </c>
      <c r="D8" s="678">
        <v>7700523065.2951689</v>
      </c>
      <c r="E8" s="678">
        <v>7512790.4893000014</v>
      </c>
      <c r="F8" s="678">
        <v>0</v>
      </c>
      <c r="G8" s="678">
        <v>345048.86999999988</v>
      </c>
      <c r="H8" s="681">
        <f t="shared" si="0"/>
        <v>7707279202.0680695</v>
      </c>
      <c r="J8" s="682"/>
    </row>
    <row r="9" spans="1:10">
      <c r="A9" s="470">
        <v>3</v>
      </c>
      <c r="B9" s="485" t="s">
        <v>868</v>
      </c>
      <c r="C9" s="678">
        <v>400603.17969999998</v>
      </c>
      <c r="D9" s="678">
        <v>128514838.61389999</v>
      </c>
      <c r="E9" s="678">
        <v>680876.72000000032</v>
      </c>
      <c r="F9" s="678">
        <v>0</v>
      </c>
      <c r="G9" s="678">
        <v>742.09000000000015</v>
      </c>
      <c r="H9" s="681">
        <f t="shared" si="0"/>
        <v>128234565.07359999</v>
      </c>
      <c r="J9" s="682"/>
    </row>
    <row r="10" spans="1:10">
      <c r="A10" s="470">
        <v>4</v>
      </c>
      <c r="B10" s="485" t="s">
        <v>520</v>
      </c>
      <c r="C10" s="678">
        <v>27158360.682899997</v>
      </c>
      <c r="D10" s="678">
        <v>1247903346.4710002</v>
      </c>
      <c r="E10" s="678">
        <v>18403144.3292</v>
      </c>
      <c r="F10" s="678">
        <v>0</v>
      </c>
      <c r="G10" s="678">
        <v>20085.72</v>
      </c>
      <c r="H10" s="681">
        <f t="shared" si="0"/>
        <v>1256658562.8247001</v>
      </c>
      <c r="J10" s="682"/>
    </row>
    <row r="11" spans="1:10">
      <c r="A11" s="470">
        <v>5</v>
      </c>
      <c r="B11" s="485" t="s">
        <v>521</v>
      </c>
      <c r="C11" s="678">
        <v>27083360.355100002</v>
      </c>
      <c r="D11" s="678">
        <v>1053679521.7648621</v>
      </c>
      <c r="E11" s="678">
        <v>6705742.6504999986</v>
      </c>
      <c r="F11" s="678">
        <v>0</v>
      </c>
      <c r="G11" s="678">
        <v>356764.15</v>
      </c>
      <c r="H11" s="681">
        <f t="shared" si="0"/>
        <v>1074057139.4694619</v>
      </c>
      <c r="J11" s="682"/>
    </row>
    <row r="12" spans="1:10">
      <c r="A12" s="470">
        <v>6</v>
      </c>
      <c r="B12" s="485" t="s">
        <v>522</v>
      </c>
      <c r="C12" s="678">
        <v>38097581.392699987</v>
      </c>
      <c r="D12" s="678">
        <v>445720364.76639998</v>
      </c>
      <c r="E12" s="678">
        <v>23492344.377299998</v>
      </c>
      <c r="F12" s="678">
        <v>0</v>
      </c>
      <c r="G12" s="678">
        <v>954669.7299999994</v>
      </c>
      <c r="H12" s="681">
        <f t="shared" si="0"/>
        <v>460325601.78179991</v>
      </c>
      <c r="J12" s="682"/>
    </row>
    <row r="13" spans="1:10">
      <c r="A13" s="470">
        <v>7</v>
      </c>
      <c r="B13" s="485" t="s">
        <v>523</v>
      </c>
      <c r="C13" s="678">
        <v>19892054.209200002</v>
      </c>
      <c r="D13" s="678">
        <v>715518846.02570009</v>
      </c>
      <c r="E13" s="678">
        <v>8834140.2372999955</v>
      </c>
      <c r="F13" s="678">
        <v>0</v>
      </c>
      <c r="G13" s="678">
        <v>533475.67000000004</v>
      </c>
      <c r="H13" s="681">
        <f t="shared" si="0"/>
        <v>726576759.99760008</v>
      </c>
      <c r="J13" s="682"/>
    </row>
    <row r="14" spans="1:10">
      <c r="A14" s="470">
        <v>8</v>
      </c>
      <c r="B14" s="485" t="s">
        <v>524</v>
      </c>
      <c r="C14" s="678">
        <v>13291000.5593</v>
      </c>
      <c r="D14" s="678">
        <v>1040054535.1105999</v>
      </c>
      <c r="E14" s="678">
        <v>12907364.804600006</v>
      </c>
      <c r="F14" s="678">
        <v>0</v>
      </c>
      <c r="G14" s="678">
        <v>1131943.23</v>
      </c>
      <c r="H14" s="681">
        <f t="shared" si="0"/>
        <v>1040438170.8652998</v>
      </c>
      <c r="J14" s="682"/>
    </row>
    <row r="15" spans="1:10">
      <c r="A15" s="470">
        <v>9</v>
      </c>
      <c r="B15" s="485" t="s">
        <v>525</v>
      </c>
      <c r="C15" s="678">
        <v>15231910.3993</v>
      </c>
      <c r="D15" s="678">
        <v>453379338.98479992</v>
      </c>
      <c r="E15" s="678">
        <v>3534112.0008999989</v>
      </c>
      <c r="F15" s="678">
        <v>0</v>
      </c>
      <c r="G15" s="678">
        <v>790670.19000000006</v>
      </c>
      <c r="H15" s="681">
        <f t="shared" si="0"/>
        <v>465077137.38319993</v>
      </c>
      <c r="J15" s="682"/>
    </row>
    <row r="16" spans="1:10">
      <c r="A16" s="470">
        <v>10</v>
      </c>
      <c r="B16" s="485" t="s">
        <v>526</v>
      </c>
      <c r="C16" s="678">
        <v>1634697.6447000003</v>
      </c>
      <c r="D16" s="678">
        <v>232304138.55060005</v>
      </c>
      <c r="E16" s="678">
        <v>2336784.4621000001</v>
      </c>
      <c r="F16" s="678">
        <v>0</v>
      </c>
      <c r="G16" s="678">
        <v>242318.54</v>
      </c>
      <c r="H16" s="681">
        <f t="shared" si="0"/>
        <v>231602051.73320004</v>
      </c>
      <c r="J16" s="682"/>
    </row>
    <row r="17" spans="1:10">
      <c r="A17" s="470">
        <v>11</v>
      </c>
      <c r="B17" s="485" t="s">
        <v>527</v>
      </c>
      <c r="C17" s="678">
        <v>3052110.4347999999</v>
      </c>
      <c r="D17" s="678">
        <v>244948483.58789998</v>
      </c>
      <c r="E17" s="678">
        <v>4127916.5425000088</v>
      </c>
      <c r="F17" s="678">
        <v>0</v>
      </c>
      <c r="G17" s="678">
        <v>636651.92999999982</v>
      </c>
      <c r="H17" s="681">
        <f t="shared" si="0"/>
        <v>243872677.48019996</v>
      </c>
      <c r="J17" s="682"/>
    </row>
    <row r="18" spans="1:10">
      <c r="A18" s="470">
        <v>12</v>
      </c>
      <c r="B18" s="485" t="s">
        <v>528</v>
      </c>
      <c r="C18" s="678">
        <v>31904248.793600004</v>
      </c>
      <c r="D18" s="678">
        <v>1325898170.2586</v>
      </c>
      <c r="E18" s="678">
        <v>20991222.397900045</v>
      </c>
      <c r="F18" s="678">
        <v>0</v>
      </c>
      <c r="G18" s="678">
        <v>2256819.1900000009</v>
      </c>
      <c r="H18" s="681">
        <f t="shared" si="0"/>
        <v>1336811196.6543</v>
      </c>
      <c r="J18" s="682"/>
    </row>
    <row r="19" spans="1:10">
      <c r="A19" s="470">
        <v>13</v>
      </c>
      <c r="B19" s="485" t="s">
        <v>529</v>
      </c>
      <c r="C19" s="678">
        <v>20753241.068600003</v>
      </c>
      <c r="D19" s="678">
        <v>477294350.16340011</v>
      </c>
      <c r="E19" s="678">
        <v>7226861.2190999957</v>
      </c>
      <c r="F19" s="678">
        <v>0</v>
      </c>
      <c r="G19" s="678">
        <v>394134.56000000011</v>
      </c>
      <c r="H19" s="681">
        <f t="shared" si="0"/>
        <v>490820730.01290011</v>
      </c>
      <c r="J19" s="682"/>
    </row>
    <row r="20" spans="1:10">
      <c r="A20" s="470">
        <v>14</v>
      </c>
      <c r="B20" s="485" t="s">
        <v>530</v>
      </c>
      <c r="C20" s="678">
        <v>28525283.796099998</v>
      </c>
      <c r="D20" s="678">
        <v>1226089117.6366003</v>
      </c>
      <c r="E20" s="678">
        <v>7961031.2498999974</v>
      </c>
      <c r="F20" s="678">
        <v>0</v>
      </c>
      <c r="G20" s="678">
        <v>326042.40999999997</v>
      </c>
      <c r="H20" s="681">
        <f t="shared" si="0"/>
        <v>1246653370.1828001</v>
      </c>
      <c r="J20" s="682"/>
    </row>
    <row r="21" spans="1:10">
      <c r="A21" s="470">
        <v>15</v>
      </c>
      <c r="B21" s="485" t="s">
        <v>531</v>
      </c>
      <c r="C21" s="678">
        <v>23690838.121300001</v>
      </c>
      <c r="D21" s="678">
        <v>394246574.17190003</v>
      </c>
      <c r="E21" s="678">
        <v>5208039.9859999921</v>
      </c>
      <c r="F21" s="678">
        <v>0</v>
      </c>
      <c r="G21" s="678">
        <v>482563.45999999979</v>
      </c>
      <c r="H21" s="681">
        <f t="shared" si="0"/>
        <v>412729372.30720001</v>
      </c>
      <c r="J21" s="682"/>
    </row>
    <row r="22" spans="1:10">
      <c r="A22" s="470">
        <v>16</v>
      </c>
      <c r="B22" s="485" t="s">
        <v>532</v>
      </c>
      <c r="C22" s="678">
        <v>659198.08039999998</v>
      </c>
      <c r="D22" s="678">
        <v>348233511.71619999</v>
      </c>
      <c r="E22" s="678">
        <v>2129634.8982000011</v>
      </c>
      <c r="F22" s="678">
        <v>0</v>
      </c>
      <c r="G22" s="678">
        <v>335763.34</v>
      </c>
      <c r="H22" s="681">
        <f t="shared" si="0"/>
        <v>346763074.89840001</v>
      </c>
      <c r="J22" s="682"/>
    </row>
    <row r="23" spans="1:10">
      <c r="A23" s="470">
        <v>17</v>
      </c>
      <c r="B23" s="485" t="s">
        <v>533</v>
      </c>
      <c r="C23" s="678">
        <v>3800777.0817999998</v>
      </c>
      <c r="D23" s="678">
        <v>276633204.04829997</v>
      </c>
      <c r="E23" s="678">
        <v>1100006.8073000002</v>
      </c>
      <c r="F23" s="678">
        <v>0</v>
      </c>
      <c r="G23" s="678">
        <v>28709.75</v>
      </c>
      <c r="H23" s="681">
        <f t="shared" si="0"/>
        <v>279333974.32279998</v>
      </c>
      <c r="J23" s="682"/>
    </row>
    <row r="24" spans="1:10">
      <c r="A24" s="470">
        <v>18</v>
      </c>
      <c r="B24" s="485" t="s">
        <v>534</v>
      </c>
      <c r="C24" s="678">
        <v>1616019.5751999998</v>
      </c>
      <c r="D24" s="678">
        <v>1065154541.061728</v>
      </c>
      <c r="E24" s="678">
        <v>3672095.5182000007</v>
      </c>
      <c r="F24" s="678">
        <v>0</v>
      </c>
      <c r="G24" s="678">
        <v>90608.94</v>
      </c>
      <c r="H24" s="681">
        <f t="shared" si="0"/>
        <v>1063098465.1187279</v>
      </c>
      <c r="J24" s="682"/>
    </row>
    <row r="25" spans="1:10">
      <c r="A25" s="470">
        <v>19</v>
      </c>
      <c r="B25" s="485" t="s">
        <v>535</v>
      </c>
      <c r="C25" s="678">
        <v>822568.8633999998</v>
      </c>
      <c r="D25" s="678">
        <v>87962226.565599993</v>
      </c>
      <c r="E25" s="678">
        <v>1375475.0464999995</v>
      </c>
      <c r="F25" s="678">
        <v>0</v>
      </c>
      <c r="G25" s="678">
        <v>52261.350000000006</v>
      </c>
      <c r="H25" s="681">
        <f t="shared" si="0"/>
        <v>87409320.382499993</v>
      </c>
      <c r="J25" s="682"/>
    </row>
    <row r="26" spans="1:10">
      <c r="A26" s="470">
        <v>20</v>
      </c>
      <c r="B26" s="485" t="s">
        <v>536</v>
      </c>
      <c r="C26" s="678">
        <v>40071306.960500002</v>
      </c>
      <c r="D26" s="678">
        <v>615085883.85440004</v>
      </c>
      <c r="E26" s="678">
        <v>10288522.538599998</v>
      </c>
      <c r="F26" s="678">
        <v>0</v>
      </c>
      <c r="G26" s="678">
        <v>81422.290000000037</v>
      </c>
      <c r="H26" s="681">
        <f t="shared" si="0"/>
        <v>644868668.27630007</v>
      </c>
      <c r="I26" s="377"/>
      <c r="J26" s="682"/>
    </row>
    <row r="27" spans="1:10">
      <c r="A27" s="470">
        <v>21</v>
      </c>
      <c r="B27" s="485" t="s">
        <v>537</v>
      </c>
      <c r="C27" s="678">
        <v>172193.96190000002</v>
      </c>
      <c r="D27" s="678">
        <v>74421256.477500007</v>
      </c>
      <c r="E27" s="678">
        <v>728180.57479999913</v>
      </c>
      <c r="F27" s="678">
        <v>0</v>
      </c>
      <c r="G27" s="678">
        <v>53000.020000000004</v>
      </c>
      <c r="H27" s="681">
        <f t="shared" si="0"/>
        <v>73865269.864600003</v>
      </c>
      <c r="I27" s="377"/>
      <c r="J27" s="682"/>
    </row>
    <row r="28" spans="1:10">
      <c r="A28" s="470">
        <v>22</v>
      </c>
      <c r="B28" s="485" t="s">
        <v>538</v>
      </c>
      <c r="C28" s="678">
        <v>497280.86960000003</v>
      </c>
      <c r="D28" s="678">
        <v>132789678.9289</v>
      </c>
      <c r="E28" s="678">
        <v>966483.37360000133</v>
      </c>
      <c r="F28" s="678">
        <v>0</v>
      </c>
      <c r="G28" s="678">
        <v>70462.2</v>
      </c>
      <c r="H28" s="681">
        <f t="shared" si="0"/>
        <v>132320476.4249</v>
      </c>
      <c r="I28" s="377"/>
      <c r="J28" s="682"/>
    </row>
    <row r="29" spans="1:10">
      <c r="A29" s="470">
        <v>23</v>
      </c>
      <c r="B29" s="485" t="s">
        <v>539</v>
      </c>
      <c r="C29" s="678">
        <v>57275651.757999949</v>
      </c>
      <c r="D29" s="678">
        <v>4171442845.4663997</v>
      </c>
      <c r="E29" s="678">
        <v>64148444.725499302</v>
      </c>
      <c r="F29" s="678">
        <v>0</v>
      </c>
      <c r="G29" s="678">
        <v>11370841.880000006</v>
      </c>
      <c r="H29" s="681">
        <f t="shared" si="0"/>
        <v>4164570052.4989004</v>
      </c>
      <c r="I29" s="377"/>
      <c r="J29" s="682"/>
    </row>
    <row r="30" spans="1:10">
      <c r="A30" s="470">
        <v>24</v>
      </c>
      <c r="B30" s="485" t="s">
        <v>540</v>
      </c>
      <c r="C30" s="678">
        <v>35072744.735399999</v>
      </c>
      <c r="D30" s="678">
        <v>1172013983.4502001</v>
      </c>
      <c r="E30" s="678">
        <v>32686640.021300018</v>
      </c>
      <c r="F30" s="678">
        <v>0</v>
      </c>
      <c r="G30" s="678">
        <v>4715846.4800000004</v>
      </c>
      <c r="H30" s="681">
        <f t="shared" si="0"/>
        <v>1174400088.1643</v>
      </c>
      <c r="I30" s="377"/>
      <c r="J30" s="682"/>
    </row>
    <row r="31" spans="1:10">
      <c r="A31" s="470">
        <v>25</v>
      </c>
      <c r="B31" s="485" t="s">
        <v>541</v>
      </c>
      <c r="C31" s="678">
        <v>57466655.819499969</v>
      </c>
      <c r="D31" s="678">
        <v>3338300754.7178993</v>
      </c>
      <c r="E31" s="678">
        <v>69644588.09919928</v>
      </c>
      <c r="F31" s="678">
        <v>0</v>
      </c>
      <c r="G31" s="678">
        <v>9104796.3900000025</v>
      </c>
      <c r="H31" s="681">
        <f t="shared" si="0"/>
        <v>3326122822.4382</v>
      </c>
      <c r="I31" s="377"/>
      <c r="J31" s="682"/>
    </row>
    <row r="32" spans="1:10">
      <c r="A32" s="470">
        <v>26</v>
      </c>
      <c r="B32" s="485" t="s">
        <v>542</v>
      </c>
      <c r="C32" s="678">
        <v>15636286.894800089</v>
      </c>
      <c r="D32" s="678">
        <v>690519361.45439994</v>
      </c>
      <c r="E32" s="678">
        <v>12794331.169200111</v>
      </c>
      <c r="F32" s="678">
        <v>0</v>
      </c>
      <c r="G32" s="678">
        <v>366711.46</v>
      </c>
      <c r="H32" s="681">
        <f t="shared" si="0"/>
        <v>693361317.17999995</v>
      </c>
      <c r="I32" s="377"/>
      <c r="J32" s="682"/>
    </row>
    <row r="33" spans="1:10">
      <c r="A33" s="470">
        <v>27</v>
      </c>
      <c r="B33" s="471" t="s">
        <v>99</v>
      </c>
      <c r="C33" s="678">
        <v>241195.70889999994</v>
      </c>
      <c r="D33" s="678">
        <v>2164735477.7068992</v>
      </c>
      <c r="E33" s="678">
        <v>182909.33579999019</v>
      </c>
      <c r="F33" s="678">
        <v>0</v>
      </c>
      <c r="G33" s="678">
        <v>1354443.37</v>
      </c>
      <c r="H33" s="681">
        <f t="shared" si="0"/>
        <v>2164793764.079999</v>
      </c>
      <c r="I33" s="377"/>
      <c r="J33" s="682"/>
    </row>
    <row r="34" spans="1:10">
      <c r="A34" s="470">
        <v>28</v>
      </c>
      <c r="B34" s="484" t="s">
        <v>66</v>
      </c>
      <c r="C34" s="679">
        <f>SUM(C7:C33)</f>
        <v>481177050.39539999</v>
      </c>
      <c r="D34" s="679">
        <f>SUM(D7:D33)</f>
        <v>31108088393.062363</v>
      </c>
      <c r="E34" s="679">
        <f>SUM(E7:E33)</f>
        <v>336775692.30489868</v>
      </c>
      <c r="F34" s="679">
        <f>SUM(F7:F33)</f>
        <v>0</v>
      </c>
      <c r="G34" s="679">
        <f>SUM(G7:G33)</f>
        <v>37030808.340000004</v>
      </c>
      <c r="H34" s="681">
        <f t="shared" si="0"/>
        <v>31252489751.152866</v>
      </c>
      <c r="I34" s="377"/>
      <c r="J34" s="682"/>
    </row>
    <row r="35" spans="1:10">
      <c r="A35" s="377"/>
      <c r="B35" s="377"/>
      <c r="C35" s="377"/>
      <c r="D35" s="377"/>
      <c r="E35" s="377"/>
      <c r="F35" s="377"/>
      <c r="G35" s="377"/>
      <c r="H35" s="377"/>
      <c r="I35" s="377"/>
    </row>
    <row r="36" spans="1:10">
      <c r="A36" s="377"/>
      <c r="B36" s="378"/>
      <c r="C36" s="377"/>
      <c r="D36" s="377"/>
      <c r="E36" s="377"/>
      <c r="F36" s="377"/>
      <c r="G36" s="377"/>
      <c r="H36" s="377"/>
      <c r="I36" s="377"/>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XFD15"/>
  <sheetViews>
    <sheetView showGridLines="0" zoomScale="85" zoomScaleNormal="85" workbookViewId="0"/>
  </sheetViews>
  <sheetFormatPr defaultColWidth="9.1796875" defaultRowHeight="12"/>
  <cols>
    <col min="1" max="1" width="11.81640625" style="370" bestFit="1" customWidth="1"/>
    <col min="2" max="2" width="108" style="370" bestFit="1" customWidth="1"/>
    <col min="3" max="3" width="35.54296875" style="370" customWidth="1"/>
    <col min="4" max="4" width="38.453125" style="376" customWidth="1"/>
    <col min="5" max="16384" width="9.1796875" style="370"/>
  </cols>
  <sheetData>
    <row r="1" spans="1:4 16384:16384" ht="13">
      <c r="A1" s="369" t="s">
        <v>108</v>
      </c>
      <c r="B1" s="295" t="str">
        <f>Info!C2</f>
        <v>სს თიბისი ბანკი</v>
      </c>
      <c r="D1" s="370"/>
    </row>
    <row r="2" spans="1:4 16384:16384">
      <c r="A2" s="371" t="s">
        <v>109</v>
      </c>
      <c r="B2" s="373">
        <f>'1. key ratios'!B2</f>
        <v>45382</v>
      </c>
      <c r="D2" s="370"/>
    </row>
    <row r="3" spans="1:4 16384:16384">
      <c r="A3" s="372" t="s">
        <v>543</v>
      </c>
      <c r="D3" s="370"/>
    </row>
    <row r="5" spans="1:4 16384:16384">
      <c r="A5" s="804" t="s">
        <v>880</v>
      </c>
      <c r="B5" s="804"/>
      <c r="C5" s="494" t="s">
        <v>562</v>
      </c>
      <c r="D5" s="494" t="s">
        <v>879</v>
      </c>
    </row>
    <row r="6" spans="1:4 16384:16384">
      <c r="A6" s="493">
        <v>1</v>
      </c>
      <c r="B6" s="486" t="s">
        <v>878</v>
      </c>
      <c r="C6" s="683">
        <v>312079929.77878648</v>
      </c>
      <c r="D6" s="683">
        <v>4180196.535800003</v>
      </c>
      <c r="XFD6" s="488"/>
    </row>
    <row r="7" spans="1:4 16384:16384">
      <c r="A7" s="490">
        <v>2</v>
      </c>
      <c r="B7" s="486" t="s">
        <v>877</v>
      </c>
      <c r="C7" s="683">
        <v>180802267.38495699</v>
      </c>
      <c r="D7" s="683">
        <v>676513.63292567164</v>
      </c>
    </row>
    <row r="8" spans="1:4 16384:16384">
      <c r="A8" s="492">
        <v>2.1</v>
      </c>
      <c r="B8" s="491" t="s">
        <v>876</v>
      </c>
      <c r="C8" s="683">
        <v>73300239.905303136</v>
      </c>
      <c r="D8" s="683">
        <v>652278.83197995112</v>
      </c>
    </row>
    <row r="9" spans="1:4 16384:16384">
      <c r="A9" s="492">
        <v>2.2000000000000002</v>
      </c>
      <c r="B9" s="491" t="s">
        <v>875</v>
      </c>
      <c r="C9" s="683">
        <v>107502027.47965385</v>
      </c>
      <c r="D9" s="683">
        <v>24234.800945720475</v>
      </c>
    </row>
    <row r="10" spans="1:4 16384:16384">
      <c r="A10" s="493">
        <v>3</v>
      </c>
      <c r="B10" s="486" t="s">
        <v>874</v>
      </c>
      <c r="C10" s="683">
        <v>174770781.44183782</v>
      </c>
      <c r="D10" s="683">
        <v>341270.8654050373</v>
      </c>
    </row>
    <row r="11" spans="1:4 16384:16384">
      <c r="A11" s="492">
        <v>3.1</v>
      </c>
      <c r="B11" s="491" t="s">
        <v>544</v>
      </c>
      <c r="C11" s="683">
        <v>35676364.366099998</v>
      </c>
      <c r="D11" s="683">
        <v>0</v>
      </c>
    </row>
    <row r="12" spans="1:4 16384:16384">
      <c r="A12" s="492">
        <v>3.2</v>
      </c>
      <c r="B12" s="491" t="s">
        <v>873</v>
      </c>
      <c r="C12" s="683">
        <v>41960904.385379307</v>
      </c>
      <c r="D12" s="683">
        <v>250669.80683843751</v>
      </c>
    </row>
    <row r="13" spans="1:4 16384:16384">
      <c r="A13" s="492">
        <v>3.3</v>
      </c>
      <c r="B13" s="491" t="s">
        <v>872</v>
      </c>
      <c r="C13" s="683">
        <v>97133512.69035852</v>
      </c>
      <c r="D13" s="683">
        <v>90601.058566599822</v>
      </c>
    </row>
    <row r="14" spans="1:4 16384:16384">
      <c r="A14" s="490">
        <v>4</v>
      </c>
      <c r="B14" s="489" t="s">
        <v>871</v>
      </c>
      <c r="C14" s="683">
        <v>-828300.38540000003</v>
      </c>
      <c r="D14" s="683">
        <v>20.041279353703771</v>
      </c>
    </row>
    <row r="15" spans="1:4 16384:16384">
      <c r="A15" s="487">
        <v>5</v>
      </c>
      <c r="B15" s="486" t="s">
        <v>870</v>
      </c>
      <c r="C15" s="684">
        <v>317283115.33650571</v>
      </c>
      <c r="D15" s="684">
        <v>4515459.344599992</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showGridLines="0" zoomScale="70" zoomScaleNormal="70" workbookViewId="0"/>
  </sheetViews>
  <sheetFormatPr defaultColWidth="9.1796875" defaultRowHeight="12"/>
  <cols>
    <col min="1" max="1" width="11.81640625" style="481" bestFit="1" customWidth="1"/>
    <col min="2" max="2" width="128.90625" style="481" bestFit="1" customWidth="1"/>
    <col min="3" max="3" width="37" style="481" customWidth="1"/>
    <col min="4" max="4" width="50.54296875" style="481" customWidth="1"/>
    <col min="5" max="16384" width="9.1796875" style="481"/>
  </cols>
  <sheetData>
    <row r="1" spans="1:4" ht="13">
      <c r="A1" s="369" t="s">
        <v>108</v>
      </c>
      <c r="B1" s="295" t="str">
        <f>Info!C2</f>
        <v>სს თიბისი ბანკი</v>
      </c>
    </row>
    <row r="2" spans="1:4">
      <c r="A2" s="371" t="s">
        <v>109</v>
      </c>
      <c r="B2" s="373">
        <f>'1. key ratios'!B2</f>
        <v>45382</v>
      </c>
    </row>
    <row r="3" spans="1:4">
      <c r="A3" s="372" t="s">
        <v>545</v>
      </c>
    </row>
    <row r="4" spans="1:4">
      <c r="A4" s="372"/>
    </row>
    <row r="5" spans="1:4" ht="15" customHeight="1">
      <c r="A5" s="805" t="s">
        <v>546</v>
      </c>
      <c r="B5" s="806"/>
      <c r="C5" s="809" t="s">
        <v>547</v>
      </c>
      <c r="D5" s="809" t="s">
        <v>548</v>
      </c>
    </row>
    <row r="6" spans="1:4">
      <c r="A6" s="807"/>
      <c r="B6" s="808"/>
      <c r="C6" s="809"/>
      <c r="D6" s="809"/>
    </row>
    <row r="7" spans="1:4">
      <c r="A7" s="484">
        <v>1</v>
      </c>
      <c r="B7" s="474" t="s">
        <v>549</v>
      </c>
      <c r="C7" s="678">
        <v>399140819.88258302</v>
      </c>
      <c r="D7" s="685"/>
    </row>
    <row r="8" spans="1:4">
      <c r="A8" s="471">
        <v>2</v>
      </c>
      <c r="B8" s="471" t="s">
        <v>550</v>
      </c>
      <c r="C8" s="678">
        <v>164365148.48761499</v>
      </c>
      <c r="D8" s="685"/>
    </row>
    <row r="9" spans="1:4">
      <c r="A9" s="471">
        <v>3</v>
      </c>
      <c r="B9" s="497" t="s">
        <v>551</v>
      </c>
      <c r="C9" s="678">
        <v>246373.79389599999</v>
      </c>
      <c r="D9" s="685"/>
    </row>
    <row r="10" spans="1:4">
      <c r="A10" s="471">
        <v>4</v>
      </c>
      <c r="B10" s="471" t="s">
        <v>552</v>
      </c>
      <c r="C10" s="678">
        <f>SUM(C11:C17)</f>
        <v>116465325.60377601</v>
      </c>
      <c r="D10" s="685"/>
    </row>
    <row r="11" spans="1:4">
      <c r="A11" s="471">
        <v>5</v>
      </c>
      <c r="B11" s="496" t="s">
        <v>881</v>
      </c>
      <c r="C11" s="678">
        <v>26148019.337603301</v>
      </c>
      <c r="D11" s="685"/>
    </row>
    <row r="12" spans="1:4">
      <c r="A12" s="471">
        <v>6</v>
      </c>
      <c r="B12" s="496" t="s">
        <v>553</v>
      </c>
      <c r="C12" s="678">
        <v>22203948.427617699</v>
      </c>
      <c r="D12" s="685"/>
    </row>
    <row r="13" spans="1:4">
      <c r="A13" s="471">
        <v>7</v>
      </c>
      <c r="B13" s="496" t="s">
        <v>556</v>
      </c>
      <c r="C13" s="678">
        <v>35676364.369999997</v>
      </c>
      <c r="D13" s="685"/>
    </row>
    <row r="14" spans="1:4">
      <c r="A14" s="471">
        <v>8</v>
      </c>
      <c r="B14" s="496" t="s">
        <v>554</v>
      </c>
      <c r="C14" s="678">
        <v>30660724.780000001</v>
      </c>
      <c r="D14" s="678">
        <v>0</v>
      </c>
    </row>
    <row r="15" spans="1:4">
      <c r="A15" s="471">
        <v>9</v>
      </c>
      <c r="B15" s="496" t="s">
        <v>555</v>
      </c>
      <c r="C15" s="678">
        <v>0</v>
      </c>
      <c r="D15" s="678">
        <v>0</v>
      </c>
    </row>
    <row r="16" spans="1:4">
      <c r="A16" s="471">
        <v>10</v>
      </c>
      <c r="B16" s="496" t="s">
        <v>557</v>
      </c>
      <c r="C16" s="678">
        <v>0</v>
      </c>
      <c r="D16" s="678">
        <v>0</v>
      </c>
    </row>
    <row r="17" spans="1:4">
      <c r="A17" s="471">
        <v>11</v>
      </c>
      <c r="B17" s="496" t="s">
        <v>558</v>
      </c>
      <c r="C17" s="678">
        <v>1776268.6885549999</v>
      </c>
      <c r="D17" s="685"/>
    </row>
    <row r="18" spans="1:4">
      <c r="A18" s="484">
        <v>12</v>
      </c>
      <c r="B18" s="495" t="s">
        <v>559</v>
      </c>
      <c r="C18" s="679">
        <f>C7+C8+C9-C10</f>
        <v>447287016.56031799</v>
      </c>
      <c r="D18" s="685"/>
    </row>
    <row r="21" spans="1:4">
      <c r="B21" s="369"/>
    </row>
    <row r="22" spans="1:4">
      <c r="B22" s="371"/>
    </row>
    <row r="23" spans="1:4">
      <c r="B23" s="37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78"/>
  <sheetViews>
    <sheetView showGridLines="0" zoomScale="70" zoomScaleNormal="70" workbookViewId="0"/>
  </sheetViews>
  <sheetFormatPr defaultColWidth="9.1796875" defaultRowHeight="12"/>
  <cols>
    <col min="1" max="1" width="11.81640625" style="481" bestFit="1" customWidth="1"/>
    <col min="2" max="2" width="63.90625" style="481" customWidth="1"/>
    <col min="3" max="3" width="15.54296875" style="481" customWidth="1"/>
    <col min="4" max="18" width="22.26953125" style="481" customWidth="1"/>
    <col min="19" max="19" width="23.26953125" style="481" bestFit="1" customWidth="1"/>
    <col min="20" max="26" width="22.26953125" style="481" customWidth="1"/>
    <col min="27" max="27" width="23.26953125" style="481" bestFit="1" customWidth="1"/>
    <col min="28" max="28" width="20" style="481" customWidth="1"/>
    <col min="29" max="16384" width="9.1796875" style="481"/>
  </cols>
  <sheetData>
    <row r="1" spans="1:28" ht="13">
      <c r="A1" s="369" t="s">
        <v>108</v>
      </c>
      <c r="B1" s="295" t="str">
        <f>Info!C2</f>
        <v>სს თიბისი ბანკი</v>
      </c>
    </row>
    <row r="2" spans="1:28">
      <c r="A2" s="371" t="s">
        <v>109</v>
      </c>
      <c r="B2" s="373">
        <f>'1. key ratios'!B2</f>
        <v>45382</v>
      </c>
      <c r="C2" s="482"/>
    </row>
    <row r="3" spans="1:28">
      <c r="A3" s="372" t="s">
        <v>560</v>
      </c>
    </row>
    <row r="5" spans="1:28" ht="15" customHeight="1">
      <c r="A5" s="810" t="s">
        <v>894</v>
      </c>
      <c r="B5" s="811"/>
      <c r="C5" s="816" t="s">
        <v>893</v>
      </c>
      <c r="D5" s="817"/>
      <c r="E5" s="817"/>
      <c r="F5" s="817"/>
      <c r="G5" s="817"/>
      <c r="H5" s="817"/>
      <c r="I5" s="817"/>
      <c r="J5" s="817"/>
      <c r="K5" s="817"/>
      <c r="L5" s="817"/>
      <c r="M5" s="817"/>
      <c r="N5" s="817"/>
      <c r="O5" s="817"/>
      <c r="P5" s="817"/>
      <c r="Q5" s="817"/>
      <c r="R5" s="817"/>
      <c r="S5" s="817"/>
      <c r="T5" s="511"/>
      <c r="U5" s="511"/>
      <c r="V5" s="511"/>
      <c r="W5" s="511"/>
      <c r="X5" s="511"/>
      <c r="Y5" s="511"/>
      <c r="Z5" s="511"/>
      <c r="AA5" s="510"/>
      <c r="AB5" s="501"/>
    </row>
    <row r="6" spans="1:28">
      <c r="A6" s="812"/>
      <c r="B6" s="813"/>
      <c r="C6" s="818" t="s">
        <v>66</v>
      </c>
      <c r="D6" s="820" t="s">
        <v>892</v>
      </c>
      <c r="E6" s="820"/>
      <c r="F6" s="820"/>
      <c r="G6" s="820"/>
      <c r="H6" s="821" t="s">
        <v>891</v>
      </c>
      <c r="I6" s="822"/>
      <c r="J6" s="822"/>
      <c r="K6" s="823"/>
      <c r="L6" s="509"/>
      <c r="M6" s="824" t="s">
        <v>890</v>
      </c>
      <c r="N6" s="824"/>
      <c r="O6" s="824"/>
      <c r="P6" s="824"/>
      <c r="Q6" s="824"/>
      <c r="R6" s="824"/>
      <c r="S6" s="800"/>
      <c r="T6" s="508"/>
      <c r="U6" s="803" t="s">
        <v>889</v>
      </c>
      <c r="V6" s="803"/>
      <c r="W6" s="803"/>
      <c r="X6" s="803"/>
      <c r="Y6" s="803"/>
      <c r="Z6" s="803"/>
      <c r="AA6" s="801"/>
      <c r="AB6" s="507"/>
    </row>
    <row r="7" spans="1:28" ht="24">
      <c r="A7" s="814"/>
      <c r="B7" s="815"/>
      <c r="C7" s="819"/>
      <c r="D7" s="506"/>
      <c r="E7" s="502" t="s">
        <v>561</v>
      </c>
      <c r="F7" s="478" t="s">
        <v>887</v>
      </c>
      <c r="G7" s="478" t="s">
        <v>888</v>
      </c>
      <c r="H7" s="505"/>
      <c r="I7" s="502" t="s">
        <v>561</v>
      </c>
      <c r="J7" s="478" t="s">
        <v>887</v>
      </c>
      <c r="K7" s="478" t="s">
        <v>888</v>
      </c>
      <c r="L7" s="504"/>
      <c r="M7" s="502" t="s">
        <v>561</v>
      </c>
      <c r="N7" s="478" t="s">
        <v>887</v>
      </c>
      <c r="O7" s="478" t="s">
        <v>886</v>
      </c>
      <c r="P7" s="478" t="s">
        <v>885</v>
      </c>
      <c r="Q7" s="478" t="s">
        <v>884</v>
      </c>
      <c r="R7" s="478" t="s">
        <v>883</v>
      </c>
      <c r="S7" s="478" t="s">
        <v>882</v>
      </c>
      <c r="T7" s="503"/>
      <c r="U7" s="502" t="s">
        <v>561</v>
      </c>
      <c r="V7" s="478" t="s">
        <v>887</v>
      </c>
      <c r="W7" s="478" t="s">
        <v>886</v>
      </c>
      <c r="X7" s="478" t="s">
        <v>885</v>
      </c>
      <c r="Y7" s="478" t="s">
        <v>884</v>
      </c>
      <c r="Z7" s="478" t="s">
        <v>883</v>
      </c>
      <c r="AA7" s="478" t="s">
        <v>882</v>
      </c>
      <c r="AB7" s="501"/>
    </row>
    <row r="8" spans="1:28">
      <c r="A8" s="500">
        <v>1</v>
      </c>
      <c r="B8" s="474" t="s">
        <v>562</v>
      </c>
      <c r="C8" s="679">
        <v>21609043380.472477</v>
      </c>
      <c r="D8" s="679">
        <v>19696066935.969463</v>
      </c>
      <c r="E8" s="679">
        <v>316070597.15000695</v>
      </c>
      <c r="F8" s="679">
        <v>0</v>
      </c>
      <c r="G8" s="679">
        <v>0</v>
      </c>
      <c r="H8" s="679">
        <v>1465689427.9426973</v>
      </c>
      <c r="I8" s="679">
        <v>189292280.44098398</v>
      </c>
      <c r="J8" s="679">
        <v>309342625.99913496</v>
      </c>
      <c r="K8" s="679">
        <v>0</v>
      </c>
      <c r="L8" s="679">
        <v>447069690.87956381</v>
      </c>
      <c r="M8" s="679">
        <v>28625666.731402002</v>
      </c>
      <c r="N8" s="679">
        <v>64828555.687216997</v>
      </c>
      <c r="O8" s="679">
        <v>97775758.79271099</v>
      </c>
      <c r="P8" s="679">
        <v>66963680.355632998</v>
      </c>
      <c r="Q8" s="679">
        <v>52608133.367945999</v>
      </c>
      <c r="R8" s="679">
        <v>44124473.662986994</v>
      </c>
      <c r="S8" s="679">
        <v>215719.637453</v>
      </c>
      <c r="T8" s="679">
        <v>217325.680754</v>
      </c>
      <c r="U8" s="679">
        <v>0</v>
      </c>
      <c r="V8" s="679">
        <v>213178.72626999998</v>
      </c>
      <c r="W8" s="679">
        <v>2699.8317419999998</v>
      </c>
      <c r="X8" s="679">
        <v>0</v>
      </c>
      <c r="Y8" s="679">
        <v>0</v>
      </c>
      <c r="Z8" s="679">
        <v>0</v>
      </c>
      <c r="AA8" s="679">
        <v>0</v>
      </c>
      <c r="AB8" s="498"/>
    </row>
    <row r="9" spans="1:28">
      <c r="A9" s="470">
        <v>1.1000000000000001</v>
      </c>
      <c r="B9" s="499" t="s">
        <v>563</v>
      </c>
      <c r="C9" s="688">
        <v>0</v>
      </c>
      <c r="D9" s="688">
        <v>0</v>
      </c>
      <c r="E9" s="688">
        <v>0</v>
      </c>
      <c r="F9" s="688">
        <v>0</v>
      </c>
      <c r="G9" s="688">
        <v>0</v>
      </c>
      <c r="H9" s="688">
        <v>0</v>
      </c>
      <c r="I9" s="688">
        <v>0</v>
      </c>
      <c r="J9" s="688">
        <v>0</v>
      </c>
      <c r="K9" s="688">
        <v>0</v>
      </c>
      <c r="L9" s="688">
        <v>0</v>
      </c>
      <c r="M9" s="688">
        <v>0</v>
      </c>
      <c r="N9" s="688">
        <v>0</v>
      </c>
      <c r="O9" s="688">
        <v>0</v>
      </c>
      <c r="P9" s="688">
        <v>0</v>
      </c>
      <c r="Q9" s="688">
        <v>0</v>
      </c>
      <c r="R9" s="688">
        <v>0</v>
      </c>
      <c r="S9" s="688">
        <v>0</v>
      </c>
      <c r="T9" s="688">
        <v>0</v>
      </c>
      <c r="U9" s="688">
        <v>0</v>
      </c>
      <c r="V9" s="688">
        <v>0</v>
      </c>
      <c r="W9" s="688">
        <v>0</v>
      </c>
      <c r="X9" s="688">
        <v>0</v>
      </c>
      <c r="Y9" s="688">
        <v>0</v>
      </c>
      <c r="Z9" s="688">
        <v>0</v>
      </c>
      <c r="AA9" s="688">
        <v>0</v>
      </c>
      <c r="AB9" s="498"/>
    </row>
    <row r="10" spans="1:28">
      <c r="A10" s="470">
        <v>1.2</v>
      </c>
      <c r="B10" s="499" t="s">
        <v>564</v>
      </c>
      <c r="C10" s="688">
        <v>0</v>
      </c>
      <c r="D10" s="688">
        <v>0</v>
      </c>
      <c r="E10" s="688">
        <v>0</v>
      </c>
      <c r="F10" s="688">
        <v>0</v>
      </c>
      <c r="G10" s="688">
        <v>0</v>
      </c>
      <c r="H10" s="688">
        <v>0</v>
      </c>
      <c r="I10" s="688">
        <v>0</v>
      </c>
      <c r="J10" s="688">
        <v>0</v>
      </c>
      <c r="K10" s="688">
        <v>0</v>
      </c>
      <c r="L10" s="688">
        <v>0</v>
      </c>
      <c r="M10" s="688">
        <v>0</v>
      </c>
      <c r="N10" s="688">
        <v>0</v>
      </c>
      <c r="O10" s="688">
        <v>0</v>
      </c>
      <c r="P10" s="688">
        <v>0</v>
      </c>
      <c r="Q10" s="688">
        <v>0</v>
      </c>
      <c r="R10" s="688">
        <v>0</v>
      </c>
      <c r="S10" s="688">
        <v>0</v>
      </c>
      <c r="T10" s="688">
        <v>0</v>
      </c>
      <c r="U10" s="688">
        <v>0</v>
      </c>
      <c r="V10" s="688">
        <v>0</v>
      </c>
      <c r="W10" s="688">
        <v>0</v>
      </c>
      <c r="X10" s="688">
        <v>0</v>
      </c>
      <c r="Y10" s="688">
        <v>0</v>
      </c>
      <c r="Z10" s="688">
        <v>0</v>
      </c>
      <c r="AA10" s="688">
        <v>0</v>
      </c>
      <c r="AB10" s="498"/>
    </row>
    <row r="11" spans="1:28">
      <c r="A11" s="470">
        <v>1.3</v>
      </c>
      <c r="B11" s="499" t="s">
        <v>565</v>
      </c>
      <c r="C11" s="688">
        <v>249045.72</v>
      </c>
      <c r="D11" s="688">
        <v>249045.72</v>
      </c>
      <c r="E11" s="688">
        <v>0</v>
      </c>
      <c r="F11" s="688">
        <v>0</v>
      </c>
      <c r="G11" s="688">
        <v>0</v>
      </c>
      <c r="H11" s="688">
        <v>0</v>
      </c>
      <c r="I11" s="688">
        <v>0</v>
      </c>
      <c r="J11" s="688">
        <v>0</v>
      </c>
      <c r="K11" s="688">
        <v>0</v>
      </c>
      <c r="L11" s="688">
        <v>0</v>
      </c>
      <c r="M11" s="688">
        <v>0</v>
      </c>
      <c r="N11" s="688">
        <v>0</v>
      </c>
      <c r="O11" s="688">
        <v>0</v>
      </c>
      <c r="P11" s="688">
        <v>0</v>
      </c>
      <c r="Q11" s="688">
        <v>0</v>
      </c>
      <c r="R11" s="688">
        <v>0</v>
      </c>
      <c r="S11" s="688">
        <v>0</v>
      </c>
      <c r="T11" s="688">
        <v>0</v>
      </c>
      <c r="U11" s="688">
        <v>0</v>
      </c>
      <c r="V11" s="688">
        <v>0</v>
      </c>
      <c r="W11" s="688">
        <v>0</v>
      </c>
      <c r="X11" s="688">
        <v>0</v>
      </c>
      <c r="Y11" s="688">
        <v>0</v>
      </c>
      <c r="Z11" s="688">
        <v>0</v>
      </c>
      <c r="AA11" s="688">
        <v>0</v>
      </c>
      <c r="AB11" s="498"/>
    </row>
    <row r="12" spans="1:28">
      <c r="A12" s="470">
        <v>1.4</v>
      </c>
      <c r="B12" s="499" t="s">
        <v>566</v>
      </c>
      <c r="C12" s="688">
        <v>303942422.66336697</v>
      </c>
      <c r="D12" s="688">
        <v>303289662.30275595</v>
      </c>
      <c r="E12" s="688">
        <v>0</v>
      </c>
      <c r="F12" s="688">
        <v>0</v>
      </c>
      <c r="G12" s="688">
        <v>0</v>
      </c>
      <c r="H12" s="688">
        <v>0</v>
      </c>
      <c r="I12" s="688">
        <v>0</v>
      </c>
      <c r="J12" s="688">
        <v>0</v>
      </c>
      <c r="K12" s="688">
        <v>0</v>
      </c>
      <c r="L12" s="688">
        <v>652760.3606110001</v>
      </c>
      <c r="M12" s="688">
        <v>0</v>
      </c>
      <c r="N12" s="688">
        <v>0</v>
      </c>
      <c r="O12" s="688">
        <v>0</v>
      </c>
      <c r="P12" s="688">
        <v>0</v>
      </c>
      <c r="Q12" s="688">
        <v>0</v>
      </c>
      <c r="R12" s="688">
        <v>646613.30285700003</v>
      </c>
      <c r="S12" s="688">
        <v>0</v>
      </c>
      <c r="T12" s="688">
        <v>0</v>
      </c>
      <c r="U12" s="688">
        <v>0</v>
      </c>
      <c r="V12" s="688">
        <v>0</v>
      </c>
      <c r="W12" s="688">
        <v>0</v>
      </c>
      <c r="X12" s="688">
        <v>0</v>
      </c>
      <c r="Y12" s="688">
        <v>0</v>
      </c>
      <c r="Z12" s="688">
        <v>0</v>
      </c>
      <c r="AA12" s="688">
        <v>0</v>
      </c>
      <c r="AB12" s="498"/>
    </row>
    <row r="13" spans="1:28">
      <c r="A13" s="470">
        <v>1.5</v>
      </c>
      <c r="B13" s="499" t="s">
        <v>567</v>
      </c>
      <c r="C13" s="688">
        <v>10768983831.552238</v>
      </c>
      <c r="D13" s="688">
        <v>9764174893.8945637</v>
      </c>
      <c r="E13" s="688">
        <v>256231014.01108196</v>
      </c>
      <c r="F13" s="688">
        <v>0</v>
      </c>
      <c r="G13" s="688">
        <v>0</v>
      </c>
      <c r="H13" s="688">
        <v>737947882.95118999</v>
      </c>
      <c r="I13" s="688">
        <v>66690356.851527005</v>
      </c>
      <c r="J13" s="688">
        <v>223018227.52886</v>
      </c>
      <c r="K13" s="688">
        <v>0</v>
      </c>
      <c r="L13" s="688">
        <v>266648425.78907192</v>
      </c>
      <c r="M13" s="688">
        <v>17652810.850859001</v>
      </c>
      <c r="N13" s="688">
        <v>35666132.713184997</v>
      </c>
      <c r="O13" s="688">
        <v>39338036.271761999</v>
      </c>
      <c r="P13" s="688">
        <v>45680760.602849998</v>
      </c>
      <c r="Q13" s="688">
        <v>33232358.229804996</v>
      </c>
      <c r="R13" s="688">
        <v>30279198.042786993</v>
      </c>
      <c r="S13" s="688">
        <v>0</v>
      </c>
      <c r="T13" s="688">
        <v>212628.917414</v>
      </c>
      <c r="U13" s="688">
        <v>0</v>
      </c>
      <c r="V13" s="688">
        <v>212628.917414</v>
      </c>
      <c r="W13" s="688">
        <v>0</v>
      </c>
      <c r="X13" s="688">
        <v>0</v>
      </c>
      <c r="Y13" s="688">
        <v>0</v>
      </c>
      <c r="Z13" s="688">
        <v>0</v>
      </c>
      <c r="AA13" s="688">
        <v>0</v>
      </c>
      <c r="AB13" s="498"/>
    </row>
    <row r="14" spans="1:28">
      <c r="A14" s="470">
        <v>1.6</v>
      </c>
      <c r="B14" s="499" t="s">
        <v>568</v>
      </c>
      <c r="C14" s="688">
        <v>10535868080.536871</v>
      </c>
      <c r="D14" s="688">
        <v>9628353334.0521431</v>
      </c>
      <c r="E14" s="688">
        <v>59839583.138924994</v>
      </c>
      <c r="F14" s="688">
        <v>0</v>
      </c>
      <c r="G14" s="688">
        <v>0</v>
      </c>
      <c r="H14" s="688">
        <v>727741544.99150729</v>
      </c>
      <c r="I14" s="688">
        <v>122601923.58945698</v>
      </c>
      <c r="J14" s="688">
        <v>86324398.47027497</v>
      </c>
      <c r="K14" s="688">
        <v>0</v>
      </c>
      <c r="L14" s="688">
        <v>179768504.72988093</v>
      </c>
      <c r="M14" s="688">
        <v>10972855.880543001</v>
      </c>
      <c r="N14" s="688">
        <v>29162422.974032</v>
      </c>
      <c r="O14" s="688">
        <v>58437722.520948991</v>
      </c>
      <c r="P14" s="688">
        <v>21282919.752783</v>
      </c>
      <c r="Q14" s="688">
        <v>19375775.138141003</v>
      </c>
      <c r="R14" s="688">
        <v>13198662.317343004</v>
      </c>
      <c r="S14" s="688">
        <v>215719.637453</v>
      </c>
      <c r="T14" s="688">
        <v>4696.7633399999995</v>
      </c>
      <c r="U14" s="688">
        <v>0</v>
      </c>
      <c r="V14" s="688">
        <v>549.80885599999999</v>
      </c>
      <c r="W14" s="688">
        <v>2699.8317419999998</v>
      </c>
      <c r="X14" s="688">
        <v>0</v>
      </c>
      <c r="Y14" s="688">
        <v>0</v>
      </c>
      <c r="Z14" s="688">
        <v>0</v>
      </c>
      <c r="AA14" s="688">
        <v>0</v>
      </c>
      <c r="AB14" s="498"/>
    </row>
    <row r="15" spans="1:28">
      <c r="A15" s="500">
        <v>2</v>
      </c>
      <c r="B15" s="484" t="s">
        <v>569</v>
      </c>
      <c r="C15" s="679">
        <v>3902482447.5192986</v>
      </c>
      <c r="D15" s="679">
        <v>3902482447.5192986</v>
      </c>
      <c r="E15" s="679">
        <v>0</v>
      </c>
      <c r="F15" s="679">
        <v>0</v>
      </c>
      <c r="G15" s="679">
        <v>0</v>
      </c>
      <c r="H15" s="679">
        <v>0</v>
      </c>
      <c r="I15" s="679">
        <v>0</v>
      </c>
      <c r="J15" s="679">
        <v>0</v>
      </c>
      <c r="K15" s="679">
        <v>0</v>
      </c>
      <c r="L15" s="679">
        <v>0</v>
      </c>
      <c r="M15" s="679">
        <v>0</v>
      </c>
      <c r="N15" s="679">
        <v>0</v>
      </c>
      <c r="O15" s="679">
        <v>0</v>
      </c>
      <c r="P15" s="679">
        <v>0</v>
      </c>
      <c r="Q15" s="679">
        <v>0</v>
      </c>
      <c r="R15" s="679">
        <v>0</v>
      </c>
      <c r="S15" s="679">
        <v>0</v>
      </c>
      <c r="T15" s="679">
        <v>0</v>
      </c>
      <c r="U15" s="679">
        <v>0</v>
      </c>
      <c r="V15" s="679">
        <v>0</v>
      </c>
      <c r="W15" s="679">
        <v>0</v>
      </c>
      <c r="X15" s="679">
        <v>0</v>
      </c>
      <c r="Y15" s="679">
        <v>0</v>
      </c>
      <c r="Z15" s="679">
        <v>0</v>
      </c>
      <c r="AA15" s="679">
        <v>0</v>
      </c>
      <c r="AB15" s="498"/>
    </row>
    <row r="16" spans="1:28">
      <c r="A16" s="470">
        <v>2.1</v>
      </c>
      <c r="B16" s="499" t="s">
        <v>563</v>
      </c>
      <c r="C16" s="679">
        <v>0</v>
      </c>
      <c r="D16" s="679">
        <v>0</v>
      </c>
      <c r="E16" s="679">
        <v>0</v>
      </c>
      <c r="F16" s="679">
        <v>0</v>
      </c>
      <c r="G16" s="679">
        <v>0</v>
      </c>
      <c r="H16" s="679">
        <v>0</v>
      </c>
      <c r="I16" s="679">
        <v>0</v>
      </c>
      <c r="J16" s="679">
        <v>0</v>
      </c>
      <c r="K16" s="679">
        <v>0</v>
      </c>
      <c r="L16" s="679">
        <v>0</v>
      </c>
      <c r="M16" s="679">
        <v>0</v>
      </c>
      <c r="N16" s="679">
        <v>0</v>
      </c>
      <c r="O16" s="679">
        <v>0</v>
      </c>
      <c r="P16" s="679">
        <v>0</v>
      </c>
      <c r="Q16" s="679">
        <v>0</v>
      </c>
      <c r="R16" s="679">
        <v>0</v>
      </c>
      <c r="S16" s="679">
        <v>0</v>
      </c>
      <c r="T16" s="679">
        <v>0</v>
      </c>
      <c r="U16" s="679">
        <v>0</v>
      </c>
      <c r="V16" s="679">
        <v>0</v>
      </c>
      <c r="W16" s="679">
        <v>0</v>
      </c>
      <c r="X16" s="679">
        <v>0</v>
      </c>
      <c r="Y16" s="679">
        <v>0</v>
      </c>
      <c r="Z16" s="679">
        <v>0</v>
      </c>
      <c r="AA16" s="679">
        <v>0</v>
      </c>
      <c r="AB16" s="498"/>
    </row>
    <row r="17" spans="1:28">
      <c r="A17" s="470">
        <v>2.2000000000000002</v>
      </c>
      <c r="B17" s="499" t="s">
        <v>564</v>
      </c>
      <c r="C17" s="679">
        <v>2675433167.5330095</v>
      </c>
      <c r="D17" s="679">
        <v>2675433167.5330095</v>
      </c>
      <c r="E17" s="679">
        <v>0</v>
      </c>
      <c r="F17" s="679">
        <v>0</v>
      </c>
      <c r="G17" s="679">
        <v>0</v>
      </c>
      <c r="H17" s="679">
        <v>0</v>
      </c>
      <c r="I17" s="679">
        <v>0</v>
      </c>
      <c r="J17" s="679">
        <v>0</v>
      </c>
      <c r="K17" s="679">
        <v>0</v>
      </c>
      <c r="L17" s="679">
        <v>0</v>
      </c>
      <c r="M17" s="679">
        <v>0</v>
      </c>
      <c r="N17" s="679">
        <v>0</v>
      </c>
      <c r="O17" s="679">
        <v>0</v>
      </c>
      <c r="P17" s="679">
        <v>0</v>
      </c>
      <c r="Q17" s="679">
        <v>0</v>
      </c>
      <c r="R17" s="679">
        <v>0</v>
      </c>
      <c r="S17" s="679">
        <v>0</v>
      </c>
      <c r="T17" s="679">
        <v>0</v>
      </c>
      <c r="U17" s="679">
        <v>0</v>
      </c>
      <c r="V17" s="679">
        <v>0</v>
      </c>
      <c r="W17" s="679">
        <v>0</v>
      </c>
      <c r="X17" s="679">
        <v>0</v>
      </c>
      <c r="Y17" s="679">
        <v>0</v>
      </c>
      <c r="Z17" s="679">
        <v>0</v>
      </c>
      <c r="AA17" s="679">
        <v>0</v>
      </c>
      <c r="AB17" s="498"/>
    </row>
    <row r="18" spans="1:28">
      <c r="A18" s="470">
        <v>2.2999999999999998</v>
      </c>
      <c r="B18" s="499" t="s">
        <v>565</v>
      </c>
      <c r="C18" s="678">
        <v>979836864.90999997</v>
      </c>
      <c r="D18" s="678">
        <v>979836864.90999997</v>
      </c>
      <c r="E18" s="678">
        <v>0</v>
      </c>
      <c r="F18" s="678">
        <v>0</v>
      </c>
      <c r="G18" s="678">
        <v>0</v>
      </c>
      <c r="H18" s="678">
        <v>0</v>
      </c>
      <c r="I18" s="678">
        <v>0</v>
      </c>
      <c r="J18" s="678">
        <v>0</v>
      </c>
      <c r="K18" s="678">
        <v>0</v>
      </c>
      <c r="L18" s="678">
        <v>0</v>
      </c>
      <c r="M18" s="678">
        <v>0</v>
      </c>
      <c r="N18" s="678">
        <v>0</v>
      </c>
      <c r="O18" s="678">
        <v>0</v>
      </c>
      <c r="P18" s="678">
        <v>0</v>
      </c>
      <c r="Q18" s="678">
        <v>0</v>
      </c>
      <c r="R18" s="678">
        <v>0</v>
      </c>
      <c r="S18" s="678">
        <v>0</v>
      </c>
      <c r="T18" s="678">
        <v>0</v>
      </c>
      <c r="U18" s="678">
        <v>0</v>
      </c>
      <c r="V18" s="678">
        <v>0</v>
      </c>
      <c r="W18" s="678">
        <v>0</v>
      </c>
      <c r="X18" s="678">
        <v>0</v>
      </c>
      <c r="Y18" s="678">
        <v>0</v>
      </c>
      <c r="Z18" s="678">
        <v>0</v>
      </c>
      <c r="AA18" s="678">
        <v>0</v>
      </c>
      <c r="AB18" s="498"/>
    </row>
    <row r="19" spans="1:28">
      <c r="A19" s="470">
        <v>2.4</v>
      </c>
      <c r="B19" s="499" t="s">
        <v>566</v>
      </c>
      <c r="C19" s="678">
        <v>81343947.661660999</v>
      </c>
      <c r="D19" s="678">
        <v>81343947.661660999</v>
      </c>
      <c r="E19" s="678">
        <v>0</v>
      </c>
      <c r="F19" s="678">
        <v>0</v>
      </c>
      <c r="G19" s="678">
        <v>0</v>
      </c>
      <c r="H19" s="678">
        <v>0</v>
      </c>
      <c r="I19" s="678">
        <v>0</v>
      </c>
      <c r="J19" s="678">
        <v>0</v>
      </c>
      <c r="K19" s="678">
        <v>0</v>
      </c>
      <c r="L19" s="678">
        <v>0</v>
      </c>
      <c r="M19" s="678">
        <v>0</v>
      </c>
      <c r="N19" s="678">
        <v>0</v>
      </c>
      <c r="O19" s="678">
        <v>0</v>
      </c>
      <c r="P19" s="678">
        <v>0</v>
      </c>
      <c r="Q19" s="678">
        <v>0</v>
      </c>
      <c r="R19" s="678">
        <v>0</v>
      </c>
      <c r="S19" s="678">
        <v>0</v>
      </c>
      <c r="T19" s="678">
        <v>0</v>
      </c>
      <c r="U19" s="678">
        <v>0</v>
      </c>
      <c r="V19" s="678">
        <v>0</v>
      </c>
      <c r="W19" s="678">
        <v>0</v>
      </c>
      <c r="X19" s="678">
        <v>0</v>
      </c>
      <c r="Y19" s="678">
        <v>0</v>
      </c>
      <c r="Z19" s="678">
        <v>0</v>
      </c>
      <c r="AA19" s="678">
        <v>0</v>
      </c>
      <c r="AB19" s="498"/>
    </row>
    <row r="20" spans="1:28">
      <c r="A20" s="470">
        <v>2.5</v>
      </c>
      <c r="B20" s="499" t="s">
        <v>567</v>
      </c>
      <c r="C20" s="678">
        <v>165868467.414628</v>
      </c>
      <c r="D20" s="678">
        <v>165868467.414628</v>
      </c>
      <c r="E20" s="678">
        <v>0</v>
      </c>
      <c r="F20" s="678">
        <v>0</v>
      </c>
      <c r="G20" s="678">
        <v>0</v>
      </c>
      <c r="H20" s="678">
        <v>0</v>
      </c>
      <c r="I20" s="678">
        <v>0</v>
      </c>
      <c r="J20" s="678">
        <v>0</v>
      </c>
      <c r="K20" s="678">
        <v>0</v>
      </c>
      <c r="L20" s="678">
        <v>0</v>
      </c>
      <c r="M20" s="678">
        <v>0</v>
      </c>
      <c r="N20" s="678">
        <v>0</v>
      </c>
      <c r="O20" s="678">
        <v>0</v>
      </c>
      <c r="P20" s="678">
        <v>0</v>
      </c>
      <c r="Q20" s="678">
        <v>0</v>
      </c>
      <c r="R20" s="678">
        <v>0</v>
      </c>
      <c r="S20" s="678">
        <v>0</v>
      </c>
      <c r="T20" s="678">
        <v>0</v>
      </c>
      <c r="U20" s="678">
        <v>0</v>
      </c>
      <c r="V20" s="678">
        <v>0</v>
      </c>
      <c r="W20" s="678">
        <v>0</v>
      </c>
      <c r="X20" s="678">
        <v>0</v>
      </c>
      <c r="Y20" s="678">
        <v>0</v>
      </c>
      <c r="Z20" s="678">
        <v>0</v>
      </c>
      <c r="AA20" s="678">
        <v>0</v>
      </c>
      <c r="AB20" s="498"/>
    </row>
    <row r="21" spans="1:28">
      <c r="A21" s="470">
        <v>2.6</v>
      </c>
      <c r="B21" s="499" t="s">
        <v>568</v>
      </c>
      <c r="C21" s="678">
        <v>0</v>
      </c>
      <c r="D21" s="678">
        <v>0</v>
      </c>
      <c r="E21" s="678">
        <v>0</v>
      </c>
      <c r="F21" s="678">
        <v>0</v>
      </c>
      <c r="G21" s="678">
        <v>0</v>
      </c>
      <c r="H21" s="678">
        <v>0</v>
      </c>
      <c r="I21" s="678">
        <v>0</v>
      </c>
      <c r="J21" s="678">
        <v>0</v>
      </c>
      <c r="K21" s="678">
        <v>0</v>
      </c>
      <c r="L21" s="678">
        <v>0</v>
      </c>
      <c r="M21" s="678">
        <v>0</v>
      </c>
      <c r="N21" s="678">
        <v>0</v>
      </c>
      <c r="O21" s="678">
        <v>0</v>
      </c>
      <c r="P21" s="678">
        <v>0</v>
      </c>
      <c r="Q21" s="678">
        <v>0</v>
      </c>
      <c r="R21" s="678">
        <v>0</v>
      </c>
      <c r="S21" s="678">
        <v>0</v>
      </c>
      <c r="T21" s="678">
        <v>0</v>
      </c>
      <c r="U21" s="678">
        <v>0</v>
      </c>
      <c r="V21" s="678">
        <v>0</v>
      </c>
      <c r="W21" s="678">
        <v>0</v>
      </c>
      <c r="X21" s="678">
        <v>0</v>
      </c>
      <c r="Y21" s="678">
        <v>0</v>
      </c>
      <c r="Z21" s="678">
        <v>0</v>
      </c>
      <c r="AA21" s="678">
        <v>0</v>
      </c>
      <c r="AB21" s="498"/>
    </row>
    <row r="22" spans="1:28">
      <c r="A22" s="500">
        <v>3</v>
      </c>
      <c r="B22" s="474" t="s">
        <v>570</v>
      </c>
      <c r="C22" s="679">
        <v>3542168439.2006693</v>
      </c>
      <c r="D22" s="679">
        <v>3492709414.9660616</v>
      </c>
      <c r="E22" s="686"/>
      <c r="F22" s="686"/>
      <c r="G22" s="686"/>
      <c r="H22" s="679">
        <v>16924584.320613999</v>
      </c>
      <c r="I22" s="686"/>
      <c r="J22" s="686"/>
      <c r="K22" s="686"/>
      <c r="L22" s="679">
        <v>32534439.913994003</v>
      </c>
      <c r="M22" s="686"/>
      <c r="N22" s="686"/>
      <c r="O22" s="686"/>
      <c r="P22" s="686"/>
      <c r="Q22" s="686"/>
      <c r="R22" s="686"/>
      <c r="S22" s="686"/>
      <c r="T22" s="679">
        <v>0</v>
      </c>
      <c r="U22" s="686"/>
      <c r="V22" s="686"/>
      <c r="W22" s="686"/>
      <c r="X22" s="686"/>
      <c r="Y22" s="686"/>
      <c r="Z22" s="686"/>
      <c r="AA22" s="686"/>
      <c r="AB22" s="498"/>
    </row>
    <row r="23" spans="1:28">
      <c r="A23" s="470">
        <v>3.1</v>
      </c>
      <c r="B23" s="499" t="s">
        <v>563</v>
      </c>
      <c r="C23" s="678">
        <v>0</v>
      </c>
      <c r="D23" s="678">
        <v>0</v>
      </c>
      <c r="E23" s="686"/>
      <c r="F23" s="686"/>
      <c r="G23" s="686"/>
      <c r="H23" s="678">
        <v>0</v>
      </c>
      <c r="I23" s="686"/>
      <c r="J23" s="686"/>
      <c r="K23" s="686"/>
      <c r="L23" s="679">
        <v>0</v>
      </c>
      <c r="M23" s="686"/>
      <c r="N23" s="686"/>
      <c r="O23" s="686"/>
      <c r="P23" s="686"/>
      <c r="Q23" s="686"/>
      <c r="R23" s="686"/>
      <c r="S23" s="686"/>
      <c r="T23" s="679">
        <v>0</v>
      </c>
      <c r="U23" s="686"/>
      <c r="V23" s="686"/>
      <c r="W23" s="686"/>
      <c r="X23" s="686"/>
      <c r="Y23" s="686"/>
      <c r="Z23" s="686"/>
      <c r="AA23" s="686"/>
      <c r="AB23" s="498"/>
    </row>
    <row r="24" spans="1:28">
      <c r="A24" s="470">
        <v>3.2</v>
      </c>
      <c r="B24" s="499" t="s">
        <v>564</v>
      </c>
      <c r="C24" s="678">
        <v>0</v>
      </c>
      <c r="D24" s="678">
        <v>0</v>
      </c>
      <c r="E24" s="686"/>
      <c r="F24" s="686"/>
      <c r="G24" s="686"/>
      <c r="H24" s="678">
        <v>0</v>
      </c>
      <c r="I24" s="686"/>
      <c r="J24" s="686"/>
      <c r="K24" s="686"/>
      <c r="L24" s="679">
        <v>0</v>
      </c>
      <c r="M24" s="686"/>
      <c r="N24" s="686"/>
      <c r="O24" s="686"/>
      <c r="P24" s="686"/>
      <c r="Q24" s="686"/>
      <c r="R24" s="686"/>
      <c r="S24" s="686"/>
      <c r="T24" s="679">
        <v>0</v>
      </c>
      <c r="U24" s="686"/>
      <c r="V24" s="686"/>
      <c r="W24" s="686"/>
      <c r="X24" s="686"/>
      <c r="Y24" s="686"/>
      <c r="Z24" s="686"/>
      <c r="AA24" s="686"/>
      <c r="AB24" s="498"/>
    </row>
    <row r="25" spans="1:28">
      <c r="A25" s="470">
        <v>3.3</v>
      </c>
      <c r="B25" s="499" t="s">
        <v>565</v>
      </c>
      <c r="C25" s="678">
        <v>462130877.92756397</v>
      </c>
      <c r="D25" s="678">
        <v>462130877.92756397</v>
      </c>
      <c r="E25" s="686"/>
      <c r="F25" s="686"/>
      <c r="G25" s="686"/>
      <c r="H25" s="678">
        <v>0</v>
      </c>
      <c r="I25" s="686"/>
      <c r="J25" s="686"/>
      <c r="K25" s="686"/>
      <c r="L25" s="679">
        <v>0</v>
      </c>
      <c r="M25" s="686"/>
      <c r="N25" s="686"/>
      <c r="O25" s="686"/>
      <c r="P25" s="686"/>
      <c r="Q25" s="686"/>
      <c r="R25" s="686"/>
      <c r="S25" s="686"/>
      <c r="T25" s="679">
        <v>0</v>
      </c>
      <c r="U25" s="686"/>
      <c r="V25" s="686"/>
      <c r="W25" s="686"/>
      <c r="X25" s="686"/>
      <c r="Y25" s="686"/>
      <c r="Z25" s="686"/>
      <c r="AA25" s="686"/>
      <c r="AB25" s="498"/>
    </row>
    <row r="26" spans="1:28">
      <c r="A26" s="470">
        <v>3.4</v>
      </c>
      <c r="B26" s="499" t="s">
        <v>566</v>
      </c>
      <c r="C26" s="678">
        <v>15604956.168164998</v>
      </c>
      <c r="D26" s="678">
        <v>15604956.168164998</v>
      </c>
      <c r="E26" s="686"/>
      <c r="F26" s="686"/>
      <c r="G26" s="686"/>
      <c r="H26" s="678">
        <v>0</v>
      </c>
      <c r="I26" s="686"/>
      <c r="J26" s="686"/>
      <c r="K26" s="686"/>
      <c r="L26" s="679">
        <v>0</v>
      </c>
      <c r="M26" s="686"/>
      <c r="N26" s="686"/>
      <c r="O26" s="686"/>
      <c r="P26" s="686"/>
      <c r="Q26" s="686"/>
      <c r="R26" s="686"/>
      <c r="S26" s="686"/>
      <c r="T26" s="679">
        <v>0</v>
      </c>
      <c r="U26" s="686"/>
      <c r="V26" s="686"/>
      <c r="W26" s="686"/>
      <c r="X26" s="686"/>
      <c r="Y26" s="686"/>
      <c r="Z26" s="686"/>
      <c r="AA26" s="686"/>
      <c r="AB26" s="498"/>
    </row>
    <row r="27" spans="1:28">
      <c r="A27" s="470">
        <v>3.5</v>
      </c>
      <c r="B27" s="499" t="s">
        <v>567</v>
      </c>
      <c r="C27" s="678">
        <v>2836294701.2193604</v>
      </c>
      <c r="D27" s="678">
        <v>2795860175.7023616</v>
      </c>
      <c r="E27" s="686"/>
      <c r="F27" s="686"/>
      <c r="G27" s="686"/>
      <c r="H27" s="678">
        <v>10685011.505600002</v>
      </c>
      <c r="I27" s="686"/>
      <c r="J27" s="686"/>
      <c r="K27" s="686"/>
      <c r="L27" s="679">
        <v>29749514.011399005</v>
      </c>
      <c r="M27" s="686"/>
      <c r="N27" s="686"/>
      <c r="O27" s="686"/>
      <c r="P27" s="686"/>
      <c r="Q27" s="686"/>
      <c r="R27" s="686"/>
      <c r="S27" s="686"/>
      <c r="T27" s="679">
        <v>0</v>
      </c>
      <c r="U27" s="686"/>
      <c r="V27" s="686"/>
      <c r="W27" s="686"/>
      <c r="X27" s="686"/>
      <c r="Y27" s="686"/>
      <c r="Z27" s="686"/>
      <c r="AA27" s="686"/>
      <c r="AB27" s="498"/>
    </row>
    <row r="28" spans="1:28">
      <c r="A28" s="470">
        <v>3.6</v>
      </c>
      <c r="B28" s="499" t="s">
        <v>568</v>
      </c>
      <c r="C28" s="678">
        <v>228137903.88557997</v>
      </c>
      <c r="D28" s="678">
        <v>219113405.16797096</v>
      </c>
      <c r="E28" s="686"/>
      <c r="F28" s="686"/>
      <c r="G28" s="686"/>
      <c r="H28" s="678">
        <v>6239572.8150139973</v>
      </c>
      <c r="I28" s="686"/>
      <c r="J28" s="686"/>
      <c r="K28" s="686"/>
      <c r="L28" s="679">
        <v>2784925.9025949999</v>
      </c>
      <c r="M28" s="686"/>
      <c r="N28" s="686"/>
      <c r="O28" s="686"/>
      <c r="P28" s="686"/>
      <c r="Q28" s="686"/>
      <c r="R28" s="686"/>
      <c r="S28" s="686"/>
      <c r="T28" s="679">
        <v>0</v>
      </c>
      <c r="U28" s="686"/>
      <c r="V28" s="686"/>
      <c r="W28" s="686"/>
      <c r="X28" s="686"/>
      <c r="Y28" s="686"/>
      <c r="Z28" s="686"/>
      <c r="AA28" s="686"/>
      <c r="AB28" s="498"/>
    </row>
    <row r="50" spans="3:27">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row>
    <row r="51" spans="3:27">
      <c r="C51" s="687"/>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row>
    <row r="52" spans="3:27">
      <c r="C52" s="687"/>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row>
    <row r="53" spans="3:27">
      <c r="C53" s="687"/>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row>
    <row r="54" spans="3:27">
      <c r="C54" s="687"/>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row>
    <row r="55" spans="3:27">
      <c r="C55" s="687"/>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row>
    <row r="56" spans="3:27">
      <c r="C56" s="687"/>
      <c r="D56" s="687"/>
      <c r="E56" s="687"/>
      <c r="F56" s="687"/>
      <c r="G56" s="687"/>
      <c r="H56" s="687"/>
      <c r="I56" s="687"/>
      <c r="J56" s="687"/>
      <c r="K56" s="687"/>
      <c r="L56" s="687"/>
      <c r="M56" s="687"/>
      <c r="N56" s="687"/>
      <c r="O56" s="687"/>
      <c r="P56" s="687"/>
      <c r="Q56" s="687"/>
      <c r="R56" s="687"/>
      <c r="S56" s="687"/>
      <c r="T56" s="687"/>
      <c r="U56" s="687"/>
      <c r="V56" s="687"/>
      <c r="W56" s="687"/>
      <c r="X56" s="687"/>
      <c r="Y56" s="687"/>
      <c r="Z56" s="687"/>
      <c r="AA56" s="687"/>
    </row>
    <row r="57" spans="3:27">
      <c r="C57" s="687"/>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row>
    <row r="58" spans="3:27">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row>
    <row r="59" spans="3:27">
      <c r="C59" s="687"/>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row>
    <row r="60" spans="3:27">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row>
    <row r="61" spans="3:27">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row>
    <row r="62" spans="3:27">
      <c r="C62" s="687"/>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row>
    <row r="63" spans="3:27">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row>
    <row r="64" spans="3:27">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row>
    <row r="65" spans="3:27">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row>
    <row r="66" spans="3:27">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row>
    <row r="67" spans="3:27">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row>
    <row r="68" spans="3:27">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row>
    <row r="69" spans="3:27">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row>
    <row r="70" spans="3:27">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row>
    <row r="71" spans="3:27">
      <c r="C71" s="687"/>
      <c r="D71" s="687"/>
      <c r="E71" s="687"/>
      <c r="F71" s="687"/>
      <c r="G71" s="687"/>
      <c r="H71" s="687"/>
      <c r="I71" s="687"/>
      <c r="J71" s="687"/>
      <c r="K71" s="687"/>
      <c r="L71" s="687"/>
      <c r="M71" s="687"/>
      <c r="N71" s="687"/>
      <c r="O71" s="687"/>
      <c r="P71" s="687"/>
      <c r="Q71" s="687"/>
      <c r="R71" s="687"/>
      <c r="S71" s="687"/>
      <c r="T71" s="687"/>
      <c r="U71" s="687"/>
      <c r="V71" s="687"/>
      <c r="W71" s="687"/>
      <c r="X71" s="687"/>
      <c r="Y71" s="687"/>
      <c r="Z71" s="687"/>
      <c r="AA71" s="687"/>
    </row>
    <row r="72" spans="3:27">
      <c r="C72" s="687"/>
      <c r="D72" s="687"/>
      <c r="E72" s="687"/>
      <c r="F72" s="687"/>
      <c r="G72" s="687"/>
      <c r="H72" s="687"/>
      <c r="I72" s="687"/>
      <c r="J72" s="687"/>
      <c r="K72" s="687"/>
      <c r="L72" s="687"/>
      <c r="M72" s="687"/>
      <c r="N72" s="687"/>
      <c r="O72" s="687"/>
      <c r="P72" s="687"/>
      <c r="Q72" s="687"/>
      <c r="R72" s="687"/>
      <c r="S72" s="687"/>
      <c r="T72" s="687"/>
      <c r="U72" s="687"/>
      <c r="V72" s="687"/>
      <c r="W72" s="687"/>
      <c r="X72" s="687"/>
      <c r="Y72" s="687"/>
      <c r="Z72" s="687"/>
      <c r="AA72" s="687"/>
    </row>
    <row r="73" spans="3:27">
      <c r="C73" s="687"/>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row>
    <row r="74" spans="3:27">
      <c r="C74" s="687"/>
      <c r="D74" s="687"/>
      <c r="E74" s="687"/>
      <c r="F74" s="687"/>
      <c r="G74" s="687"/>
      <c r="H74" s="687"/>
      <c r="I74" s="687"/>
      <c r="J74" s="687"/>
      <c r="K74" s="687"/>
      <c r="L74" s="687"/>
      <c r="M74" s="687"/>
      <c r="N74" s="687"/>
      <c r="O74" s="687"/>
      <c r="P74" s="687"/>
      <c r="Q74" s="687"/>
      <c r="R74" s="687"/>
      <c r="S74" s="687"/>
      <c r="T74" s="687"/>
      <c r="U74" s="687"/>
      <c r="V74" s="687"/>
      <c r="W74" s="687"/>
      <c r="X74" s="687"/>
      <c r="Y74" s="687"/>
      <c r="Z74" s="687"/>
      <c r="AA74" s="687"/>
    </row>
    <row r="75" spans="3:27">
      <c r="C75" s="687"/>
      <c r="D75" s="687"/>
      <c r="E75" s="687"/>
      <c r="F75" s="687"/>
      <c r="G75" s="687"/>
      <c r="H75" s="687"/>
      <c r="I75" s="687"/>
      <c r="J75" s="687"/>
      <c r="K75" s="687"/>
      <c r="L75" s="687"/>
      <c r="M75" s="687"/>
      <c r="N75" s="687"/>
      <c r="O75" s="687"/>
      <c r="P75" s="687"/>
      <c r="Q75" s="687"/>
      <c r="R75" s="687"/>
      <c r="S75" s="687"/>
      <c r="T75" s="687"/>
      <c r="U75" s="687"/>
      <c r="V75" s="687"/>
      <c r="W75" s="687"/>
      <c r="X75" s="687"/>
      <c r="Y75" s="687"/>
      <c r="Z75" s="687"/>
      <c r="AA75" s="687"/>
    </row>
    <row r="76" spans="3:27">
      <c r="C76" s="687"/>
      <c r="D76" s="687"/>
      <c r="E76" s="687"/>
      <c r="F76" s="687"/>
      <c r="G76" s="687"/>
      <c r="H76" s="687"/>
      <c r="I76" s="687"/>
      <c r="J76" s="687"/>
      <c r="K76" s="687"/>
      <c r="L76" s="687"/>
      <c r="M76" s="687"/>
      <c r="N76" s="687"/>
      <c r="O76" s="687"/>
      <c r="P76" s="687"/>
      <c r="Q76" s="687"/>
      <c r="R76" s="687"/>
      <c r="S76" s="687"/>
      <c r="T76" s="687"/>
      <c r="U76" s="687"/>
      <c r="V76" s="687"/>
      <c r="W76" s="687"/>
      <c r="X76" s="687"/>
      <c r="Y76" s="687"/>
      <c r="Z76" s="687"/>
      <c r="AA76" s="687"/>
    </row>
    <row r="77" spans="3:27">
      <c r="C77" s="687"/>
      <c r="D77" s="687"/>
      <c r="E77" s="687"/>
      <c r="F77" s="687"/>
      <c r="G77" s="687"/>
      <c r="H77" s="687"/>
      <c r="I77" s="687"/>
      <c r="J77" s="687"/>
      <c r="K77" s="687"/>
      <c r="L77" s="687"/>
      <c r="M77" s="687"/>
      <c r="N77" s="687"/>
      <c r="O77" s="687"/>
      <c r="P77" s="687"/>
      <c r="Q77" s="687"/>
      <c r="R77" s="687"/>
      <c r="S77" s="687"/>
      <c r="T77" s="687"/>
      <c r="U77" s="687"/>
      <c r="V77" s="687"/>
      <c r="W77" s="687"/>
      <c r="X77" s="687"/>
      <c r="Y77" s="687"/>
      <c r="Z77" s="687"/>
      <c r="AA77" s="687"/>
    </row>
    <row r="78" spans="3:27">
      <c r="C78" s="687"/>
      <c r="D78" s="687"/>
      <c r="E78" s="687"/>
      <c r="F78" s="687"/>
      <c r="G78" s="687"/>
      <c r="H78" s="687"/>
      <c r="I78" s="687"/>
      <c r="J78" s="687"/>
      <c r="K78" s="687"/>
      <c r="L78" s="687"/>
      <c r="M78" s="687"/>
      <c r="N78" s="687"/>
      <c r="O78" s="687"/>
      <c r="P78" s="687"/>
      <c r="Q78" s="687"/>
      <c r="R78" s="687"/>
      <c r="S78" s="687"/>
      <c r="T78" s="687"/>
      <c r="U78" s="687"/>
      <c r="V78" s="687"/>
      <c r="W78" s="687"/>
      <c r="X78" s="687"/>
      <c r="Y78" s="687"/>
      <c r="Z78" s="687"/>
      <c r="AA78" s="687"/>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4"/>
  <sheetViews>
    <sheetView showGridLines="0" zoomScale="70" zoomScaleNormal="70" workbookViewId="0"/>
  </sheetViews>
  <sheetFormatPr defaultColWidth="9.1796875" defaultRowHeight="12"/>
  <cols>
    <col min="1" max="1" width="11.81640625" style="481" bestFit="1" customWidth="1"/>
    <col min="2" max="2" width="90.26953125" style="481" bestFit="1" customWidth="1"/>
    <col min="3" max="3" width="20.1796875" style="481" customWidth="1"/>
    <col min="4" max="4" width="22.26953125" style="481" customWidth="1"/>
    <col min="5" max="7" width="17.08984375" style="481" customWidth="1"/>
    <col min="8" max="8" width="22.26953125" style="481" customWidth="1"/>
    <col min="9" max="10" width="17.08984375" style="481" customWidth="1"/>
    <col min="11" max="27" width="22.26953125" style="481" customWidth="1"/>
    <col min="28" max="16384" width="9.1796875" style="481"/>
  </cols>
  <sheetData>
    <row r="1" spans="1:27" ht="13">
      <c r="A1" s="369" t="s">
        <v>108</v>
      </c>
      <c r="B1" s="295" t="str">
        <f>Info!C2</f>
        <v>სს თიბისი ბანკი</v>
      </c>
    </row>
    <row r="2" spans="1:27">
      <c r="A2" s="371" t="s">
        <v>109</v>
      </c>
      <c r="B2" s="373">
        <f>'1. key ratios'!B2</f>
        <v>45382</v>
      </c>
    </row>
    <row r="3" spans="1:27">
      <c r="A3" s="372" t="s">
        <v>571</v>
      </c>
      <c r="C3" s="483"/>
    </row>
    <row r="4" spans="1:27" ht="12.5" thickBot="1">
      <c r="A4" s="372"/>
      <c r="B4" s="483"/>
      <c r="C4" s="483"/>
    </row>
    <row r="5" spans="1:27" s="512" customFormat="1" ht="13.5" customHeight="1">
      <c r="A5" s="829" t="s">
        <v>901</v>
      </c>
      <c r="B5" s="830"/>
      <c r="C5" s="826" t="s">
        <v>572</v>
      </c>
      <c r="D5" s="827"/>
      <c r="E5" s="827"/>
      <c r="F5" s="827"/>
      <c r="G5" s="827"/>
      <c r="H5" s="827"/>
      <c r="I5" s="827"/>
      <c r="J5" s="827"/>
      <c r="K5" s="827"/>
      <c r="L5" s="827"/>
      <c r="M5" s="827"/>
      <c r="N5" s="827"/>
      <c r="O5" s="827"/>
      <c r="P5" s="827"/>
      <c r="Q5" s="827"/>
      <c r="R5" s="827"/>
      <c r="S5" s="827"/>
      <c r="T5" s="827"/>
      <c r="U5" s="827"/>
      <c r="V5" s="827"/>
      <c r="W5" s="827"/>
      <c r="X5" s="827"/>
      <c r="Y5" s="827"/>
      <c r="Z5" s="827"/>
      <c r="AA5" s="828"/>
    </row>
    <row r="6" spans="1:27" s="512" customFormat="1" ht="12" customHeight="1">
      <c r="A6" s="831"/>
      <c r="B6" s="832"/>
      <c r="C6" s="836" t="s">
        <v>66</v>
      </c>
      <c r="D6" s="835" t="s">
        <v>892</v>
      </c>
      <c r="E6" s="835"/>
      <c r="F6" s="835"/>
      <c r="G6" s="835"/>
      <c r="H6" s="821" t="s">
        <v>891</v>
      </c>
      <c r="I6" s="822"/>
      <c r="J6" s="822"/>
      <c r="K6" s="822"/>
      <c r="L6" s="508"/>
      <c r="M6" s="803" t="s">
        <v>890</v>
      </c>
      <c r="N6" s="803"/>
      <c r="O6" s="803"/>
      <c r="P6" s="803"/>
      <c r="Q6" s="803"/>
      <c r="R6" s="803"/>
      <c r="S6" s="801"/>
      <c r="T6" s="508"/>
      <c r="U6" s="803" t="s">
        <v>889</v>
      </c>
      <c r="V6" s="803"/>
      <c r="W6" s="803"/>
      <c r="X6" s="803"/>
      <c r="Y6" s="803"/>
      <c r="Z6" s="803"/>
      <c r="AA6" s="825"/>
    </row>
    <row r="7" spans="1:27" s="512" customFormat="1" ht="36">
      <c r="A7" s="833"/>
      <c r="B7" s="834"/>
      <c r="C7" s="837"/>
      <c r="D7" s="506"/>
      <c r="E7" s="502" t="s">
        <v>561</v>
      </c>
      <c r="F7" s="478" t="s">
        <v>887</v>
      </c>
      <c r="G7" s="478" t="s">
        <v>888</v>
      </c>
      <c r="H7" s="534"/>
      <c r="I7" s="502" t="s">
        <v>561</v>
      </c>
      <c r="J7" s="478" t="s">
        <v>887</v>
      </c>
      <c r="K7" s="478" t="s">
        <v>888</v>
      </c>
      <c r="L7" s="503"/>
      <c r="M7" s="502" t="s">
        <v>561</v>
      </c>
      <c r="N7" s="478" t="s">
        <v>900</v>
      </c>
      <c r="O7" s="478" t="s">
        <v>899</v>
      </c>
      <c r="P7" s="478" t="s">
        <v>898</v>
      </c>
      <c r="Q7" s="478" t="s">
        <v>897</v>
      </c>
      <c r="R7" s="478" t="s">
        <v>896</v>
      </c>
      <c r="S7" s="478" t="s">
        <v>882</v>
      </c>
      <c r="T7" s="503"/>
      <c r="U7" s="502" t="s">
        <v>561</v>
      </c>
      <c r="V7" s="478" t="s">
        <v>900</v>
      </c>
      <c r="W7" s="478" t="s">
        <v>899</v>
      </c>
      <c r="X7" s="478" t="s">
        <v>898</v>
      </c>
      <c r="Y7" s="478" t="s">
        <v>897</v>
      </c>
      <c r="Z7" s="478" t="s">
        <v>896</v>
      </c>
      <c r="AA7" s="478" t="s">
        <v>882</v>
      </c>
    </row>
    <row r="8" spans="1:27">
      <c r="A8" s="533">
        <v>1</v>
      </c>
      <c r="B8" s="532" t="s">
        <v>562</v>
      </c>
      <c r="C8" s="689">
        <v>21609043380.472488</v>
      </c>
      <c r="D8" s="678">
        <v>19696066935.969471</v>
      </c>
      <c r="E8" s="678">
        <v>316070597.15000689</v>
      </c>
      <c r="F8" s="678">
        <v>0</v>
      </c>
      <c r="G8" s="678">
        <v>0</v>
      </c>
      <c r="H8" s="678">
        <v>1465689427.9426959</v>
      </c>
      <c r="I8" s="678">
        <v>189292280.44098407</v>
      </c>
      <c r="J8" s="678">
        <v>309342625.9991349</v>
      </c>
      <c r="K8" s="678">
        <v>0</v>
      </c>
      <c r="L8" s="678">
        <v>447069690.8795647</v>
      </c>
      <c r="M8" s="678">
        <v>28625666.731401999</v>
      </c>
      <c r="N8" s="678">
        <v>64828555.687217012</v>
      </c>
      <c r="O8" s="678">
        <v>97775758.79271102</v>
      </c>
      <c r="P8" s="678">
        <v>66963680.355632983</v>
      </c>
      <c r="Q8" s="678">
        <v>52608133.367946021</v>
      </c>
      <c r="R8" s="678">
        <v>44124473.662986971</v>
      </c>
      <c r="S8" s="678">
        <v>215719.637453</v>
      </c>
      <c r="T8" s="678">
        <v>217325.680754</v>
      </c>
      <c r="U8" s="678">
        <v>0</v>
      </c>
      <c r="V8" s="678">
        <v>213178.72626999998</v>
      </c>
      <c r="W8" s="678">
        <v>2699.8317419999998</v>
      </c>
      <c r="X8" s="678">
        <v>0</v>
      </c>
      <c r="Y8" s="678">
        <v>0</v>
      </c>
      <c r="Z8" s="678">
        <v>0</v>
      </c>
      <c r="AA8" s="678">
        <v>0</v>
      </c>
    </row>
    <row r="9" spans="1:27">
      <c r="A9" s="530">
        <v>1.1000000000000001</v>
      </c>
      <c r="B9" s="531" t="s">
        <v>573</v>
      </c>
      <c r="C9" s="689">
        <v>18585221380.823746</v>
      </c>
      <c r="D9" s="678">
        <v>16935651513.333914</v>
      </c>
      <c r="E9" s="678">
        <v>276640008.75947386</v>
      </c>
      <c r="F9" s="678">
        <v>0</v>
      </c>
      <c r="G9" s="678">
        <v>0</v>
      </c>
      <c r="H9" s="678">
        <v>1272500026.7498996</v>
      </c>
      <c r="I9" s="678">
        <v>158848843.13979387</v>
      </c>
      <c r="J9" s="678">
        <v>279488231.0511359</v>
      </c>
      <c r="K9" s="678">
        <v>0</v>
      </c>
      <c r="L9" s="678">
        <v>376852515.05917865</v>
      </c>
      <c r="M9" s="678">
        <v>26918669.471040007</v>
      </c>
      <c r="N9" s="678">
        <v>57392024.837179989</v>
      </c>
      <c r="O9" s="678">
        <v>66030519.55435399</v>
      </c>
      <c r="P9" s="678">
        <v>65621726.833836988</v>
      </c>
      <c r="Q9" s="678">
        <v>52156048.090546019</v>
      </c>
      <c r="R9" s="678">
        <v>37938019.343002975</v>
      </c>
      <c r="S9" s="678">
        <v>122821.068463</v>
      </c>
      <c r="T9" s="678">
        <v>217325.680754</v>
      </c>
      <c r="U9" s="678">
        <v>0</v>
      </c>
      <c r="V9" s="678">
        <v>213178.72626999998</v>
      </c>
      <c r="W9" s="678">
        <v>2699.8317419999998</v>
      </c>
      <c r="X9" s="678">
        <v>0</v>
      </c>
      <c r="Y9" s="678">
        <v>0</v>
      </c>
      <c r="Z9" s="678">
        <v>0</v>
      </c>
      <c r="AA9" s="678">
        <v>0</v>
      </c>
    </row>
    <row r="10" spans="1:27">
      <c r="A10" s="528" t="s">
        <v>157</v>
      </c>
      <c r="B10" s="529" t="s">
        <v>574</v>
      </c>
      <c r="C10" s="689">
        <v>16855652550.390125</v>
      </c>
      <c r="D10" s="678">
        <v>15287775422.595741</v>
      </c>
      <c r="E10" s="678">
        <v>262370027.04941109</v>
      </c>
      <c r="F10" s="678">
        <v>0</v>
      </c>
      <c r="G10" s="678">
        <v>0</v>
      </c>
      <c r="H10" s="678">
        <v>1225278049.2437289</v>
      </c>
      <c r="I10" s="678">
        <v>156308144.47873801</v>
      </c>
      <c r="J10" s="678">
        <v>271564853.95682096</v>
      </c>
      <c r="K10" s="678">
        <v>0</v>
      </c>
      <c r="L10" s="678">
        <v>342381752.86990178</v>
      </c>
      <c r="M10" s="678">
        <v>18760616.088695999</v>
      </c>
      <c r="N10" s="678">
        <v>53193945.479078002</v>
      </c>
      <c r="O10" s="678">
        <v>60279109.351940006</v>
      </c>
      <c r="P10" s="678">
        <v>65296585.054936007</v>
      </c>
      <c r="Q10" s="678">
        <v>50632690.411772013</v>
      </c>
      <c r="R10" s="678">
        <v>29727438.269094005</v>
      </c>
      <c r="S10" s="678">
        <v>112586.47</v>
      </c>
      <c r="T10" s="678">
        <v>217325.680754</v>
      </c>
      <c r="U10" s="678">
        <v>0</v>
      </c>
      <c r="V10" s="678">
        <v>213178.72626999998</v>
      </c>
      <c r="W10" s="678">
        <v>2699.8317419999998</v>
      </c>
      <c r="X10" s="678">
        <v>0</v>
      </c>
      <c r="Y10" s="678">
        <v>0</v>
      </c>
      <c r="Z10" s="678">
        <v>0</v>
      </c>
      <c r="AA10" s="678">
        <v>0</v>
      </c>
    </row>
    <row r="11" spans="1:27">
      <c r="A11" s="527" t="s">
        <v>575</v>
      </c>
      <c r="B11" s="526" t="s">
        <v>576</v>
      </c>
      <c r="C11" s="689">
        <v>9245122798.9492512</v>
      </c>
      <c r="D11" s="678">
        <v>8324984165.0158129</v>
      </c>
      <c r="E11" s="678">
        <v>137498407.67552209</v>
      </c>
      <c r="F11" s="678">
        <v>0</v>
      </c>
      <c r="G11" s="678">
        <v>0</v>
      </c>
      <c r="H11" s="678">
        <v>770468860.59409678</v>
      </c>
      <c r="I11" s="678">
        <v>87942393.579990014</v>
      </c>
      <c r="J11" s="678">
        <v>181449152.99891198</v>
      </c>
      <c r="K11" s="678">
        <v>0</v>
      </c>
      <c r="L11" s="678">
        <v>149452447.65858781</v>
      </c>
      <c r="M11" s="678">
        <v>7935798.8629789995</v>
      </c>
      <c r="N11" s="678">
        <v>17553151.385979004</v>
      </c>
      <c r="O11" s="678">
        <v>19061212.782694001</v>
      </c>
      <c r="P11" s="678">
        <v>30281216.587414999</v>
      </c>
      <c r="Q11" s="678">
        <v>19972465.190815002</v>
      </c>
      <c r="R11" s="678">
        <v>10076502.671325</v>
      </c>
      <c r="S11" s="678">
        <v>75167.73</v>
      </c>
      <c r="T11" s="678">
        <v>217325.680754</v>
      </c>
      <c r="U11" s="678">
        <v>0</v>
      </c>
      <c r="V11" s="678">
        <v>213178.72626999998</v>
      </c>
      <c r="W11" s="678">
        <v>2699.8317419999998</v>
      </c>
      <c r="X11" s="678">
        <v>0</v>
      </c>
      <c r="Y11" s="678">
        <v>0</v>
      </c>
      <c r="Z11" s="678">
        <v>0</v>
      </c>
      <c r="AA11" s="678">
        <v>0</v>
      </c>
    </row>
    <row r="12" spans="1:27">
      <c r="A12" s="527" t="s">
        <v>577</v>
      </c>
      <c r="B12" s="526" t="s">
        <v>578</v>
      </c>
      <c r="C12" s="689">
        <v>2820748631.5944843</v>
      </c>
      <c r="D12" s="678">
        <v>2598797500.3812881</v>
      </c>
      <c r="E12" s="678">
        <v>28416426.415981993</v>
      </c>
      <c r="F12" s="678">
        <v>0</v>
      </c>
      <c r="G12" s="678">
        <v>0</v>
      </c>
      <c r="H12" s="678">
        <v>154555242.22248405</v>
      </c>
      <c r="I12" s="678">
        <v>31442728.682880003</v>
      </c>
      <c r="J12" s="678">
        <v>28659478.208996989</v>
      </c>
      <c r="K12" s="678">
        <v>0</v>
      </c>
      <c r="L12" s="678">
        <v>67395888.990711987</v>
      </c>
      <c r="M12" s="678">
        <v>2031982.0744629998</v>
      </c>
      <c r="N12" s="678">
        <v>7520599.0412800005</v>
      </c>
      <c r="O12" s="678">
        <v>5731801.7993130013</v>
      </c>
      <c r="P12" s="678">
        <v>19017635.066343006</v>
      </c>
      <c r="Q12" s="678">
        <v>16632112.806158002</v>
      </c>
      <c r="R12" s="678">
        <v>7536437.835949</v>
      </c>
      <c r="S12" s="678">
        <v>0</v>
      </c>
      <c r="T12" s="678">
        <v>0</v>
      </c>
      <c r="U12" s="678">
        <v>0</v>
      </c>
      <c r="V12" s="678">
        <v>0</v>
      </c>
      <c r="W12" s="678">
        <v>0</v>
      </c>
      <c r="X12" s="678">
        <v>0</v>
      </c>
      <c r="Y12" s="678">
        <v>0</v>
      </c>
      <c r="Z12" s="678">
        <v>0</v>
      </c>
      <c r="AA12" s="678">
        <v>0</v>
      </c>
    </row>
    <row r="13" spans="1:27">
      <c r="A13" s="527" t="s">
        <v>579</v>
      </c>
      <c r="B13" s="526" t="s">
        <v>580</v>
      </c>
      <c r="C13" s="689">
        <v>1535901697.1224995</v>
      </c>
      <c r="D13" s="678">
        <v>1390728496.8550155</v>
      </c>
      <c r="E13" s="678">
        <v>32336629.555521991</v>
      </c>
      <c r="F13" s="678">
        <v>0</v>
      </c>
      <c r="G13" s="678">
        <v>0</v>
      </c>
      <c r="H13" s="678">
        <v>93090721.41155301</v>
      </c>
      <c r="I13" s="678">
        <v>13038683.660169</v>
      </c>
      <c r="J13" s="678">
        <v>9529110.5179799981</v>
      </c>
      <c r="K13" s="678">
        <v>0</v>
      </c>
      <c r="L13" s="678">
        <v>52082478.855930991</v>
      </c>
      <c r="M13" s="678">
        <v>5560949.0020810012</v>
      </c>
      <c r="N13" s="678">
        <v>5639408.1295180004</v>
      </c>
      <c r="O13" s="678">
        <v>17581202.108576003</v>
      </c>
      <c r="P13" s="678">
        <v>10095598.094673</v>
      </c>
      <c r="Q13" s="678">
        <v>5897453.4454670008</v>
      </c>
      <c r="R13" s="678">
        <v>2143733.548705</v>
      </c>
      <c r="S13" s="678">
        <v>37418.74</v>
      </c>
      <c r="T13" s="678">
        <v>0</v>
      </c>
      <c r="U13" s="678">
        <v>0</v>
      </c>
      <c r="V13" s="678">
        <v>0</v>
      </c>
      <c r="W13" s="678">
        <v>0</v>
      </c>
      <c r="X13" s="678">
        <v>0</v>
      </c>
      <c r="Y13" s="678">
        <v>0</v>
      </c>
      <c r="Z13" s="678">
        <v>0</v>
      </c>
      <c r="AA13" s="678">
        <v>0</v>
      </c>
    </row>
    <row r="14" spans="1:27">
      <c r="A14" s="527" t="s">
        <v>581</v>
      </c>
      <c r="B14" s="526" t="s">
        <v>582</v>
      </c>
      <c r="C14" s="689">
        <v>3253879422.7238927</v>
      </c>
      <c r="D14" s="678">
        <v>2973265260.3436265</v>
      </c>
      <c r="E14" s="678">
        <v>64118563.402384996</v>
      </c>
      <c r="F14" s="678">
        <v>0</v>
      </c>
      <c r="G14" s="678">
        <v>0</v>
      </c>
      <c r="H14" s="678">
        <v>207163225.01559505</v>
      </c>
      <c r="I14" s="678">
        <v>23884338.555698998</v>
      </c>
      <c r="J14" s="678">
        <v>51927112.23093199</v>
      </c>
      <c r="K14" s="678">
        <v>0</v>
      </c>
      <c r="L14" s="678">
        <v>73450937.364671007</v>
      </c>
      <c r="M14" s="678">
        <v>3231886.1491729999</v>
      </c>
      <c r="N14" s="678">
        <v>22480786.922300994</v>
      </c>
      <c r="O14" s="678">
        <v>17904892.661356997</v>
      </c>
      <c r="P14" s="678">
        <v>5902135.3065050002</v>
      </c>
      <c r="Q14" s="678">
        <v>8130658.9693320002</v>
      </c>
      <c r="R14" s="678">
        <v>9970764.2131150011</v>
      </c>
      <c r="S14" s="678">
        <v>0</v>
      </c>
      <c r="T14" s="678">
        <v>0</v>
      </c>
      <c r="U14" s="678">
        <v>0</v>
      </c>
      <c r="V14" s="678">
        <v>0</v>
      </c>
      <c r="W14" s="678">
        <v>0</v>
      </c>
      <c r="X14" s="678">
        <v>0</v>
      </c>
      <c r="Y14" s="678">
        <v>0</v>
      </c>
      <c r="Z14" s="678">
        <v>0</v>
      </c>
      <c r="AA14" s="678">
        <v>0</v>
      </c>
    </row>
    <row r="15" spans="1:27">
      <c r="A15" s="525">
        <v>1.2</v>
      </c>
      <c r="B15" s="523" t="s">
        <v>895</v>
      </c>
      <c r="C15" s="689">
        <v>163420007.68000004</v>
      </c>
      <c r="D15" s="678">
        <v>32959029.18</v>
      </c>
      <c r="E15" s="678">
        <v>1298976.9600000002</v>
      </c>
      <c r="F15" s="678">
        <v>0</v>
      </c>
      <c r="G15" s="678">
        <v>0</v>
      </c>
      <c r="H15" s="678">
        <v>25809910.729999993</v>
      </c>
      <c r="I15" s="678">
        <v>5287848.4099999992</v>
      </c>
      <c r="J15" s="678">
        <v>5645581.8199999956</v>
      </c>
      <c r="K15" s="678">
        <v>0</v>
      </c>
      <c r="L15" s="678">
        <v>104475701.10000007</v>
      </c>
      <c r="M15" s="678">
        <v>13002752.730000006</v>
      </c>
      <c r="N15" s="678">
        <v>19228978.709999997</v>
      </c>
      <c r="O15" s="678">
        <v>17438494.150000013</v>
      </c>
      <c r="P15" s="678">
        <v>7883199.709999999</v>
      </c>
      <c r="Q15" s="678">
        <v>14862044.65</v>
      </c>
      <c r="R15" s="678">
        <v>19645217.38000001</v>
      </c>
      <c r="S15" s="678">
        <v>36214.75</v>
      </c>
      <c r="T15" s="678">
        <v>175366.67</v>
      </c>
      <c r="U15" s="678">
        <v>-3416.66</v>
      </c>
      <c r="V15" s="678">
        <v>207460.89</v>
      </c>
      <c r="W15" s="678">
        <v>-964.65</v>
      </c>
      <c r="X15" s="678">
        <v>0</v>
      </c>
      <c r="Y15" s="678">
        <v>0</v>
      </c>
      <c r="Z15" s="678">
        <v>0</v>
      </c>
      <c r="AA15" s="678">
        <v>0</v>
      </c>
    </row>
    <row r="16" spans="1:27">
      <c r="A16" s="524">
        <v>1.3</v>
      </c>
      <c r="B16" s="523" t="s">
        <v>583</v>
      </c>
      <c r="C16" s="522"/>
      <c r="D16" s="690"/>
      <c r="E16" s="690"/>
      <c r="F16" s="690"/>
      <c r="G16" s="690"/>
      <c r="H16" s="690"/>
      <c r="I16" s="690"/>
      <c r="J16" s="690"/>
      <c r="K16" s="690"/>
      <c r="L16" s="690"/>
      <c r="M16" s="690"/>
      <c r="N16" s="690"/>
      <c r="O16" s="690"/>
      <c r="P16" s="690"/>
      <c r="Q16" s="690"/>
      <c r="R16" s="690"/>
      <c r="S16" s="690"/>
      <c r="T16" s="690"/>
      <c r="U16" s="690"/>
      <c r="V16" s="690"/>
      <c r="W16" s="690"/>
      <c r="X16" s="690"/>
      <c r="Y16" s="690"/>
      <c r="Z16" s="690"/>
      <c r="AA16" s="691"/>
    </row>
    <row r="17" spans="1:27" s="512" customFormat="1" ht="24">
      <c r="A17" s="520" t="s">
        <v>584</v>
      </c>
      <c r="B17" s="521" t="s">
        <v>585</v>
      </c>
      <c r="C17" s="689">
        <v>18391030963.419991</v>
      </c>
      <c r="D17" s="678">
        <v>16754843529.289993</v>
      </c>
      <c r="E17" s="678">
        <v>247538735.53999993</v>
      </c>
      <c r="F17" s="678">
        <v>0</v>
      </c>
      <c r="G17" s="678">
        <v>0</v>
      </c>
      <c r="H17" s="678">
        <v>1264630705.2799988</v>
      </c>
      <c r="I17" s="678">
        <v>158096154.43999994</v>
      </c>
      <c r="J17" s="678">
        <v>279241436.06999993</v>
      </c>
      <c r="K17" s="678">
        <v>0</v>
      </c>
      <c r="L17" s="678">
        <v>371339403.16999978</v>
      </c>
      <c r="M17" s="678">
        <v>26899593.239999991</v>
      </c>
      <c r="N17" s="678">
        <v>57126963.020000018</v>
      </c>
      <c r="O17" s="678">
        <v>65860819.54999999</v>
      </c>
      <c r="P17" s="678">
        <v>65379240.640000008</v>
      </c>
      <c r="Q17" s="678">
        <v>51056993.260000013</v>
      </c>
      <c r="R17" s="678">
        <v>35744753.399999991</v>
      </c>
      <c r="S17" s="678">
        <v>120808.17</v>
      </c>
      <c r="T17" s="678">
        <v>217325.68</v>
      </c>
      <c r="U17" s="678">
        <v>0</v>
      </c>
      <c r="V17" s="678">
        <v>213178.73</v>
      </c>
      <c r="W17" s="678">
        <v>2699.83</v>
      </c>
      <c r="X17" s="678">
        <v>0</v>
      </c>
      <c r="Y17" s="678">
        <v>0</v>
      </c>
      <c r="Z17" s="678">
        <v>0</v>
      </c>
      <c r="AA17" s="678">
        <v>0</v>
      </c>
    </row>
    <row r="18" spans="1:27" s="512" customFormat="1" ht="24">
      <c r="A18" s="517" t="s">
        <v>586</v>
      </c>
      <c r="B18" s="518" t="s">
        <v>587</v>
      </c>
      <c r="C18" s="689">
        <v>15459196396.959991</v>
      </c>
      <c r="D18" s="678">
        <v>14028321973.989992</v>
      </c>
      <c r="E18" s="678">
        <v>216082273.42999995</v>
      </c>
      <c r="F18" s="678">
        <v>0</v>
      </c>
      <c r="G18" s="678">
        <v>0</v>
      </c>
      <c r="H18" s="678">
        <v>1109985186.1099994</v>
      </c>
      <c r="I18" s="678">
        <v>147843488.5</v>
      </c>
      <c r="J18" s="678">
        <v>226702321.62</v>
      </c>
      <c r="K18" s="678">
        <v>0</v>
      </c>
      <c r="L18" s="678">
        <v>320671911.17999959</v>
      </c>
      <c r="M18" s="678">
        <v>16888226.289999999</v>
      </c>
      <c r="N18" s="678">
        <v>47182602.129999995</v>
      </c>
      <c r="O18" s="678">
        <v>53545353.079999998</v>
      </c>
      <c r="P18" s="678">
        <v>64404661.220000006</v>
      </c>
      <c r="Q18" s="678">
        <v>48147759.410000011</v>
      </c>
      <c r="R18" s="678">
        <v>27164321.170000002</v>
      </c>
      <c r="S18" s="678">
        <v>112586.47</v>
      </c>
      <c r="T18" s="678">
        <v>217325.68</v>
      </c>
      <c r="U18" s="678">
        <v>0</v>
      </c>
      <c r="V18" s="678">
        <v>213178.73</v>
      </c>
      <c r="W18" s="678">
        <v>2699.83</v>
      </c>
      <c r="X18" s="678">
        <v>0</v>
      </c>
      <c r="Y18" s="678">
        <v>0</v>
      </c>
      <c r="Z18" s="678">
        <v>0</v>
      </c>
      <c r="AA18" s="678">
        <v>0</v>
      </c>
    </row>
    <row r="19" spans="1:27" s="512" customFormat="1">
      <c r="A19" s="520" t="s">
        <v>588</v>
      </c>
      <c r="B19" s="519" t="s">
        <v>589</v>
      </c>
      <c r="C19" s="689">
        <v>130445849009.77396</v>
      </c>
      <c r="D19" s="678">
        <v>105584633749.54768</v>
      </c>
      <c r="E19" s="678">
        <v>1163107845.6353724</v>
      </c>
      <c r="F19" s="678">
        <v>0</v>
      </c>
      <c r="G19" s="678">
        <v>0</v>
      </c>
      <c r="H19" s="678">
        <v>5636403245.6768723</v>
      </c>
      <c r="I19" s="678">
        <v>1233847292.2778649</v>
      </c>
      <c r="J19" s="678">
        <v>973865491.88065386</v>
      </c>
      <c r="K19" s="678">
        <v>0</v>
      </c>
      <c r="L19" s="678">
        <v>19062171471.754757</v>
      </c>
      <c r="M19" s="678">
        <v>697419692.27638614</v>
      </c>
      <c r="N19" s="678">
        <v>1350242264.8328607</v>
      </c>
      <c r="O19" s="678">
        <v>542294516.22703934</v>
      </c>
      <c r="P19" s="678">
        <v>3300400840.3415184</v>
      </c>
      <c r="Q19" s="678">
        <v>2528547337.0634003</v>
      </c>
      <c r="R19" s="678">
        <v>4183265390.2554383</v>
      </c>
      <c r="S19" s="678">
        <v>5839308335.6408453</v>
      </c>
      <c r="T19" s="678">
        <v>162640542.79465201</v>
      </c>
      <c r="U19" s="678">
        <v>123983.799999</v>
      </c>
      <c r="V19" s="678">
        <v>3263103.9523339998</v>
      </c>
      <c r="W19" s="678">
        <v>132065.16829900001</v>
      </c>
      <c r="X19" s="678">
        <v>0</v>
      </c>
      <c r="Y19" s="678">
        <v>0</v>
      </c>
      <c r="Z19" s="678">
        <v>3426510.6322980002</v>
      </c>
      <c r="AA19" s="678">
        <v>155610076.764422</v>
      </c>
    </row>
    <row r="20" spans="1:27" s="512" customFormat="1">
      <c r="A20" s="517" t="s">
        <v>590</v>
      </c>
      <c r="B20" s="518" t="s">
        <v>591</v>
      </c>
      <c r="C20" s="689">
        <v>17835247017.508358</v>
      </c>
      <c r="D20" s="678">
        <v>16106522059.593929</v>
      </c>
      <c r="E20" s="678">
        <v>191845711.04791504</v>
      </c>
      <c r="F20" s="678">
        <v>0</v>
      </c>
      <c r="G20" s="678">
        <v>0</v>
      </c>
      <c r="H20" s="678">
        <v>1145558890.6467686</v>
      </c>
      <c r="I20" s="678">
        <v>145759806.67145601</v>
      </c>
      <c r="J20" s="678">
        <v>208401893.98588008</v>
      </c>
      <c r="K20" s="678">
        <v>0</v>
      </c>
      <c r="L20" s="678">
        <v>576017469.97188783</v>
      </c>
      <c r="M20" s="678">
        <v>23068171.222923998</v>
      </c>
      <c r="N20" s="678">
        <v>42734497.452060997</v>
      </c>
      <c r="O20" s="678">
        <v>40261903.804682001</v>
      </c>
      <c r="P20" s="678">
        <v>69892865.888562009</v>
      </c>
      <c r="Q20" s="678">
        <v>39224928.816353001</v>
      </c>
      <c r="R20" s="678">
        <v>66694168.840976961</v>
      </c>
      <c r="S20" s="678">
        <v>228112823.94773036</v>
      </c>
      <c r="T20" s="678">
        <v>7148597.2957679993</v>
      </c>
      <c r="U20" s="678">
        <v>72773.099998999998</v>
      </c>
      <c r="V20" s="678">
        <v>1678921.8736990001</v>
      </c>
      <c r="W20" s="678">
        <v>132065.16829900001</v>
      </c>
      <c r="X20" s="678">
        <v>0</v>
      </c>
      <c r="Y20" s="678">
        <v>0</v>
      </c>
      <c r="Z20" s="678">
        <v>2666975.0922980001</v>
      </c>
      <c r="AA20" s="678">
        <v>2513059.584173</v>
      </c>
    </row>
    <row r="21" spans="1:27" s="512" customFormat="1">
      <c r="A21" s="516">
        <v>1.4</v>
      </c>
      <c r="B21" s="515" t="s">
        <v>680</v>
      </c>
      <c r="C21" s="689">
        <v>180049761</v>
      </c>
      <c r="D21" s="678">
        <v>155296380.34</v>
      </c>
      <c r="E21" s="678">
        <v>2640861.9500000002</v>
      </c>
      <c r="F21" s="678">
        <v>0</v>
      </c>
      <c r="G21" s="678">
        <v>0</v>
      </c>
      <c r="H21" s="678">
        <v>18477080.569999993</v>
      </c>
      <c r="I21" s="678">
        <v>6298442.0499999998</v>
      </c>
      <c r="J21" s="678">
        <v>6844382.6199999955</v>
      </c>
      <c r="K21" s="678">
        <v>0</v>
      </c>
      <c r="L21" s="678">
        <v>6276300.0899999999</v>
      </c>
      <c r="M21" s="678">
        <v>0</v>
      </c>
      <c r="N21" s="678">
        <v>2390713.64</v>
      </c>
      <c r="O21" s="678">
        <v>2044420.02</v>
      </c>
      <c r="P21" s="678">
        <v>0</v>
      </c>
      <c r="Q21" s="678">
        <v>414676.86</v>
      </c>
      <c r="R21" s="678">
        <v>0</v>
      </c>
      <c r="S21" s="678">
        <v>0</v>
      </c>
      <c r="T21" s="678">
        <v>0</v>
      </c>
      <c r="U21" s="678">
        <v>0</v>
      </c>
      <c r="V21" s="678">
        <v>0</v>
      </c>
      <c r="W21" s="678">
        <v>0</v>
      </c>
      <c r="X21" s="678">
        <v>0</v>
      </c>
      <c r="Y21" s="678">
        <v>0</v>
      </c>
      <c r="Z21" s="678">
        <v>0</v>
      </c>
      <c r="AA21" s="678">
        <v>0</v>
      </c>
    </row>
    <row r="22" spans="1:27" s="512" customFormat="1" ht="12.5" thickBot="1">
      <c r="A22" s="514">
        <v>1.5</v>
      </c>
      <c r="B22" s="513" t="s">
        <v>681</v>
      </c>
      <c r="C22" s="689">
        <v>172527353.52999988</v>
      </c>
      <c r="D22" s="678">
        <v>158752347.76999989</v>
      </c>
      <c r="E22" s="678">
        <v>7219981.4800000004</v>
      </c>
      <c r="F22" s="678">
        <v>0</v>
      </c>
      <c r="G22" s="678">
        <v>0</v>
      </c>
      <c r="H22" s="678">
        <v>9581684.790000001</v>
      </c>
      <c r="I22" s="678">
        <v>1577360.22</v>
      </c>
      <c r="J22" s="678">
        <v>808722.98</v>
      </c>
      <c r="K22" s="678">
        <v>0</v>
      </c>
      <c r="L22" s="678">
        <v>4193320.97</v>
      </c>
      <c r="M22" s="678">
        <v>36060.53</v>
      </c>
      <c r="N22" s="678">
        <v>466614.27999999997</v>
      </c>
      <c r="O22" s="678">
        <v>1060471.8400000001</v>
      </c>
      <c r="P22" s="678">
        <v>73750.47</v>
      </c>
      <c r="Q22" s="678">
        <v>1300604.8099999998</v>
      </c>
      <c r="R22" s="678">
        <v>974347.86</v>
      </c>
      <c r="S22" s="678">
        <v>0</v>
      </c>
      <c r="T22" s="678">
        <v>0</v>
      </c>
      <c r="U22" s="678">
        <v>0</v>
      </c>
      <c r="V22" s="678">
        <v>0</v>
      </c>
      <c r="W22" s="678">
        <v>0</v>
      </c>
      <c r="X22" s="678">
        <v>0</v>
      </c>
      <c r="Y22" s="678">
        <v>0</v>
      </c>
      <c r="Z22" s="678">
        <v>0</v>
      </c>
      <c r="AA22" s="678">
        <v>0</v>
      </c>
    </row>
    <row r="23" spans="1:27">
      <c r="C23" s="692"/>
      <c r="D23" s="692"/>
      <c r="E23" s="692"/>
      <c r="F23" s="692"/>
      <c r="G23" s="692"/>
      <c r="H23" s="692"/>
      <c r="I23" s="692"/>
      <c r="J23" s="692"/>
      <c r="K23" s="692"/>
      <c r="L23" s="692"/>
      <c r="M23" s="692"/>
      <c r="N23" s="692"/>
      <c r="O23" s="692"/>
      <c r="P23" s="692"/>
      <c r="Q23" s="692"/>
      <c r="R23" s="692"/>
      <c r="S23" s="692"/>
      <c r="T23" s="692"/>
      <c r="U23" s="692"/>
      <c r="V23" s="692"/>
      <c r="W23" s="692"/>
      <c r="X23" s="692"/>
      <c r="Y23" s="692"/>
      <c r="Z23" s="692"/>
      <c r="AA23" s="692"/>
    </row>
    <row r="24" spans="1:27">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5"/>
  <sheetViews>
    <sheetView showGridLines="0" zoomScale="70" zoomScaleNormal="70" workbookViewId="0"/>
  </sheetViews>
  <sheetFormatPr defaultColWidth="9.1796875" defaultRowHeight="12"/>
  <cols>
    <col min="1" max="1" width="11.81640625" style="481" bestFit="1" customWidth="1"/>
    <col min="2" max="2" width="93.453125" style="481" customWidth="1"/>
    <col min="3" max="3" width="14.6328125" style="481" customWidth="1"/>
    <col min="4" max="5" width="16.08984375" style="481" customWidth="1"/>
    <col min="6" max="6" width="16.08984375" style="535" customWidth="1"/>
    <col min="7" max="7" width="25.26953125" style="535" customWidth="1"/>
    <col min="8" max="8" width="16.08984375" style="481" customWidth="1"/>
    <col min="9" max="11" width="16.08984375" style="535" customWidth="1"/>
    <col min="12" max="12" width="26.26953125" style="535" customWidth="1"/>
    <col min="13" max="16384" width="9.1796875" style="481"/>
  </cols>
  <sheetData>
    <row r="1" spans="1:12" ht="13">
      <c r="A1" s="369" t="s">
        <v>108</v>
      </c>
      <c r="B1" s="295" t="str">
        <f>Info!C2</f>
        <v>სს თიბისი ბანკი</v>
      </c>
      <c r="F1" s="481"/>
      <c r="G1" s="481"/>
      <c r="I1" s="481"/>
      <c r="J1" s="481"/>
      <c r="K1" s="481"/>
      <c r="L1" s="481"/>
    </row>
    <row r="2" spans="1:12">
      <c r="A2" s="371" t="s">
        <v>109</v>
      </c>
      <c r="B2" s="373">
        <f>'1. key ratios'!B2</f>
        <v>45382</v>
      </c>
      <c r="F2" s="481"/>
      <c r="G2" s="481"/>
      <c r="I2" s="481"/>
      <c r="J2" s="481"/>
      <c r="K2" s="481"/>
      <c r="L2" s="481"/>
    </row>
    <row r="3" spans="1:12">
      <c r="A3" s="372" t="s">
        <v>594</v>
      </c>
      <c r="F3" s="481"/>
      <c r="G3" s="481"/>
      <c r="I3" s="481"/>
      <c r="J3" s="481"/>
      <c r="K3" s="481"/>
      <c r="L3" s="481"/>
    </row>
    <row r="4" spans="1:12">
      <c r="F4" s="481"/>
      <c r="G4" s="481"/>
      <c r="I4" s="481"/>
      <c r="J4" s="481"/>
      <c r="K4" s="481"/>
      <c r="L4" s="481"/>
    </row>
    <row r="5" spans="1:12" ht="37.5" customHeight="1">
      <c r="A5" s="787" t="s">
        <v>595</v>
      </c>
      <c r="B5" s="788"/>
      <c r="C5" s="838" t="s">
        <v>596</v>
      </c>
      <c r="D5" s="839"/>
      <c r="E5" s="839"/>
      <c r="F5" s="839"/>
      <c r="G5" s="839"/>
      <c r="H5" s="840" t="s">
        <v>907</v>
      </c>
      <c r="I5" s="841"/>
      <c r="J5" s="841"/>
      <c r="K5" s="841"/>
      <c r="L5" s="842"/>
    </row>
    <row r="6" spans="1:12" ht="39.5" customHeight="1">
      <c r="A6" s="791"/>
      <c r="B6" s="792"/>
      <c r="C6" s="379"/>
      <c r="D6" s="479" t="s">
        <v>892</v>
      </c>
      <c r="E6" s="479" t="s">
        <v>891</v>
      </c>
      <c r="F6" s="479" t="s">
        <v>890</v>
      </c>
      <c r="G6" s="479" t="s">
        <v>889</v>
      </c>
      <c r="H6" s="538"/>
      <c r="I6" s="479" t="s">
        <v>892</v>
      </c>
      <c r="J6" s="479" t="s">
        <v>891</v>
      </c>
      <c r="K6" s="479" t="s">
        <v>890</v>
      </c>
      <c r="L6" s="479" t="s">
        <v>889</v>
      </c>
    </row>
    <row r="7" spans="1:12">
      <c r="A7" s="470">
        <v>1</v>
      </c>
      <c r="B7" s="485" t="s">
        <v>518</v>
      </c>
      <c r="C7" s="693">
        <v>287204469.36832392</v>
      </c>
      <c r="D7" s="693">
        <v>266748152.49251297</v>
      </c>
      <c r="E7" s="693">
        <v>17595364.745174997</v>
      </c>
      <c r="F7" s="693">
        <v>2860952.1306360001</v>
      </c>
      <c r="G7" s="693">
        <v>0</v>
      </c>
      <c r="H7" s="693">
        <v>7136007.8490000004</v>
      </c>
      <c r="I7" s="693">
        <v>3339628.3530000001</v>
      </c>
      <c r="J7" s="693">
        <v>2141313.0595000004</v>
      </c>
      <c r="K7" s="693">
        <v>1655066.4364999996</v>
      </c>
      <c r="L7" s="693">
        <v>0</v>
      </c>
    </row>
    <row r="8" spans="1:12">
      <c r="A8" s="470">
        <v>2</v>
      </c>
      <c r="B8" s="485" t="s">
        <v>519</v>
      </c>
      <c r="C8" s="693">
        <v>395543096.24638802</v>
      </c>
      <c r="D8" s="693">
        <v>382677685.04962003</v>
      </c>
      <c r="E8" s="693">
        <v>11356388.558966998</v>
      </c>
      <c r="F8" s="693">
        <v>1509022.6378010004</v>
      </c>
      <c r="G8" s="693">
        <v>0</v>
      </c>
      <c r="H8" s="693">
        <v>3121273.9597</v>
      </c>
      <c r="I8" s="693">
        <v>1489526.2328000001</v>
      </c>
      <c r="J8" s="693">
        <v>716077.88269999984</v>
      </c>
      <c r="K8" s="693">
        <v>915669.84420000005</v>
      </c>
      <c r="L8" s="693">
        <v>0</v>
      </c>
    </row>
    <row r="9" spans="1:12">
      <c r="A9" s="470">
        <v>3</v>
      </c>
      <c r="B9" s="485" t="s">
        <v>868</v>
      </c>
      <c r="C9" s="693">
        <v>128915396.354839</v>
      </c>
      <c r="D9" s="693">
        <v>128124197.29108599</v>
      </c>
      <c r="E9" s="693">
        <v>390595.90887499996</v>
      </c>
      <c r="F9" s="693">
        <v>400603.15487800003</v>
      </c>
      <c r="G9" s="693">
        <v>0</v>
      </c>
      <c r="H9" s="693">
        <v>680876.28359999997</v>
      </c>
      <c r="I9" s="693">
        <v>529020.18689999997</v>
      </c>
      <c r="J9" s="693">
        <v>35766.407000000007</v>
      </c>
      <c r="K9" s="693">
        <v>116089.68969999999</v>
      </c>
      <c r="L9" s="693">
        <v>0</v>
      </c>
    </row>
    <row r="10" spans="1:12">
      <c r="A10" s="470">
        <v>4</v>
      </c>
      <c r="B10" s="485" t="s">
        <v>520</v>
      </c>
      <c r="C10" s="693">
        <v>1273185850.4921224</v>
      </c>
      <c r="D10" s="693">
        <v>1134773036.8624723</v>
      </c>
      <c r="E10" s="693">
        <v>111354437.93047801</v>
      </c>
      <c r="F10" s="693">
        <v>27058375.699172001</v>
      </c>
      <c r="G10" s="693">
        <v>0</v>
      </c>
      <c r="H10" s="693">
        <v>18309284.715399995</v>
      </c>
      <c r="I10" s="693">
        <v>3531552.5607999992</v>
      </c>
      <c r="J10" s="693">
        <v>716015.29170000006</v>
      </c>
      <c r="K10" s="693">
        <v>14061716.862899998</v>
      </c>
      <c r="L10" s="693">
        <v>0</v>
      </c>
    </row>
    <row r="11" spans="1:12">
      <c r="A11" s="470">
        <v>5</v>
      </c>
      <c r="B11" s="485" t="s">
        <v>521</v>
      </c>
      <c r="C11" s="693">
        <v>1076551097.5201654</v>
      </c>
      <c r="D11" s="693">
        <v>962842260.60852134</v>
      </c>
      <c r="E11" s="693">
        <v>86625721.93373403</v>
      </c>
      <c r="F11" s="693">
        <v>27083114.977910001</v>
      </c>
      <c r="G11" s="693">
        <v>0</v>
      </c>
      <c r="H11" s="693">
        <v>6694660.7024000008</v>
      </c>
      <c r="I11" s="693">
        <v>2181964.2430000002</v>
      </c>
      <c r="J11" s="693">
        <v>376568.88430000003</v>
      </c>
      <c r="K11" s="693">
        <v>4136127.5751</v>
      </c>
      <c r="L11" s="693">
        <v>0</v>
      </c>
    </row>
    <row r="12" spans="1:12">
      <c r="A12" s="470">
        <v>6</v>
      </c>
      <c r="B12" s="485" t="s">
        <v>522</v>
      </c>
      <c r="C12" s="693">
        <v>471155242.81954902</v>
      </c>
      <c r="D12" s="693">
        <v>416957756.05265504</v>
      </c>
      <c r="E12" s="693">
        <v>16154017.664540995</v>
      </c>
      <c r="F12" s="693">
        <v>38043469.102352999</v>
      </c>
      <c r="G12" s="693">
        <v>0</v>
      </c>
      <c r="H12" s="693">
        <v>23489174.683600001</v>
      </c>
      <c r="I12" s="693">
        <v>2620793.6275999998</v>
      </c>
      <c r="J12" s="693">
        <v>1460666.8432999998</v>
      </c>
      <c r="K12" s="693">
        <v>19407714.212700002</v>
      </c>
      <c r="L12" s="693">
        <v>0</v>
      </c>
    </row>
    <row r="13" spans="1:12">
      <c r="A13" s="470">
        <v>7</v>
      </c>
      <c r="B13" s="485" t="s">
        <v>523</v>
      </c>
      <c r="C13" s="693">
        <v>722982677.99353325</v>
      </c>
      <c r="D13" s="693">
        <v>637452465.40162623</v>
      </c>
      <c r="E13" s="693">
        <v>65639191.730012991</v>
      </c>
      <c r="F13" s="693">
        <v>19891020.861893993</v>
      </c>
      <c r="G13" s="693">
        <v>0</v>
      </c>
      <c r="H13" s="693">
        <v>8831120.9420000017</v>
      </c>
      <c r="I13" s="693">
        <v>1862476.5987000002</v>
      </c>
      <c r="J13" s="693">
        <v>2509320.7140999995</v>
      </c>
      <c r="K13" s="693">
        <v>4459323.6292000022</v>
      </c>
      <c r="L13" s="693">
        <v>0</v>
      </c>
    </row>
    <row r="14" spans="1:12">
      <c r="A14" s="470">
        <v>8</v>
      </c>
      <c r="B14" s="485" t="s">
        <v>524</v>
      </c>
      <c r="C14" s="693">
        <v>1013878270.1525621</v>
      </c>
      <c r="D14" s="693">
        <v>977632039.25271511</v>
      </c>
      <c r="E14" s="693">
        <v>23158140.423896994</v>
      </c>
      <c r="F14" s="693">
        <v>12875461.558536004</v>
      </c>
      <c r="G14" s="693">
        <v>212628.917414</v>
      </c>
      <c r="H14" s="693">
        <v>12660078.678400004</v>
      </c>
      <c r="I14" s="693">
        <v>4297849.5957000013</v>
      </c>
      <c r="J14" s="693">
        <v>2611636.8088000002</v>
      </c>
      <c r="K14" s="693">
        <v>5537963.3565000016</v>
      </c>
      <c r="L14" s="693">
        <v>212628.91740000001</v>
      </c>
    </row>
    <row r="15" spans="1:12">
      <c r="A15" s="470">
        <v>9</v>
      </c>
      <c r="B15" s="485" t="s">
        <v>525</v>
      </c>
      <c r="C15" s="693">
        <v>468336251.85599291</v>
      </c>
      <c r="D15" s="693">
        <v>435636742.35382092</v>
      </c>
      <c r="E15" s="693">
        <v>17467859.875691</v>
      </c>
      <c r="F15" s="693">
        <v>15231649.626481002</v>
      </c>
      <c r="G15" s="693">
        <v>0</v>
      </c>
      <c r="H15" s="693">
        <v>3533442.4339999994</v>
      </c>
      <c r="I15" s="693">
        <v>1325589.2209999997</v>
      </c>
      <c r="J15" s="693">
        <v>605304.81369999971</v>
      </c>
      <c r="K15" s="693">
        <v>1602548.3993000002</v>
      </c>
      <c r="L15" s="693">
        <v>0</v>
      </c>
    </row>
    <row r="16" spans="1:12">
      <c r="A16" s="470">
        <v>10</v>
      </c>
      <c r="B16" s="485" t="s">
        <v>526</v>
      </c>
      <c r="C16" s="693">
        <v>231322045.23280501</v>
      </c>
      <c r="D16" s="693">
        <v>225109776.71672803</v>
      </c>
      <c r="E16" s="693">
        <v>4872497.081363</v>
      </c>
      <c r="F16" s="693">
        <v>1339771.4347140002</v>
      </c>
      <c r="G16" s="693">
        <v>0</v>
      </c>
      <c r="H16" s="693">
        <v>2041962.7922999999</v>
      </c>
      <c r="I16" s="693">
        <v>818889.66619999975</v>
      </c>
      <c r="J16" s="693">
        <v>465322.27570000006</v>
      </c>
      <c r="K16" s="693">
        <v>757750.8504</v>
      </c>
      <c r="L16" s="693">
        <v>0</v>
      </c>
    </row>
    <row r="17" spans="1:12">
      <c r="A17" s="470">
        <v>11</v>
      </c>
      <c r="B17" s="485" t="s">
        <v>527</v>
      </c>
      <c r="C17" s="693">
        <v>247766076.74411994</v>
      </c>
      <c r="D17" s="693">
        <v>225817479.67815694</v>
      </c>
      <c r="E17" s="693">
        <v>18897337.753754005</v>
      </c>
      <c r="F17" s="693">
        <v>3051259.3122089994</v>
      </c>
      <c r="G17" s="693">
        <v>0</v>
      </c>
      <c r="H17" s="693">
        <v>4126401.4125000006</v>
      </c>
      <c r="I17" s="693">
        <v>1327605.4899000002</v>
      </c>
      <c r="J17" s="693">
        <v>1502857.5278000005</v>
      </c>
      <c r="K17" s="693">
        <v>1295938.3947999999</v>
      </c>
      <c r="L17" s="693">
        <v>0</v>
      </c>
    </row>
    <row r="18" spans="1:12">
      <c r="A18" s="470">
        <v>12</v>
      </c>
      <c r="B18" s="485" t="s">
        <v>528</v>
      </c>
      <c r="C18" s="693">
        <v>1357090712.7813947</v>
      </c>
      <c r="D18" s="693">
        <v>1248569121.8832037</v>
      </c>
      <c r="E18" s="693">
        <v>76622109.461179987</v>
      </c>
      <c r="F18" s="693">
        <v>31899481.437010989</v>
      </c>
      <c r="G18" s="693">
        <v>0</v>
      </c>
      <c r="H18" s="693">
        <v>20987378.895600002</v>
      </c>
      <c r="I18" s="693">
        <v>4749757.7951999987</v>
      </c>
      <c r="J18" s="693">
        <v>4170066.4596000002</v>
      </c>
      <c r="K18" s="693">
        <v>12067554.640800003</v>
      </c>
      <c r="L18" s="693">
        <v>0</v>
      </c>
    </row>
    <row r="19" spans="1:12">
      <c r="A19" s="470">
        <v>13</v>
      </c>
      <c r="B19" s="485" t="s">
        <v>529</v>
      </c>
      <c r="C19" s="693">
        <v>497692406.38311225</v>
      </c>
      <c r="D19" s="693">
        <v>449073664.81697923</v>
      </c>
      <c r="E19" s="693">
        <v>27865827.405435011</v>
      </c>
      <c r="F19" s="693">
        <v>20752914.160697997</v>
      </c>
      <c r="G19" s="693">
        <v>0</v>
      </c>
      <c r="H19" s="693">
        <v>7224847.2072000001</v>
      </c>
      <c r="I19" s="693">
        <v>2105794.0732999998</v>
      </c>
      <c r="J19" s="693">
        <v>1826690.2553000001</v>
      </c>
      <c r="K19" s="693">
        <v>3292362.8785999999</v>
      </c>
      <c r="L19" s="693">
        <v>0</v>
      </c>
    </row>
    <row r="20" spans="1:12">
      <c r="A20" s="470">
        <v>14</v>
      </c>
      <c r="B20" s="485" t="s">
        <v>530</v>
      </c>
      <c r="C20" s="693">
        <v>1254115760.2297213</v>
      </c>
      <c r="D20" s="693">
        <v>1090947808.9649975</v>
      </c>
      <c r="E20" s="693">
        <v>134648089.95454395</v>
      </c>
      <c r="F20" s="693">
        <v>28519861.310180008</v>
      </c>
      <c r="G20" s="693">
        <v>0</v>
      </c>
      <c r="H20" s="693">
        <v>7958186.040000001</v>
      </c>
      <c r="I20" s="693">
        <v>2804128.9603000009</v>
      </c>
      <c r="J20" s="693">
        <v>1383803.3989999997</v>
      </c>
      <c r="K20" s="693">
        <v>3770253.6806999999</v>
      </c>
      <c r="L20" s="693">
        <v>0</v>
      </c>
    </row>
    <row r="21" spans="1:12">
      <c r="A21" s="470">
        <v>15</v>
      </c>
      <c r="B21" s="485" t="s">
        <v>531</v>
      </c>
      <c r="C21" s="693">
        <v>417707801.98089391</v>
      </c>
      <c r="D21" s="693">
        <v>363408024.09899992</v>
      </c>
      <c r="E21" s="693">
        <v>30609735.792350002</v>
      </c>
      <c r="F21" s="693">
        <v>23690042.089543991</v>
      </c>
      <c r="G21" s="693">
        <v>0</v>
      </c>
      <c r="H21" s="693">
        <v>5204781.1752000004</v>
      </c>
      <c r="I21" s="693">
        <v>1551142.6331000004</v>
      </c>
      <c r="J21" s="693">
        <v>1138395.5807999999</v>
      </c>
      <c r="K21" s="693">
        <v>2515242.9613000001</v>
      </c>
      <c r="L21" s="693">
        <v>0</v>
      </c>
    </row>
    <row r="22" spans="1:12">
      <c r="A22" s="470">
        <v>16</v>
      </c>
      <c r="B22" s="485" t="s">
        <v>532</v>
      </c>
      <c r="C22" s="693">
        <v>347993441.83992296</v>
      </c>
      <c r="D22" s="693">
        <v>183315389.50945696</v>
      </c>
      <c r="E22" s="693">
        <v>164018867.77038604</v>
      </c>
      <c r="F22" s="693">
        <v>659184.56007999997</v>
      </c>
      <c r="G22" s="693">
        <v>0</v>
      </c>
      <c r="H22" s="693">
        <v>2125685.8534999997</v>
      </c>
      <c r="I22" s="693">
        <v>480055.07800000004</v>
      </c>
      <c r="J22" s="693">
        <v>1087332.2050999999</v>
      </c>
      <c r="K22" s="693">
        <v>558298.57039999997</v>
      </c>
      <c r="L22" s="693">
        <v>0</v>
      </c>
    </row>
    <row r="23" spans="1:12">
      <c r="A23" s="470">
        <v>17</v>
      </c>
      <c r="B23" s="485" t="s">
        <v>533</v>
      </c>
      <c r="C23" s="693">
        <v>280055523.36087203</v>
      </c>
      <c r="D23" s="693">
        <v>252588225.90165901</v>
      </c>
      <c r="E23" s="693">
        <v>23666520.390928</v>
      </c>
      <c r="F23" s="693">
        <v>3800777.0682850005</v>
      </c>
      <c r="G23" s="693">
        <v>0</v>
      </c>
      <c r="H23" s="693">
        <v>1099934.5041</v>
      </c>
      <c r="I23" s="693">
        <v>533919.05370000005</v>
      </c>
      <c r="J23" s="693">
        <v>37171.978600000002</v>
      </c>
      <c r="K23" s="693">
        <v>528843.47179999994</v>
      </c>
      <c r="L23" s="693">
        <v>0</v>
      </c>
    </row>
    <row r="24" spans="1:12">
      <c r="A24" s="470">
        <v>18</v>
      </c>
      <c r="B24" s="485" t="s">
        <v>534</v>
      </c>
      <c r="C24" s="693">
        <v>1038981951.0946989</v>
      </c>
      <c r="D24" s="693">
        <v>1029288883.8547319</v>
      </c>
      <c r="E24" s="693">
        <v>8077041.1832289984</v>
      </c>
      <c r="F24" s="693">
        <v>1616026.0567380001</v>
      </c>
      <c r="G24" s="693">
        <v>0</v>
      </c>
      <c r="H24" s="693">
        <v>3638029.9807000002</v>
      </c>
      <c r="I24" s="693">
        <v>2903341.0229000002</v>
      </c>
      <c r="J24" s="693">
        <v>210006.87169999999</v>
      </c>
      <c r="K24" s="693">
        <v>524682.08609999996</v>
      </c>
      <c r="L24" s="693">
        <v>0</v>
      </c>
    </row>
    <row r="25" spans="1:12">
      <c r="A25" s="470">
        <v>19</v>
      </c>
      <c r="B25" s="485" t="s">
        <v>535</v>
      </c>
      <c r="C25" s="693">
        <v>88718662.416597009</v>
      </c>
      <c r="D25" s="693">
        <v>85115485.83050102</v>
      </c>
      <c r="E25" s="693">
        <v>2781330.8927510004</v>
      </c>
      <c r="F25" s="693">
        <v>821845.69334500015</v>
      </c>
      <c r="G25" s="693">
        <v>0</v>
      </c>
      <c r="H25" s="693">
        <v>1374489.5959999999</v>
      </c>
      <c r="I25" s="693">
        <v>503689.64819999994</v>
      </c>
      <c r="J25" s="693">
        <v>275339.28439999995</v>
      </c>
      <c r="K25" s="693">
        <v>595460.66340000008</v>
      </c>
      <c r="L25" s="693">
        <v>0</v>
      </c>
    </row>
    <row r="26" spans="1:12">
      <c r="A26" s="470">
        <v>20</v>
      </c>
      <c r="B26" s="485" t="s">
        <v>536</v>
      </c>
      <c r="C26" s="693">
        <v>655135324.40147889</v>
      </c>
      <c r="D26" s="693">
        <v>581507633.85919392</v>
      </c>
      <c r="E26" s="693">
        <v>33556561.612923995</v>
      </c>
      <c r="F26" s="693">
        <v>40071128.929361001</v>
      </c>
      <c r="G26" s="693">
        <v>0</v>
      </c>
      <c r="H26" s="693">
        <v>10288248.8553</v>
      </c>
      <c r="I26" s="693">
        <v>2061258.0083000003</v>
      </c>
      <c r="J26" s="693">
        <v>827195.39650000038</v>
      </c>
      <c r="K26" s="693">
        <v>7399795.4504999993</v>
      </c>
      <c r="L26" s="693">
        <v>0</v>
      </c>
    </row>
    <row r="27" spans="1:12">
      <c r="A27" s="470">
        <v>21</v>
      </c>
      <c r="B27" s="485" t="s">
        <v>537</v>
      </c>
      <c r="C27" s="693">
        <v>74529654.777640015</v>
      </c>
      <c r="D27" s="693">
        <v>73709459.542708009</v>
      </c>
      <c r="E27" s="693">
        <v>648001.27034699987</v>
      </c>
      <c r="F27" s="693">
        <v>172193.96458500001</v>
      </c>
      <c r="G27" s="693">
        <v>0</v>
      </c>
      <c r="H27" s="693">
        <v>728167.94240000006</v>
      </c>
      <c r="I27" s="693">
        <v>460375.28920000006</v>
      </c>
      <c r="J27" s="693">
        <v>126116.22129999999</v>
      </c>
      <c r="K27" s="693">
        <v>141676.4319</v>
      </c>
      <c r="L27" s="693">
        <v>0</v>
      </c>
    </row>
    <row r="28" spans="1:12">
      <c r="A28" s="470">
        <v>22</v>
      </c>
      <c r="B28" s="485" t="s">
        <v>538</v>
      </c>
      <c r="C28" s="693">
        <v>74551894.706861973</v>
      </c>
      <c r="D28" s="693">
        <v>72646288.900065973</v>
      </c>
      <c r="E28" s="693">
        <v>1408324.9309789999</v>
      </c>
      <c r="F28" s="693">
        <v>497280.87581700005</v>
      </c>
      <c r="G28" s="693">
        <v>0</v>
      </c>
      <c r="H28" s="693">
        <v>927146.09859999991</v>
      </c>
      <c r="I28" s="693">
        <v>474302.60380000004</v>
      </c>
      <c r="J28" s="693">
        <v>198253.18519999995</v>
      </c>
      <c r="K28" s="693">
        <v>254590.30959999998</v>
      </c>
      <c r="L28" s="693">
        <v>0</v>
      </c>
    </row>
    <row r="29" spans="1:12">
      <c r="A29" s="470">
        <v>23</v>
      </c>
      <c r="B29" s="485" t="s">
        <v>539</v>
      </c>
      <c r="C29" s="693">
        <v>4138991144.3869553</v>
      </c>
      <c r="D29" s="693">
        <v>3793218354.2891145</v>
      </c>
      <c r="E29" s="693">
        <v>288573762.33098596</v>
      </c>
      <c r="F29" s="693">
        <v>57199027.766854994</v>
      </c>
      <c r="G29" s="693">
        <v>0</v>
      </c>
      <c r="H29" s="693">
        <v>64062857.393700026</v>
      </c>
      <c r="I29" s="693">
        <v>18062304.171200007</v>
      </c>
      <c r="J29" s="693">
        <v>19267924.833800003</v>
      </c>
      <c r="K29" s="693">
        <v>26732628.388700016</v>
      </c>
      <c r="L29" s="693">
        <v>0</v>
      </c>
    </row>
    <row r="30" spans="1:12">
      <c r="A30" s="470">
        <v>24</v>
      </c>
      <c r="B30" s="485" t="s">
        <v>540</v>
      </c>
      <c r="C30" s="693">
        <v>1189226066.1471727</v>
      </c>
      <c r="D30" s="693">
        <v>1105569553.8922386</v>
      </c>
      <c r="E30" s="693">
        <v>53998386.215861</v>
      </c>
      <c r="F30" s="693">
        <v>29658126.039072998</v>
      </c>
      <c r="G30" s="693">
        <v>0</v>
      </c>
      <c r="H30" s="693">
        <v>28205241.890899993</v>
      </c>
      <c r="I30" s="693">
        <v>7822598.4980999995</v>
      </c>
      <c r="J30" s="693">
        <v>6636750.7528000008</v>
      </c>
      <c r="K30" s="693">
        <v>13745892.639999995</v>
      </c>
      <c r="L30" s="693">
        <v>0</v>
      </c>
    </row>
    <row r="31" spans="1:12">
      <c r="A31" s="470">
        <v>25</v>
      </c>
      <c r="B31" s="485" t="s">
        <v>541</v>
      </c>
      <c r="C31" s="693">
        <v>3171257585.1561651</v>
      </c>
      <c r="D31" s="693">
        <v>2915737416.1424451</v>
      </c>
      <c r="E31" s="693">
        <v>212784621.73995101</v>
      </c>
      <c r="F31" s="693">
        <v>42735547.273769006</v>
      </c>
      <c r="G31" s="693">
        <v>0</v>
      </c>
      <c r="H31" s="693">
        <v>60039526.862499982</v>
      </c>
      <c r="I31" s="693">
        <v>20061675.359199993</v>
      </c>
      <c r="J31" s="693">
        <v>19009464.081</v>
      </c>
      <c r="K31" s="693">
        <v>20968387.422299989</v>
      </c>
      <c r="L31" s="693">
        <v>0</v>
      </c>
    </row>
    <row r="32" spans="1:12">
      <c r="A32" s="470">
        <v>26</v>
      </c>
      <c r="B32" s="485" t="s">
        <v>597</v>
      </c>
      <c r="C32" s="693">
        <v>706154976.02861118</v>
      </c>
      <c r="D32" s="693">
        <v>657600032.72327411</v>
      </c>
      <c r="E32" s="693">
        <v>32918693.384358004</v>
      </c>
      <c r="F32" s="693">
        <v>15631553.157639001</v>
      </c>
      <c r="G32" s="693">
        <v>4696.7633399999995</v>
      </c>
      <c r="H32" s="693">
        <v>12794309.063700002</v>
      </c>
      <c r="I32" s="693">
        <v>765066.95480000007</v>
      </c>
      <c r="J32" s="693">
        <v>1500391.9796000002</v>
      </c>
      <c r="K32" s="693">
        <v>10566112.386600003</v>
      </c>
      <c r="L32" s="693">
        <v>-37262.257299999997</v>
      </c>
    </row>
    <row r="33" spans="1:12">
      <c r="A33" s="470">
        <v>27</v>
      </c>
      <c r="B33" s="537" t="s">
        <v>66</v>
      </c>
      <c r="C33" s="693">
        <v>21609043380.4725</v>
      </c>
      <c r="D33" s="693">
        <v>19696066935.969486</v>
      </c>
      <c r="E33" s="693">
        <v>1465689427.942697</v>
      </c>
      <c r="F33" s="693">
        <v>447069690.87956405</v>
      </c>
      <c r="G33" s="693">
        <v>217325.680754</v>
      </c>
      <c r="H33" s="693">
        <v>317283115.81230003</v>
      </c>
      <c r="I33" s="693">
        <v>88664304.92490001</v>
      </c>
      <c r="J33" s="693">
        <v>70835752.993300006</v>
      </c>
      <c r="K33" s="693">
        <v>157607691.23400003</v>
      </c>
      <c r="L33" s="693">
        <v>175366.66010000001</v>
      </c>
    </row>
    <row r="34" spans="1:12">
      <c r="A34" s="498"/>
      <c r="B34" s="498"/>
      <c r="C34" s="498"/>
      <c r="D34" s="498"/>
      <c r="E34" s="498"/>
      <c r="H34" s="498"/>
    </row>
    <row r="35" spans="1:12">
      <c r="A35" s="498"/>
      <c r="B35" s="536"/>
      <c r="C35" s="536"/>
      <c r="D35" s="498"/>
      <c r="E35" s="498"/>
      <c r="H35" s="498"/>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zoomScale="70" zoomScaleNormal="70" workbookViewId="0"/>
  </sheetViews>
  <sheetFormatPr defaultRowHeight="12"/>
  <cols>
    <col min="1" max="1" width="11.81640625" style="380" bestFit="1" customWidth="1"/>
    <col min="2" max="2" width="165.08984375" style="380" customWidth="1"/>
    <col min="3" max="11" width="28.26953125" style="380" customWidth="1"/>
    <col min="12" max="16384" width="8.7265625" style="380"/>
  </cols>
  <sheetData>
    <row r="1" spans="1:11" s="370" customFormat="1" ht="13">
      <c r="A1" s="369" t="s">
        <v>108</v>
      </c>
      <c r="B1" s="295" t="str">
        <f>Info!C2</f>
        <v>სს თიბისი ბანკი</v>
      </c>
      <c r="C1" s="481"/>
      <c r="D1" s="481"/>
      <c r="E1" s="481"/>
      <c r="F1" s="481"/>
      <c r="G1" s="481"/>
      <c r="H1" s="481"/>
      <c r="I1" s="481"/>
      <c r="J1" s="481"/>
      <c r="K1" s="481"/>
    </row>
    <row r="2" spans="1:11" s="370" customFormat="1">
      <c r="A2" s="371" t="s">
        <v>109</v>
      </c>
      <c r="B2" s="373">
        <f>'1. key ratios'!B2</f>
        <v>45382</v>
      </c>
      <c r="C2" s="481"/>
      <c r="D2" s="481"/>
      <c r="E2" s="481"/>
      <c r="F2" s="481"/>
      <c r="G2" s="481"/>
      <c r="H2" s="481"/>
      <c r="I2" s="481"/>
      <c r="J2" s="481"/>
      <c r="K2" s="481"/>
    </row>
    <row r="3" spans="1:11" s="370" customFormat="1">
      <c r="A3" s="372" t="s">
        <v>598</v>
      </c>
      <c r="B3" s="481"/>
      <c r="C3" s="481"/>
      <c r="D3" s="481"/>
      <c r="E3" s="481"/>
      <c r="F3" s="481"/>
      <c r="G3" s="481"/>
      <c r="H3" s="481"/>
      <c r="I3" s="481"/>
      <c r="J3" s="481"/>
      <c r="K3" s="481"/>
    </row>
    <row r="4" spans="1:11">
      <c r="A4" s="542"/>
      <c r="B4" s="542"/>
      <c r="C4" s="541" t="s">
        <v>502</v>
      </c>
      <c r="D4" s="541" t="s">
        <v>503</v>
      </c>
      <c r="E4" s="541" t="s">
        <v>504</v>
      </c>
      <c r="F4" s="541" t="s">
        <v>505</v>
      </c>
      <c r="G4" s="541" t="s">
        <v>506</v>
      </c>
      <c r="H4" s="541" t="s">
        <v>507</v>
      </c>
      <c r="I4" s="541" t="s">
        <v>508</v>
      </c>
      <c r="J4" s="541" t="s">
        <v>509</v>
      </c>
      <c r="K4" s="541" t="s">
        <v>510</v>
      </c>
    </row>
    <row r="5" spans="1:11" ht="104" customHeight="1">
      <c r="A5" s="843" t="s">
        <v>906</v>
      </c>
      <c r="B5" s="844"/>
      <c r="C5" s="540" t="s">
        <v>599</v>
      </c>
      <c r="D5" s="540" t="s">
        <v>592</v>
      </c>
      <c r="E5" s="540" t="s">
        <v>593</v>
      </c>
      <c r="F5" s="540" t="s">
        <v>905</v>
      </c>
      <c r="G5" s="540" t="s">
        <v>600</v>
      </c>
      <c r="H5" s="540" t="s">
        <v>601</v>
      </c>
      <c r="I5" s="540" t="s">
        <v>602</v>
      </c>
      <c r="J5" s="540" t="s">
        <v>603</v>
      </c>
      <c r="K5" s="540" t="s">
        <v>604</v>
      </c>
    </row>
    <row r="6" spans="1:11">
      <c r="A6" s="470">
        <v>1</v>
      </c>
      <c r="B6" s="470" t="s">
        <v>605</v>
      </c>
      <c r="C6" s="678">
        <v>616074695.61999953</v>
      </c>
      <c r="D6" s="678">
        <v>178964291.90999994</v>
      </c>
      <c r="E6" s="678">
        <v>172070390.72999984</v>
      </c>
      <c r="F6" s="678">
        <v>123186820.65000001</v>
      </c>
      <c r="G6" s="678">
        <v>15159381160.599947</v>
      </c>
      <c r="H6" s="678">
        <v>386119755.19999993</v>
      </c>
      <c r="I6" s="678">
        <v>962134297.98999941</v>
      </c>
      <c r="J6" s="678">
        <v>793099550.8799994</v>
      </c>
      <c r="K6" s="678">
        <v>3218012417.1150317</v>
      </c>
    </row>
    <row r="7" spans="1:11">
      <c r="A7" s="470">
        <v>2</v>
      </c>
      <c r="B7" s="471" t="s">
        <v>606</v>
      </c>
      <c r="C7" s="678">
        <v>0</v>
      </c>
      <c r="D7" s="678">
        <v>0</v>
      </c>
      <c r="E7" s="678">
        <v>0</v>
      </c>
      <c r="F7" s="678">
        <v>0</v>
      </c>
      <c r="G7" s="678">
        <v>0</v>
      </c>
      <c r="H7" s="678">
        <v>0</v>
      </c>
      <c r="I7" s="678">
        <v>50247194.576300003</v>
      </c>
      <c r="J7" s="678">
        <v>0</v>
      </c>
      <c r="K7" s="678">
        <v>196965220.499989</v>
      </c>
    </row>
    <row r="8" spans="1:11">
      <c r="A8" s="470">
        <v>3</v>
      </c>
      <c r="B8" s="471" t="s">
        <v>570</v>
      </c>
      <c r="C8" s="678">
        <v>264666277.24999997</v>
      </c>
      <c r="D8" s="678">
        <v>15272161.160000002</v>
      </c>
      <c r="E8" s="678">
        <v>471276242.59999996</v>
      </c>
      <c r="F8" s="678">
        <v>0</v>
      </c>
      <c r="G8" s="678">
        <v>1326016685.3600008</v>
      </c>
      <c r="H8" s="678">
        <v>182628261.36999997</v>
      </c>
      <c r="I8" s="678">
        <v>273241945.20999992</v>
      </c>
      <c r="J8" s="678">
        <v>292335326.39999998</v>
      </c>
      <c r="K8" s="678">
        <v>716731539.87617004</v>
      </c>
    </row>
    <row r="9" spans="1:11">
      <c r="A9" s="470">
        <v>4</v>
      </c>
      <c r="B9" s="499" t="s">
        <v>904</v>
      </c>
      <c r="C9" s="678">
        <v>1128973.3600000001</v>
      </c>
      <c r="D9" s="678">
        <v>6276300.0899999999</v>
      </c>
      <c r="E9" s="678">
        <v>4193320.97</v>
      </c>
      <c r="F9" s="678">
        <v>156782.03</v>
      </c>
      <c r="G9" s="678">
        <v>315593890.2699998</v>
      </c>
      <c r="H9" s="678">
        <v>295470.94000000006</v>
      </c>
      <c r="I9" s="678">
        <v>9186570.1099999938</v>
      </c>
      <c r="J9" s="678">
        <v>34725421.099999994</v>
      </c>
      <c r="K9" s="678">
        <v>75730287.721097544</v>
      </c>
    </row>
    <row r="10" spans="1:11">
      <c r="A10" s="470">
        <v>5</v>
      </c>
      <c r="B10" s="490" t="s">
        <v>903</v>
      </c>
      <c r="C10" s="678">
        <v>0</v>
      </c>
      <c r="D10" s="678">
        <v>0</v>
      </c>
      <c r="E10" s="678">
        <v>0</v>
      </c>
      <c r="F10" s="678">
        <v>0</v>
      </c>
      <c r="G10" s="678">
        <v>0</v>
      </c>
      <c r="H10" s="678">
        <v>0</v>
      </c>
      <c r="I10" s="678">
        <v>0</v>
      </c>
      <c r="J10" s="678">
        <v>0</v>
      </c>
      <c r="K10" s="678">
        <v>0</v>
      </c>
    </row>
    <row r="11" spans="1:11">
      <c r="A11" s="470">
        <v>6</v>
      </c>
      <c r="B11" s="490" t="s">
        <v>902</v>
      </c>
      <c r="C11" s="678">
        <v>1099362.72</v>
      </c>
      <c r="D11" s="678">
        <v>314000</v>
      </c>
      <c r="E11" s="678">
        <v>100000</v>
      </c>
      <c r="F11" s="678">
        <v>0</v>
      </c>
      <c r="G11" s="678">
        <v>15656327.899999999</v>
      </c>
      <c r="H11" s="678">
        <v>54097.48</v>
      </c>
      <c r="I11" s="678">
        <v>5375832.9699999997</v>
      </c>
      <c r="J11" s="678">
        <v>7721732.1200000001</v>
      </c>
      <c r="K11" s="678">
        <v>2213086.7374450001</v>
      </c>
    </row>
    <row r="13" spans="1:11" ht="13.5">
      <c r="B13" s="539"/>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0"/>
  <sheetViews>
    <sheetView showGridLines="0" zoomScale="70" zoomScaleNormal="70" workbookViewId="0"/>
  </sheetViews>
  <sheetFormatPr defaultRowHeight="14.5"/>
  <cols>
    <col min="1" max="1" width="10" style="543" bestFit="1" customWidth="1"/>
    <col min="2" max="2" width="71.7265625" style="543" customWidth="1"/>
    <col min="3" max="3" width="14.54296875" style="543" bestFit="1" customWidth="1"/>
    <col min="4" max="5" width="15.26953125" style="543" bestFit="1" customWidth="1"/>
    <col min="6" max="6" width="20.08984375" style="543" bestFit="1" customWidth="1"/>
    <col min="7" max="7" width="37.7265625" style="543" bestFit="1" customWidth="1"/>
    <col min="8" max="8" width="14.54296875" style="543" bestFit="1" customWidth="1"/>
    <col min="9" max="10" width="15.26953125" style="543" bestFit="1" customWidth="1"/>
    <col min="11" max="11" width="20.08984375" style="543" bestFit="1" customWidth="1"/>
    <col min="12" max="12" width="37.7265625" style="543" bestFit="1" customWidth="1"/>
    <col min="13" max="13" width="13.1796875" style="543" bestFit="1" customWidth="1"/>
    <col min="14" max="15" width="15.26953125" style="543" bestFit="1" customWidth="1"/>
    <col min="16" max="16" width="20.08984375" style="543" bestFit="1" customWidth="1"/>
    <col min="17" max="17" width="37.7265625" style="543" bestFit="1" customWidth="1"/>
    <col min="18" max="18" width="18.08984375" style="543" bestFit="1" customWidth="1"/>
    <col min="19" max="19" width="48.08984375" style="543" bestFit="1" customWidth="1"/>
    <col min="20" max="20" width="45.90625" style="543" bestFit="1" customWidth="1"/>
    <col min="21" max="21" width="48.08984375" style="543" bestFit="1" customWidth="1"/>
    <col min="22" max="22" width="44.453125" style="543" bestFit="1" customWidth="1"/>
    <col min="23" max="16384" width="8.7265625" style="543"/>
  </cols>
  <sheetData>
    <row r="1" spans="1:22">
      <c r="A1" s="369" t="s">
        <v>108</v>
      </c>
      <c r="B1" s="295" t="str">
        <f>Info!C2</f>
        <v>სს თიბისი ბანკი</v>
      </c>
    </row>
    <row r="2" spans="1:22">
      <c r="A2" s="371" t="s">
        <v>109</v>
      </c>
      <c r="B2" s="373">
        <f>'1. key ratios'!B2</f>
        <v>45382</v>
      </c>
    </row>
    <row r="3" spans="1:22">
      <c r="A3" s="372" t="s">
        <v>689</v>
      </c>
      <c r="B3" s="481"/>
    </row>
    <row r="4" spans="1:22">
      <c r="A4" s="372"/>
      <c r="B4" s="481"/>
    </row>
    <row r="5" spans="1:22" ht="24" customHeight="1">
      <c r="A5" s="845" t="s">
        <v>716</v>
      </c>
      <c r="B5" s="845"/>
      <c r="C5" s="847" t="s">
        <v>908</v>
      </c>
      <c r="D5" s="847"/>
      <c r="E5" s="847"/>
      <c r="F5" s="847"/>
      <c r="G5" s="847"/>
      <c r="H5" s="847" t="s">
        <v>596</v>
      </c>
      <c r="I5" s="847"/>
      <c r="J5" s="847"/>
      <c r="K5" s="847"/>
      <c r="L5" s="847"/>
      <c r="M5" s="847" t="s">
        <v>907</v>
      </c>
      <c r="N5" s="847"/>
      <c r="O5" s="847"/>
      <c r="P5" s="847"/>
      <c r="Q5" s="847"/>
      <c r="R5" s="846" t="s">
        <v>715</v>
      </c>
      <c r="S5" s="846" t="s">
        <v>719</v>
      </c>
      <c r="T5" s="846" t="s">
        <v>718</v>
      </c>
      <c r="U5" s="846" t="s">
        <v>954</v>
      </c>
      <c r="V5" s="846" t="s">
        <v>955</v>
      </c>
    </row>
    <row r="6" spans="1:22" ht="36" customHeight="1">
      <c r="A6" s="845"/>
      <c r="B6" s="845"/>
      <c r="C6" s="553"/>
      <c r="D6" s="479" t="s">
        <v>892</v>
      </c>
      <c r="E6" s="479" t="s">
        <v>891</v>
      </c>
      <c r="F6" s="479" t="s">
        <v>890</v>
      </c>
      <c r="G6" s="479" t="s">
        <v>889</v>
      </c>
      <c r="H6" s="553"/>
      <c r="I6" s="479" t="s">
        <v>892</v>
      </c>
      <c r="J6" s="479" t="s">
        <v>891</v>
      </c>
      <c r="K6" s="479" t="s">
        <v>890</v>
      </c>
      <c r="L6" s="479" t="s">
        <v>889</v>
      </c>
      <c r="M6" s="553"/>
      <c r="N6" s="479" t="s">
        <v>892</v>
      </c>
      <c r="O6" s="479" t="s">
        <v>891</v>
      </c>
      <c r="P6" s="479" t="s">
        <v>890</v>
      </c>
      <c r="Q6" s="479" t="s">
        <v>889</v>
      </c>
      <c r="R6" s="846"/>
      <c r="S6" s="846"/>
      <c r="T6" s="846"/>
      <c r="U6" s="846"/>
      <c r="V6" s="846"/>
    </row>
    <row r="7" spans="1:22">
      <c r="A7" s="551">
        <v>1</v>
      </c>
      <c r="B7" s="552" t="s">
        <v>690</v>
      </c>
      <c r="C7" s="694">
        <v>62448294.713996008</v>
      </c>
      <c r="D7" s="694">
        <v>59776682.886827007</v>
      </c>
      <c r="E7" s="694">
        <v>2425749.1971689998</v>
      </c>
      <c r="F7" s="694">
        <v>245862.63</v>
      </c>
      <c r="G7" s="694">
        <v>0</v>
      </c>
      <c r="H7" s="694">
        <v>62821172.514853001</v>
      </c>
      <c r="I7" s="694">
        <v>60093791.217897005</v>
      </c>
      <c r="J7" s="694">
        <v>2472768.4197089998</v>
      </c>
      <c r="K7" s="694">
        <v>254612.877247</v>
      </c>
      <c r="L7" s="694">
        <v>0</v>
      </c>
      <c r="M7" s="694">
        <v>931972.98450000002</v>
      </c>
      <c r="N7" s="694">
        <v>474960.95329999994</v>
      </c>
      <c r="O7" s="694">
        <v>305390.43530000001</v>
      </c>
      <c r="P7" s="694">
        <v>151621.59590000001</v>
      </c>
      <c r="Q7" s="694">
        <v>0</v>
      </c>
      <c r="R7" s="694">
        <v>879</v>
      </c>
      <c r="S7" s="695">
        <v>0.11268783160280638</v>
      </c>
      <c r="T7" s="695">
        <v>0.22317318246524892</v>
      </c>
      <c r="U7" s="695">
        <v>0.11622879779110173</v>
      </c>
      <c r="V7" s="694">
        <v>51.345647691242696</v>
      </c>
    </row>
    <row r="8" spans="1:22">
      <c r="A8" s="551">
        <v>2</v>
      </c>
      <c r="B8" s="550" t="s">
        <v>691</v>
      </c>
      <c r="C8" s="694">
        <v>2919840324.4126959</v>
      </c>
      <c r="D8" s="694">
        <v>2699301541.7957382</v>
      </c>
      <c r="E8" s="694">
        <v>173118973.7453419</v>
      </c>
      <c r="F8" s="694">
        <v>47419808.871615984</v>
      </c>
      <c r="G8" s="694">
        <v>0</v>
      </c>
      <c r="H8" s="694">
        <v>2941361875.2886567</v>
      </c>
      <c r="I8" s="694">
        <v>2716477313.2250962</v>
      </c>
      <c r="J8" s="694">
        <v>177407581.21835494</v>
      </c>
      <c r="K8" s="694">
        <v>47476980.845205985</v>
      </c>
      <c r="L8" s="694">
        <v>0</v>
      </c>
      <c r="M8" s="694">
        <v>103439525.7396</v>
      </c>
      <c r="N8" s="694">
        <v>38598699.517500006</v>
      </c>
      <c r="O8" s="694">
        <v>32301832.701199986</v>
      </c>
      <c r="P8" s="694">
        <v>32538993.520900004</v>
      </c>
      <c r="Q8" s="694">
        <v>0</v>
      </c>
      <c r="R8" s="694">
        <v>293827</v>
      </c>
      <c r="S8" s="695">
        <v>0.1483341094499924</v>
      </c>
      <c r="T8" s="695">
        <v>0.18413252031317837</v>
      </c>
      <c r="U8" s="695">
        <v>0.13714742194723853</v>
      </c>
      <c r="V8" s="694">
        <v>52.599280089930843</v>
      </c>
    </row>
    <row r="9" spans="1:22">
      <c r="A9" s="551">
        <v>3</v>
      </c>
      <c r="B9" s="550" t="s">
        <v>692</v>
      </c>
      <c r="C9" s="694">
        <v>0</v>
      </c>
      <c r="D9" s="694">
        <v>0</v>
      </c>
      <c r="E9" s="694">
        <v>0</v>
      </c>
      <c r="F9" s="694">
        <v>0</v>
      </c>
      <c r="G9" s="694">
        <v>0</v>
      </c>
      <c r="H9" s="694">
        <v>0</v>
      </c>
      <c r="I9" s="694">
        <v>0</v>
      </c>
      <c r="J9" s="694">
        <v>0</v>
      </c>
      <c r="K9" s="694">
        <v>0</v>
      </c>
      <c r="L9" s="694">
        <v>0</v>
      </c>
      <c r="M9" s="694">
        <v>0</v>
      </c>
      <c r="N9" s="694">
        <v>0</v>
      </c>
      <c r="O9" s="694">
        <v>0</v>
      </c>
      <c r="P9" s="694">
        <v>0</v>
      </c>
      <c r="Q9" s="694">
        <v>0</v>
      </c>
      <c r="R9" s="694">
        <v>0</v>
      </c>
      <c r="S9" s="695">
        <v>0</v>
      </c>
      <c r="T9" s="695">
        <v>0</v>
      </c>
      <c r="U9" s="695">
        <v>0</v>
      </c>
      <c r="V9" s="694">
        <v>0</v>
      </c>
    </row>
    <row r="10" spans="1:22">
      <c r="A10" s="551">
        <v>4</v>
      </c>
      <c r="B10" s="550" t="s">
        <v>693</v>
      </c>
      <c r="C10" s="694">
        <v>84339225.939999983</v>
      </c>
      <c r="D10" s="694">
        <v>79373637.23999998</v>
      </c>
      <c r="E10" s="694">
        <v>3393313.4799999991</v>
      </c>
      <c r="F10" s="694">
        <v>1572275.2200000002</v>
      </c>
      <c r="G10" s="694">
        <v>0</v>
      </c>
      <c r="H10" s="694">
        <v>83384164.133880988</v>
      </c>
      <c r="I10" s="694">
        <v>78083196.036156997</v>
      </c>
      <c r="J10" s="694">
        <v>3652618.0466020005</v>
      </c>
      <c r="K10" s="694">
        <v>1648350.051122</v>
      </c>
      <c r="L10" s="694">
        <v>0</v>
      </c>
      <c r="M10" s="694">
        <v>4811731.8371000011</v>
      </c>
      <c r="N10" s="694">
        <v>2285992.2245000005</v>
      </c>
      <c r="O10" s="694">
        <v>1091078.2572000001</v>
      </c>
      <c r="P10" s="694">
        <v>1434661.3554000002</v>
      </c>
      <c r="Q10" s="694">
        <v>0</v>
      </c>
      <c r="R10" s="694">
        <v>109710</v>
      </c>
      <c r="S10" s="695">
        <v>7.1388301736268922E-2</v>
      </c>
      <c r="T10" s="695">
        <v>0.19785558190163477</v>
      </c>
      <c r="U10" s="695">
        <v>7.9448987153058995E-2</v>
      </c>
      <c r="V10" s="694">
        <v>12.309611677153331</v>
      </c>
    </row>
    <row r="11" spans="1:22">
      <c r="A11" s="551">
        <v>5</v>
      </c>
      <c r="B11" s="550" t="s">
        <v>694</v>
      </c>
      <c r="C11" s="694">
        <v>50261757.359502017</v>
      </c>
      <c r="D11" s="694">
        <v>37348364.044221014</v>
      </c>
      <c r="E11" s="694">
        <v>4416452.362244999</v>
      </c>
      <c r="F11" s="694">
        <v>8496940.9530359991</v>
      </c>
      <c r="G11" s="694">
        <v>0</v>
      </c>
      <c r="H11" s="694">
        <v>51020541.083332993</v>
      </c>
      <c r="I11" s="694">
        <v>37896897.710639998</v>
      </c>
      <c r="J11" s="694">
        <v>4548020.2068569977</v>
      </c>
      <c r="K11" s="694">
        <v>8575623.165835999</v>
      </c>
      <c r="L11" s="694">
        <v>0</v>
      </c>
      <c r="M11" s="694">
        <v>9399571.7522000019</v>
      </c>
      <c r="N11" s="694">
        <v>631643.2420000002</v>
      </c>
      <c r="O11" s="694">
        <v>1024962.0469999999</v>
      </c>
      <c r="P11" s="694">
        <v>7742966.463200002</v>
      </c>
      <c r="Q11" s="694">
        <v>0</v>
      </c>
      <c r="R11" s="694">
        <v>134407</v>
      </c>
      <c r="S11" s="695">
        <v>8.7542880635530354E-2</v>
      </c>
      <c r="T11" s="695">
        <v>9.4926059185339431E-2</v>
      </c>
      <c r="U11" s="695">
        <v>0.14714732125213631</v>
      </c>
      <c r="V11" s="694">
        <v>219.30968184953309</v>
      </c>
    </row>
    <row r="12" spans="1:22">
      <c r="A12" s="551">
        <v>6</v>
      </c>
      <c r="B12" s="550" t="s">
        <v>695</v>
      </c>
      <c r="C12" s="694">
        <v>121123581.94</v>
      </c>
      <c r="D12" s="694">
        <v>99875512.38000001</v>
      </c>
      <c r="E12" s="694">
        <v>17192926.319999997</v>
      </c>
      <c r="F12" s="694">
        <v>4055143.2399999998</v>
      </c>
      <c r="G12" s="694">
        <v>0</v>
      </c>
      <c r="H12" s="694">
        <v>123915101.5412</v>
      </c>
      <c r="I12" s="694">
        <v>101747318.64799999</v>
      </c>
      <c r="J12" s="694">
        <v>17669094.770800002</v>
      </c>
      <c r="K12" s="694">
        <v>4498688.1224000016</v>
      </c>
      <c r="L12" s="694">
        <v>0</v>
      </c>
      <c r="M12" s="694">
        <v>11725417.387500001</v>
      </c>
      <c r="N12" s="694">
        <v>3565463.3704000008</v>
      </c>
      <c r="O12" s="694">
        <v>4286310.4945999999</v>
      </c>
      <c r="P12" s="694">
        <v>3873643.5225000004</v>
      </c>
      <c r="Q12" s="694">
        <v>0</v>
      </c>
      <c r="R12" s="694">
        <v>94557</v>
      </c>
      <c r="S12" s="695">
        <v>0.33888232753017639</v>
      </c>
      <c r="T12" s="695">
        <v>0.3388823275301765</v>
      </c>
      <c r="U12" s="695">
        <v>0.33997981220947365</v>
      </c>
      <c r="V12" s="694">
        <v>380.2716911672938</v>
      </c>
    </row>
    <row r="13" spans="1:22">
      <c r="A13" s="551">
        <v>7</v>
      </c>
      <c r="B13" s="550" t="s">
        <v>696</v>
      </c>
      <c r="C13" s="694">
        <v>5002013555.0691957</v>
      </c>
      <c r="D13" s="694">
        <v>4576511800.3133469</v>
      </c>
      <c r="E13" s="694">
        <v>371894276.05951309</v>
      </c>
      <c r="F13" s="694">
        <v>53566368.633086011</v>
      </c>
      <c r="G13" s="694">
        <v>41110.063249999992</v>
      </c>
      <c r="H13" s="694">
        <v>5135808042.3340721</v>
      </c>
      <c r="I13" s="694">
        <v>4693939053.9147367</v>
      </c>
      <c r="J13" s="694">
        <v>387337035.46463102</v>
      </c>
      <c r="K13" s="694">
        <v>54527256.191363968</v>
      </c>
      <c r="L13" s="694">
        <v>4696.7633399999995</v>
      </c>
      <c r="M13" s="694">
        <v>30348305.296099998</v>
      </c>
      <c r="N13" s="694">
        <v>2263111.4457999999</v>
      </c>
      <c r="O13" s="694">
        <v>8750958.4282000009</v>
      </c>
      <c r="P13" s="694">
        <v>19371497.679399997</v>
      </c>
      <c r="Q13" s="694">
        <v>-37262.257300000005</v>
      </c>
      <c r="R13" s="694">
        <v>48612</v>
      </c>
      <c r="S13" s="695">
        <v>9.5281667797231115E-2</v>
      </c>
      <c r="T13" s="695">
        <v>0.11127587884606054</v>
      </c>
      <c r="U13" s="695">
        <v>9.2299655122240157E-2</v>
      </c>
      <c r="V13" s="694">
        <v>125.43134351354759</v>
      </c>
    </row>
    <row r="14" spans="1:22">
      <c r="A14" s="545">
        <v>7.1</v>
      </c>
      <c r="B14" s="544" t="s">
        <v>697</v>
      </c>
      <c r="C14" s="694">
        <v>3848072239.1186771</v>
      </c>
      <c r="D14" s="694">
        <v>3499665470.8263679</v>
      </c>
      <c r="E14" s="694">
        <v>300092195.52040708</v>
      </c>
      <c r="F14" s="694">
        <v>48279163.322058015</v>
      </c>
      <c r="G14" s="694">
        <v>35409.449843999995</v>
      </c>
      <c r="H14" s="694">
        <v>3952027293.2133622</v>
      </c>
      <c r="I14" s="694">
        <v>3590471645.0182571</v>
      </c>
      <c r="J14" s="694">
        <v>312493158.59178102</v>
      </c>
      <c r="K14" s="694">
        <v>49058342.648839973</v>
      </c>
      <c r="L14" s="694">
        <v>4146.9544839999999</v>
      </c>
      <c r="M14" s="694">
        <v>26607505.580799993</v>
      </c>
      <c r="N14" s="694">
        <v>1809771.7259000002</v>
      </c>
      <c r="O14" s="694">
        <v>7267220.0267000003</v>
      </c>
      <c r="P14" s="694">
        <v>17562608.057399996</v>
      </c>
      <c r="Q14" s="694">
        <v>-32094.229200000002</v>
      </c>
      <c r="R14" s="694">
        <v>34559</v>
      </c>
      <c r="S14" s="695">
        <v>9.5444049521448512E-2</v>
      </c>
      <c r="T14" s="695">
        <v>0.11127792658790081</v>
      </c>
      <c r="U14" s="695">
        <v>9.1906622043964534E-2</v>
      </c>
      <c r="V14" s="694">
        <v>126.31481099323287</v>
      </c>
    </row>
    <row r="15" spans="1:22" ht="24">
      <c r="A15" s="545">
        <v>7.2</v>
      </c>
      <c r="B15" s="544" t="s">
        <v>698</v>
      </c>
      <c r="C15" s="694">
        <v>725188160.13942468</v>
      </c>
      <c r="D15" s="694">
        <v>684765625.18100774</v>
      </c>
      <c r="E15" s="694">
        <v>37539346.59437602</v>
      </c>
      <c r="F15" s="694">
        <v>2883188.3640409997</v>
      </c>
      <c r="G15" s="694">
        <v>0</v>
      </c>
      <c r="H15" s="694">
        <v>743491565.50248313</v>
      </c>
      <c r="I15" s="694">
        <v>701245793.18753219</v>
      </c>
      <c r="J15" s="694">
        <v>39171598.546472006</v>
      </c>
      <c r="K15" s="694">
        <v>3074173.7684789998</v>
      </c>
      <c r="L15" s="694">
        <v>0</v>
      </c>
      <c r="M15" s="694">
        <v>1821959.9948</v>
      </c>
      <c r="N15" s="694">
        <v>307318.02490000002</v>
      </c>
      <c r="O15" s="694">
        <v>777071.11219999986</v>
      </c>
      <c r="P15" s="694">
        <v>737570.85769999993</v>
      </c>
      <c r="Q15" s="694">
        <v>0</v>
      </c>
      <c r="R15" s="694">
        <v>5827</v>
      </c>
      <c r="S15" s="695">
        <v>9.3450268287073868E-2</v>
      </c>
      <c r="T15" s="695">
        <v>0.10974194996317639</v>
      </c>
      <c r="U15" s="695">
        <v>9.2425581721988143E-2</v>
      </c>
      <c r="V15" s="694">
        <v>121.5537977165055</v>
      </c>
    </row>
    <row r="16" spans="1:22">
      <c r="A16" s="545">
        <v>7.3</v>
      </c>
      <c r="B16" s="544" t="s">
        <v>699</v>
      </c>
      <c r="C16" s="694">
        <v>428753155.81109387</v>
      </c>
      <c r="D16" s="694">
        <v>392080704.30597091</v>
      </c>
      <c r="E16" s="694">
        <v>34262733.944729999</v>
      </c>
      <c r="F16" s="694">
        <v>2404016.9469869989</v>
      </c>
      <c r="G16" s="694">
        <v>5700.6134060000004</v>
      </c>
      <c r="H16" s="694">
        <v>440289183.61822599</v>
      </c>
      <c r="I16" s="694">
        <v>402221615.708947</v>
      </c>
      <c r="J16" s="694">
        <v>35672278.32637801</v>
      </c>
      <c r="K16" s="694">
        <v>2394739.7740449989</v>
      </c>
      <c r="L16" s="694">
        <v>549.80885599999999</v>
      </c>
      <c r="M16" s="694">
        <v>1918839.7204999996</v>
      </c>
      <c r="N16" s="694">
        <v>146021.69499999998</v>
      </c>
      <c r="O16" s="694">
        <v>706667.28929999995</v>
      </c>
      <c r="P16" s="694">
        <v>1071318.7642999997</v>
      </c>
      <c r="Q16" s="694">
        <v>-5168.0281000000004</v>
      </c>
      <c r="R16" s="694">
        <v>8226</v>
      </c>
      <c r="S16" s="695">
        <v>9.7452721388850014E-2</v>
      </c>
      <c r="T16" s="695">
        <v>0.11456037436456053</v>
      </c>
      <c r="U16" s="695">
        <v>9.5614147806724406E-2</v>
      </c>
      <c r="V16" s="694">
        <v>124.06063318206476</v>
      </c>
    </row>
    <row r="17" spans="1:22">
      <c r="A17" s="551">
        <v>8</v>
      </c>
      <c r="B17" s="550" t="s">
        <v>700</v>
      </c>
      <c r="C17" s="694">
        <v>89757609.788291007</v>
      </c>
      <c r="D17" s="694">
        <v>87973175.794294015</v>
      </c>
      <c r="E17" s="694">
        <v>593394.31565200002</v>
      </c>
      <c r="F17" s="694">
        <v>1191039.6783450001</v>
      </c>
      <c r="G17" s="694">
        <v>0</v>
      </c>
      <c r="H17" s="694">
        <v>90727001.716798007</v>
      </c>
      <c r="I17" s="694">
        <v>88816571.48402901</v>
      </c>
      <c r="J17" s="694">
        <v>653215.21668200009</v>
      </c>
      <c r="K17" s="694">
        <v>1257215.0160870005</v>
      </c>
      <c r="L17" s="694">
        <v>0</v>
      </c>
      <c r="M17" s="694">
        <v>600159.85089999996</v>
      </c>
      <c r="N17" s="694">
        <v>78239.570000000007</v>
      </c>
      <c r="O17" s="694">
        <v>65069.821800000005</v>
      </c>
      <c r="P17" s="694">
        <v>456850.45909999998</v>
      </c>
      <c r="Q17" s="694">
        <v>0</v>
      </c>
      <c r="R17" s="694">
        <v>65848</v>
      </c>
      <c r="S17" s="695">
        <v>0.19767043101786527</v>
      </c>
      <c r="T17" s="695">
        <v>0.21795399283370218</v>
      </c>
      <c r="U17" s="695">
        <v>0.181593251088941</v>
      </c>
      <c r="V17" s="694">
        <v>1.7298996778322167</v>
      </c>
    </row>
    <row r="18" spans="1:22">
      <c r="A18" s="549">
        <v>9</v>
      </c>
      <c r="B18" s="548" t="s">
        <v>701</v>
      </c>
      <c r="C18" s="694">
        <v>0</v>
      </c>
      <c r="D18" s="694">
        <v>0</v>
      </c>
      <c r="E18" s="694">
        <v>0</v>
      </c>
      <c r="F18" s="694">
        <v>0</v>
      </c>
      <c r="G18" s="694">
        <v>0</v>
      </c>
      <c r="H18" s="694">
        <v>0</v>
      </c>
      <c r="I18" s="694">
        <v>0</v>
      </c>
      <c r="J18" s="694">
        <v>0</v>
      </c>
      <c r="K18" s="694">
        <v>0</v>
      </c>
      <c r="L18" s="694">
        <v>0</v>
      </c>
      <c r="M18" s="694">
        <v>0</v>
      </c>
      <c r="N18" s="694">
        <v>0</v>
      </c>
      <c r="O18" s="694">
        <v>0</v>
      </c>
      <c r="P18" s="694">
        <v>0</v>
      </c>
      <c r="Q18" s="694">
        <v>0</v>
      </c>
      <c r="R18" s="694">
        <v>0</v>
      </c>
      <c r="S18" s="695">
        <v>0</v>
      </c>
      <c r="T18" s="695">
        <v>0</v>
      </c>
      <c r="U18" s="695">
        <v>0</v>
      </c>
      <c r="V18" s="694">
        <v>0</v>
      </c>
    </row>
    <row r="19" spans="1:22">
      <c r="A19" s="547">
        <v>10</v>
      </c>
      <c r="B19" s="546" t="s">
        <v>717</v>
      </c>
      <c r="C19" s="694">
        <v>8329784349.2236805</v>
      </c>
      <c r="D19" s="694">
        <v>7640160714.4544277</v>
      </c>
      <c r="E19" s="694">
        <v>573035085.47992098</v>
      </c>
      <c r="F19" s="694">
        <v>116547439.22608298</v>
      </c>
      <c r="G19" s="694">
        <v>41110.063249999992</v>
      </c>
      <c r="H19" s="694">
        <v>8489037898.6127939</v>
      </c>
      <c r="I19" s="694">
        <v>7777054142.2365561</v>
      </c>
      <c r="J19" s="694">
        <v>593740333.34363592</v>
      </c>
      <c r="K19" s="694">
        <v>118238726.26926196</v>
      </c>
      <c r="L19" s="694">
        <v>4696.7633399999995</v>
      </c>
      <c r="M19" s="694">
        <v>161256684.8479</v>
      </c>
      <c r="N19" s="694">
        <v>47898110.323500007</v>
      </c>
      <c r="O19" s="694">
        <v>47825602.185299985</v>
      </c>
      <c r="P19" s="694">
        <v>65570234.596400008</v>
      </c>
      <c r="Q19" s="694">
        <v>-37262.257300000005</v>
      </c>
      <c r="R19" s="694">
        <v>747840</v>
      </c>
      <c r="S19" s="695">
        <v>0.12850419677785765</v>
      </c>
      <c r="T19" s="695">
        <v>0.1604687934073413</v>
      </c>
      <c r="U19" s="695">
        <v>0.11296408738306191</v>
      </c>
      <c r="V19" s="694">
        <v>101.13988627878321</v>
      </c>
    </row>
    <row r="20" spans="1:22" ht="24">
      <c r="A20" s="545">
        <v>10.1</v>
      </c>
      <c r="B20" s="544" t="s">
        <v>720</v>
      </c>
      <c r="C20" s="694">
        <v>0</v>
      </c>
      <c r="D20" s="694">
        <v>0</v>
      </c>
      <c r="E20" s="694">
        <v>0</v>
      </c>
      <c r="F20" s="694">
        <v>0</v>
      </c>
      <c r="G20" s="694">
        <v>0</v>
      </c>
      <c r="H20" s="694">
        <v>0</v>
      </c>
      <c r="I20" s="694">
        <v>0</v>
      </c>
      <c r="J20" s="694">
        <v>0</v>
      </c>
      <c r="K20" s="694">
        <v>0</v>
      </c>
      <c r="L20" s="694">
        <v>0</v>
      </c>
      <c r="M20" s="694">
        <v>0</v>
      </c>
      <c r="N20" s="694">
        <v>0</v>
      </c>
      <c r="O20" s="694">
        <v>0</v>
      </c>
      <c r="P20" s="694">
        <v>0</v>
      </c>
      <c r="Q20" s="694">
        <v>0</v>
      </c>
      <c r="R20" s="694">
        <v>0</v>
      </c>
      <c r="S20" s="695">
        <v>0</v>
      </c>
      <c r="T20" s="695">
        <v>0</v>
      </c>
      <c r="U20" s="695">
        <v>0</v>
      </c>
      <c r="V20" s="694">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U69"/>
  <sheetViews>
    <sheetView zoomScale="70" zoomScaleNormal="70" workbookViewId="0"/>
  </sheetViews>
  <sheetFormatPr defaultRowHeight="14.5"/>
  <cols>
    <col min="1" max="1" width="8.7265625" style="442"/>
    <col min="2" max="2" width="69.26953125" style="419" customWidth="1"/>
    <col min="3" max="8" width="14.54296875" style="617" bestFit="1" customWidth="1"/>
    <col min="9" max="14" width="17.1796875" style="617" bestFit="1" customWidth="1"/>
    <col min="15" max="17" width="8.81640625" style="617" bestFit="1" customWidth="1"/>
    <col min="18" max="18" width="16.7265625" style="617" bestFit="1" customWidth="1"/>
    <col min="19" max="20" width="17.81640625" style="617" bestFit="1" customWidth="1"/>
  </cols>
  <sheetData>
    <row r="1" spans="1:21">
      <c r="A1" s="16" t="s">
        <v>108</v>
      </c>
      <c r="B1" s="295" t="str">
        <f>Info!C2</f>
        <v>სს თიბისი ბანკი</v>
      </c>
      <c r="C1" s="615"/>
      <c r="D1" s="616"/>
      <c r="E1" s="616"/>
      <c r="F1" s="616"/>
      <c r="G1" s="616"/>
    </row>
    <row r="2" spans="1:21">
      <c r="A2" s="16" t="s">
        <v>109</v>
      </c>
      <c r="B2" s="326">
        <f>'1. key ratios'!B2</f>
        <v>45382</v>
      </c>
      <c r="C2" s="618"/>
      <c r="D2" s="619"/>
      <c r="E2" s="619"/>
      <c r="F2" s="619"/>
      <c r="G2" s="619"/>
      <c r="H2" s="620"/>
    </row>
    <row r="3" spans="1:21">
      <c r="A3" s="16"/>
      <c r="B3" s="15"/>
      <c r="C3" s="618"/>
      <c r="D3" s="619"/>
      <c r="E3" s="619"/>
      <c r="F3" s="619"/>
      <c r="G3" s="619"/>
      <c r="H3" s="620"/>
    </row>
    <row r="4" spans="1:21" ht="21" customHeight="1">
      <c r="A4" s="735" t="s">
        <v>25</v>
      </c>
      <c r="B4" s="736" t="s">
        <v>729</v>
      </c>
      <c r="C4" s="738" t="s">
        <v>114</v>
      </c>
      <c r="D4" s="738"/>
      <c r="E4" s="738"/>
      <c r="F4" s="738" t="s">
        <v>115</v>
      </c>
      <c r="G4" s="738"/>
      <c r="H4" s="739"/>
    </row>
    <row r="5" spans="1:21" ht="21" customHeight="1">
      <c r="A5" s="735"/>
      <c r="B5" s="737"/>
      <c r="C5" s="621" t="s">
        <v>26</v>
      </c>
      <c r="D5" s="621" t="s">
        <v>88</v>
      </c>
      <c r="E5" s="621" t="s">
        <v>66</v>
      </c>
      <c r="F5" s="621" t="s">
        <v>26</v>
      </c>
      <c r="G5" s="621" t="s">
        <v>88</v>
      </c>
      <c r="H5" s="621" t="s">
        <v>66</v>
      </c>
    </row>
    <row r="6" spans="1:21" ht="26.5" customHeight="1">
      <c r="A6" s="735"/>
      <c r="B6" s="391" t="s">
        <v>95</v>
      </c>
      <c r="C6" s="729"/>
      <c r="D6" s="730"/>
      <c r="E6" s="730"/>
      <c r="F6" s="730"/>
      <c r="G6" s="730"/>
      <c r="H6" s="731"/>
    </row>
    <row r="7" spans="1:21" ht="23" customHeight="1">
      <c r="A7" s="433">
        <v>1</v>
      </c>
      <c r="B7" s="392" t="s">
        <v>843</v>
      </c>
      <c r="C7" s="622">
        <f>SUM(C8:C10)</f>
        <v>1008440506.36</v>
      </c>
      <c r="D7" s="622">
        <f>SUM(D8:D10)</f>
        <v>3422420481.7799997</v>
      </c>
      <c r="E7" s="623">
        <f>C7+D7</f>
        <v>4430860988.1399994</v>
      </c>
      <c r="F7" s="622">
        <f>SUM(F8:F10)</f>
        <v>453363581.69</v>
      </c>
      <c r="G7" s="622">
        <f>SUM(G8:G10)</f>
        <v>3355998606.8699999</v>
      </c>
      <c r="H7" s="623">
        <f>F7+G7</f>
        <v>3809362188.5599999</v>
      </c>
      <c r="U7" s="628"/>
    </row>
    <row r="8" spans="1:21">
      <c r="A8" s="433">
        <v>1.1000000000000001</v>
      </c>
      <c r="B8" s="393" t="s">
        <v>96</v>
      </c>
      <c r="C8" s="622">
        <v>328767395.44000006</v>
      </c>
      <c r="D8" s="622">
        <v>592376100.46000004</v>
      </c>
      <c r="E8" s="623">
        <f t="shared" ref="E8:E36" si="0">C8+D8</f>
        <v>921143495.9000001</v>
      </c>
      <c r="F8" s="622">
        <v>376733636.14999998</v>
      </c>
      <c r="G8" s="622">
        <v>612251764.35000002</v>
      </c>
      <c r="H8" s="623">
        <f t="shared" ref="H8:H36" si="1">F8+G8</f>
        <v>988985400.5</v>
      </c>
    </row>
    <row r="9" spans="1:21">
      <c r="A9" s="433">
        <v>1.2</v>
      </c>
      <c r="B9" s="393" t="s">
        <v>97</v>
      </c>
      <c r="C9" s="622">
        <v>526118339.25999999</v>
      </c>
      <c r="D9" s="622">
        <v>1553935691.8299999</v>
      </c>
      <c r="E9" s="623">
        <f t="shared" si="0"/>
        <v>2080054031.0899999</v>
      </c>
      <c r="F9" s="622">
        <v>71369708.590000004</v>
      </c>
      <c r="G9" s="622">
        <v>1833737370.46</v>
      </c>
      <c r="H9" s="623">
        <f t="shared" si="1"/>
        <v>1905107079.05</v>
      </c>
    </row>
    <row r="10" spans="1:21">
      <c r="A10" s="433">
        <v>1.3</v>
      </c>
      <c r="B10" s="393" t="s">
        <v>98</v>
      </c>
      <c r="C10" s="622">
        <v>153554771.66</v>
      </c>
      <c r="D10" s="622">
        <v>1276108689.49</v>
      </c>
      <c r="E10" s="623">
        <f t="shared" si="0"/>
        <v>1429663461.1500001</v>
      </c>
      <c r="F10" s="622">
        <v>5260236.9499999993</v>
      </c>
      <c r="G10" s="622">
        <v>910009472.05999994</v>
      </c>
      <c r="H10" s="623">
        <f t="shared" si="1"/>
        <v>915269709.00999999</v>
      </c>
    </row>
    <row r="11" spans="1:21">
      <c r="A11" s="433">
        <v>2</v>
      </c>
      <c r="B11" s="394" t="s">
        <v>730</v>
      </c>
      <c r="C11" s="622">
        <v>64246470.290000007</v>
      </c>
      <c r="D11" s="622">
        <v>0</v>
      </c>
      <c r="E11" s="623">
        <f t="shared" si="0"/>
        <v>64246470.290000007</v>
      </c>
      <c r="F11" s="622">
        <v>102857541.58000001</v>
      </c>
      <c r="G11" s="622">
        <v>0</v>
      </c>
      <c r="H11" s="623">
        <f t="shared" si="1"/>
        <v>102857541.58000001</v>
      </c>
    </row>
    <row r="12" spans="1:21">
      <c r="A12" s="433">
        <v>2.1</v>
      </c>
      <c r="B12" s="395" t="s">
        <v>731</v>
      </c>
      <c r="C12" s="622">
        <v>64246470.290000007</v>
      </c>
      <c r="D12" s="622">
        <v>0</v>
      </c>
      <c r="E12" s="623">
        <f t="shared" si="0"/>
        <v>64246470.290000007</v>
      </c>
      <c r="F12" s="622">
        <v>102857541.58000001</v>
      </c>
      <c r="G12" s="622">
        <v>0</v>
      </c>
      <c r="H12" s="623">
        <f t="shared" si="1"/>
        <v>102857541.58000001</v>
      </c>
    </row>
    <row r="13" spans="1:21" ht="26.5" customHeight="1">
      <c r="A13" s="433">
        <v>3</v>
      </c>
      <c r="B13" s="396" t="s">
        <v>732</v>
      </c>
      <c r="C13" s="622">
        <v>0</v>
      </c>
      <c r="D13" s="622">
        <v>0</v>
      </c>
      <c r="E13" s="623">
        <f t="shared" si="0"/>
        <v>0</v>
      </c>
      <c r="F13" s="622">
        <v>0</v>
      </c>
      <c r="G13" s="622">
        <v>0</v>
      </c>
      <c r="H13" s="623">
        <f t="shared" si="1"/>
        <v>0</v>
      </c>
    </row>
    <row r="14" spans="1:21" ht="26.5" customHeight="1">
      <c r="A14" s="433">
        <v>4</v>
      </c>
      <c r="B14" s="397" t="s">
        <v>733</v>
      </c>
      <c r="C14" s="622">
        <v>0</v>
      </c>
      <c r="D14" s="622">
        <v>0</v>
      </c>
      <c r="E14" s="623">
        <f t="shared" si="0"/>
        <v>0</v>
      </c>
      <c r="F14" s="622">
        <v>0</v>
      </c>
      <c r="G14" s="622">
        <v>0</v>
      </c>
      <c r="H14" s="623">
        <f t="shared" si="1"/>
        <v>0</v>
      </c>
    </row>
    <row r="15" spans="1:21" ht="24.5" customHeight="1">
      <c r="A15" s="433">
        <v>5</v>
      </c>
      <c r="B15" s="397" t="s">
        <v>734</v>
      </c>
      <c r="C15" s="624">
        <f>SUM(C16:C18)</f>
        <v>3209102417.3900013</v>
      </c>
      <c r="D15" s="624">
        <f>SUM(D16:D18)</f>
        <v>689793829.51000011</v>
      </c>
      <c r="E15" s="625">
        <f t="shared" si="0"/>
        <v>3898896246.9000015</v>
      </c>
      <c r="F15" s="624">
        <f>SUM(F16:F18)</f>
        <v>2829522953.9899993</v>
      </c>
      <c r="G15" s="624">
        <f>SUM(G16:G18)</f>
        <v>242974270.26999998</v>
      </c>
      <c r="H15" s="625">
        <f t="shared" si="1"/>
        <v>3072497224.2599993</v>
      </c>
    </row>
    <row r="16" spans="1:21">
      <c r="A16" s="433">
        <v>5.0999999999999996</v>
      </c>
      <c r="B16" s="398" t="s">
        <v>735</v>
      </c>
      <c r="C16" s="622">
        <v>929259.53</v>
      </c>
      <c r="D16" s="622">
        <v>0</v>
      </c>
      <c r="E16" s="623">
        <f t="shared" si="0"/>
        <v>929259.53</v>
      </c>
      <c r="F16" s="622">
        <v>635512.1</v>
      </c>
      <c r="G16" s="622">
        <v>0</v>
      </c>
      <c r="H16" s="623">
        <f t="shared" si="1"/>
        <v>635512.1</v>
      </c>
    </row>
    <row r="17" spans="1:8">
      <c r="A17" s="433">
        <v>5.2</v>
      </c>
      <c r="B17" s="398" t="s">
        <v>569</v>
      </c>
      <c r="C17" s="622">
        <v>3208173157.8600011</v>
      </c>
      <c r="D17" s="622">
        <v>689793829.51000011</v>
      </c>
      <c r="E17" s="623">
        <f t="shared" si="0"/>
        <v>3897966987.3700013</v>
      </c>
      <c r="F17" s="622">
        <v>2828887441.8899994</v>
      </c>
      <c r="G17" s="622">
        <v>242974270.26999998</v>
      </c>
      <c r="H17" s="623">
        <f t="shared" si="1"/>
        <v>3071861712.1599994</v>
      </c>
    </row>
    <row r="18" spans="1:8">
      <c r="A18" s="433">
        <v>5.3</v>
      </c>
      <c r="B18" s="398" t="s">
        <v>736</v>
      </c>
      <c r="C18" s="622">
        <v>0</v>
      </c>
      <c r="D18" s="622">
        <v>0</v>
      </c>
      <c r="E18" s="623">
        <f t="shared" si="0"/>
        <v>0</v>
      </c>
      <c r="F18" s="622">
        <v>0</v>
      </c>
      <c r="G18" s="622">
        <v>0</v>
      </c>
      <c r="H18" s="623">
        <f t="shared" si="1"/>
        <v>0</v>
      </c>
    </row>
    <row r="19" spans="1:8">
      <c r="A19" s="433">
        <v>6</v>
      </c>
      <c r="B19" s="396" t="s">
        <v>737</v>
      </c>
      <c r="C19" s="622">
        <f>SUM(C20:C21)</f>
        <v>10898191600.630001</v>
      </c>
      <c r="D19" s="622">
        <f>SUM(D20:D21)</f>
        <v>10393568664.009998</v>
      </c>
      <c r="E19" s="623">
        <f t="shared" si="0"/>
        <v>21291760264.639999</v>
      </c>
      <c r="F19" s="622">
        <f>SUM(F20:F21)</f>
        <v>9112728683.9899902</v>
      </c>
      <c r="G19" s="622">
        <f>SUM(G20:G21)</f>
        <v>8455857406.2700005</v>
      </c>
      <c r="H19" s="623">
        <f t="shared" si="1"/>
        <v>17568586090.259991</v>
      </c>
    </row>
    <row r="20" spans="1:8">
      <c r="A20" s="433">
        <v>6.1</v>
      </c>
      <c r="B20" s="398" t="s">
        <v>569</v>
      </c>
      <c r="C20" s="622">
        <v>0</v>
      </c>
      <c r="D20" s="622">
        <v>0</v>
      </c>
      <c r="E20" s="623">
        <f t="shared" si="0"/>
        <v>0</v>
      </c>
      <c r="F20" s="622">
        <v>0</v>
      </c>
      <c r="G20" s="622">
        <v>0</v>
      </c>
      <c r="H20" s="623">
        <f t="shared" si="1"/>
        <v>0</v>
      </c>
    </row>
    <row r="21" spans="1:8">
      <c r="A21" s="433">
        <v>6.2</v>
      </c>
      <c r="B21" s="398" t="s">
        <v>736</v>
      </c>
      <c r="C21" s="622">
        <v>10898191600.630001</v>
      </c>
      <c r="D21" s="622">
        <v>10393568664.009998</v>
      </c>
      <c r="E21" s="623">
        <f t="shared" si="0"/>
        <v>21291760264.639999</v>
      </c>
      <c r="F21" s="622">
        <v>9112728683.9899902</v>
      </c>
      <c r="G21" s="622">
        <v>8455857406.2700005</v>
      </c>
      <c r="H21" s="623">
        <f t="shared" si="1"/>
        <v>17568586090.259991</v>
      </c>
    </row>
    <row r="22" spans="1:8">
      <c r="A22" s="433">
        <v>7</v>
      </c>
      <c r="B22" s="399" t="s">
        <v>738</v>
      </c>
      <c r="C22" s="622">
        <v>33899528.030000001</v>
      </c>
      <c r="D22" s="622">
        <v>0</v>
      </c>
      <c r="E22" s="623">
        <f t="shared" si="0"/>
        <v>33899528.030000001</v>
      </c>
      <c r="F22" s="622">
        <v>34313660.317879997</v>
      </c>
      <c r="G22" s="622">
        <v>0</v>
      </c>
      <c r="H22" s="623">
        <f t="shared" si="1"/>
        <v>34313660.317879997</v>
      </c>
    </row>
    <row r="23" spans="1:8">
      <c r="A23" s="433">
        <v>8</v>
      </c>
      <c r="B23" s="400" t="s">
        <v>739</v>
      </c>
      <c r="C23" s="622">
        <v>0</v>
      </c>
      <c r="D23" s="622">
        <v>0</v>
      </c>
      <c r="E23" s="623">
        <f t="shared" si="0"/>
        <v>0</v>
      </c>
      <c r="F23" s="622">
        <v>0</v>
      </c>
      <c r="G23" s="622">
        <v>0</v>
      </c>
      <c r="H23" s="623">
        <f t="shared" si="1"/>
        <v>0</v>
      </c>
    </row>
    <row r="24" spans="1:8">
      <c r="A24" s="433">
        <v>9</v>
      </c>
      <c r="B24" s="397" t="s">
        <v>740</v>
      </c>
      <c r="C24" s="622">
        <f>SUM(C25:C26)</f>
        <v>596891233.42999959</v>
      </c>
      <c r="D24" s="622">
        <f>SUM(D25:D26)</f>
        <v>0</v>
      </c>
      <c r="E24" s="623">
        <f t="shared" si="0"/>
        <v>596891233.42999959</v>
      </c>
      <c r="F24" s="622">
        <f>SUM(F25:F26)</f>
        <v>525437741.73000002</v>
      </c>
      <c r="G24" s="622">
        <f>SUM(G25:G26)</f>
        <v>1282276.2799999998</v>
      </c>
      <c r="H24" s="623">
        <f t="shared" si="1"/>
        <v>526720018.00999999</v>
      </c>
    </row>
    <row r="25" spans="1:8">
      <c r="A25" s="433">
        <v>9.1</v>
      </c>
      <c r="B25" s="401" t="s">
        <v>741</v>
      </c>
      <c r="C25" s="622">
        <v>580970451.81999958</v>
      </c>
      <c r="D25" s="622">
        <v>0</v>
      </c>
      <c r="E25" s="623">
        <f t="shared" si="0"/>
        <v>580970451.81999958</v>
      </c>
      <c r="F25" s="622">
        <v>505217907.25999999</v>
      </c>
      <c r="G25" s="622">
        <v>1282276.2799999998</v>
      </c>
      <c r="H25" s="623">
        <f t="shared" si="1"/>
        <v>506500183.53999996</v>
      </c>
    </row>
    <row r="26" spans="1:8">
      <c r="A26" s="433">
        <v>9.1999999999999993</v>
      </c>
      <c r="B26" s="401" t="s">
        <v>742</v>
      </c>
      <c r="C26" s="622">
        <v>15920781.609999999</v>
      </c>
      <c r="D26" s="622">
        <v>0</v>
      </c>
      <c r="E26" s="623">
        <f t="shared" si="0"/>
        <v>15920781.609999999</v>
      </c>
      <c r="F26" s="622">
        <v>20219834.469999999</v>
      </c>
      <c r="G26" s="622">
        <v>0</v>
      </c>
      <c r="H26" s="623">
        <f t="shared" si="1"/>
        <v>20219834.469999999</v>
      </c>
    </row>
    <row r="27" spans="1:8">
      <c r="A27" s="433">
        <v>10</v>
      </c>
      <c r="B27" s="397" t="s">
        <v>36</v>
      </c>
      <c r="C27" s="622">
        <f>SUM(C28:C29)</f>
        <v>352431386.59000003</v>
      </c>
      <c r="D27" s="622">
        <f>SUM(D28:D29)</f>
        <v>0</v>
      </c>
      <c r="E27" s="623">
        <f t="shared" si="0"/>
        <v>352431386.59000003</v>
      </c>
      <c r="F27" s="622">
        <f>SUM(F28:F29)</f>
        <v>316390681.7403</v>
      </c>
      <c r="G27" s="622">
        <f>SUM(G28:G29)</f>
        <v>0</v>
      </c>
      <c r="H27" s="623">
        <f t="shared" si="1"/>
        <v>316390681.7403</v>
      </c>
    </row>
    <row r="28" spans="1:8">
      <c r="A28" s="433">
        <v>10.1</v>
      </c>
      <c r="B28" s="401" t="s">
        <v>743</v>
      </c>
      <c r="C28" s="622">
        <v>27502089.170000002</v>
      </c>
      <c r="D28" s="622">
        <v>0</v>
      </c>
      <c r="E28" s="623">
        <f t="shared" si="0"/>
        <v>27502089.170000002</v>
      </c>
      <c r="F28" s="622">
        <v>27502089.174000002</v>
      </c>
      <c r="G28" s="622">
        <v>0</v>
      </c>
      <c r="H28" s="623">
        <f t="shared" si="1"/>
        <v>27502089.174000002</v>
      </c>
    </row>
    <row r="29" spans="1:8">
      <c r="A29" s="433">
        <v>10.199999999999999</v>
      </c>
      <c r="B29" s="401" t="s">
        <v>744</v>
      </c>
      <c r="C29" s="622">
        <v>324929297.42000002</v>
      </c>
      <c r="D29" s="622">
        <v>0</v>
      </c>
      <c r="E29" s="623">
        <f t="shared" si="0"/>
        <v>324929297.42000002</v>
      </c>
      <c r="F29" s="622">
        <v>288888592.56629997</v>
      </c>
      <c r="G29" s="622">
        <v>0</v>
      </c>
      <c r="H29" s="623">
        <f t="shared" si="1"/>
        <v>288888592.56629997</v>
      </c>
    </row>
    <row r="30" spans="1:8">
      <c r="A30" s="433">
        <v>11</v>
      </c>
      <c r="B30" s="397" t="s">
        <v>745</v>
      </c>
      <c r="C30" s="622">
        <f>SUM(C31:C32)</f>
        <v>4179080.48</v>
      </c>
      <c r="D30" s="622">
        <f>SUM(D31:D32)</f>
        <v>0</v>
      </c>
      <c r="E30" s="623">
        <f t="shared" si="0"/>
        <v>4179080.48</v>
      </c>
      <c r="F30" s="622">
        <f>SUM(F31:F32)</f>
        <v>10554.780000000028</v>
      </c>
      <c r="G30" s="622">
        <f>SUM(G31:G32)</f>
        <v>0</v>
      </c>
      <c r="H30" s="623">
        <f t="shared" si="1"/>
        <v>10554.780000000028</v>
      </c>
    </row>
    <row r="31" spans="1:8">
      <c r="A31" s="433">
        <v>11.1</v>
      </c>
      <c r="B31" s="401" t="s">
        <v>746</v>
      </c>
      <c r="C31" s="622">
        <v>4179080.48</v>
      </c>
      <c r="D31" s="622">
        <v>0</v>
      </c>
      <c r="E31" s="623">
        <f t="shared" si="0"/>
        <v>4179080.48</v>
      </c>
      <c r="F31" s="622">
        <v>0</v>
      </c>
      <c r="G31" s="622">
        <v>0</v>
      </c>
      <c r="H31" s="623">
        <f t="shared" si="1"/>
        <v>0</v>
      </c>
    </row>
    <row r="32" spans="1:8">
      <c r="A32" s="433">
        <v>11.2</v>
      </c>
      <c r="B32" s="401" t="s">
        <v>747</v>
      </c>
      <c r="C32" s="622">
        <v>0</v>
      </c>
      <c r="D32" s="622">
        <v>0</v>
      </c>
      <c r="E32" s="623">
        <f t="shared" si="0"/>
        <v>0</v>
      </c>
      <c r="F32" s="622">
        <v>10554.780000000028</v>
      </c>
      <c r="G32" s="622">
        <v>0</v>
      </c>
      <c r="H32" s="623">
        <f t="shared" si="1"/>
        <v>10554.780000000028</v>
      </c>
    </row>
    <row r="33" spans="1:8">
      <c r="A33" s="433">
        <v>13</v>
      </c>
      <c r="B33" s="397" t="s">
        <v>99</v>
      </c>
      <c r="C33" s="622">
        <v>466441261.74000019</v>
      </c>
      <c r="D33" s="622">
        <v>112883291.53</v>
      </c>
      <c r="E33" s="623">
        <f t="shared" si="0"/>
        <v>579324553.27000022</v>
      </c>
      <c r="F33" s="622">
        <v>480150419.24000007</v>
      </c>
      <c r="G33" s="622">
        <v>67160360.709999993</v>
      </c>
      <c r="H33" s="623">
        <f t="shared" si="1"/>
        <v>547310779.95000005</v>
      </c>
    </row>
    <row r="34" spans="1:8">
      <c r="A34" s="433">
        <v>13.1</v>
      </c>
      <c r="B34" s="402" t="s">
        <v>748</v>
      </c>
      <c r="C34" s="622">
        <v>286036098.88999993</v>
      </c>
      <c r="D34" s="622">
        <v>0</v>
      </c>
      <c r="E34" s="623">
        <f t="shared" si="0"/>
        <v>286036098.88999993</v>
      </c>
      <c r="F34" s="622">
        <v>279233318.35069996</v>
      </c>
      <c r="G34" s="622">
        <v>0</v>
      </c>
      <c r="H34" s="623">
        <f t="shared" si="1"/>
        <v>279233318.35069996</v>
      </c>
    </row>
    <row r="35" spans="1:8">
      <c r="A35" s="433">
        <v>13.2</v>
      </c>
      <c r="B35" s="402" t="s">
        <v>749</v>
      </c>
      <c r="C35" s="622">
        <v>0</v>
      </c>
      <c r="D35" s="622">
        <v>0</v>
      </c>
      <c r="E35" s="623">
        <f t="shared" si="0"/>
        <v>0</v>
      </c>
      <c r="F35" s="622">
        <v>0</v>
      </c>
      <c r="G35" s="622">
        <v>0</v>
      </c>
      <c r="H35" s="623">
        <f t="shared" si="1"/>
        <v>0</v>
      </c>
    </row>
    <row r="36" spans="1:8">
      <c r="A36" s="433">
        <v>14</v>
      </c>
      <c r="B36" s="403" t="s">
        <v>750</v>
      </c>
      <c r="C36" s="622">
        <f>SUM(C7,C11,C13,C14,C15,C19,C22,C23,C24,C27,C30,C33)</f>
        <v>16633823484.940002</v>
      </c>
      <c r="D36" s="622">
        <f>SUM(D7,D11,D13,D14,D15,D19,D22,D23,D24,D27,D30,D33)</f>
        <v>14618666266.83</v>
      </c>
      <c r="E36" s="623">
        <f t="shared" si="0"/>
        <v>31252489751.770004</v>
      </c>
      <c r="F36" s="622">
        <f>SUM(F7,F11,F13,F14,F15,F19,F22,F23,F24,F27,F30,F33)</f>
        <v>13854775819.058168</v>
      </c>
      <c r="G36" s="622">
        <f>SUM(G7,G11,G13,G14,G15,G19,G22,G23,G24,G27,G30,G33)</f>
        <v>12123272920.4</v>
      </c>
      <c r="H36" s="623">
        <f t="shared" si="1"/>
        <v>25978048739.458168</v>
      </c>
    </row>
    <row r="37" spans="1:8" ht="22.5" customHeight="1">
      <c r="A37" s="433"/>
      <c r="B37" s="404" t="s">
        <v>104</v>
      </c>
      <c r="C37" s="729"/>
      <c r="D37" s="730"/>
      <c r="E37" s="730"/>
      <c r="F37" s="730"/>
      <c r="G37" s="730"/>
      <c r="H37" s="731"/>
    </row>
    <row r="38" spans="1:8">
      <c r="A38" s="433">
        <v>15</v>
      </c>
      <c r="B38" s="405" t="s">
        <v>751</v>
      </c>
      <c r="C38" s="626">
        <v>23282319.779999997</v>
      </c>
      <c r="D38" s="626">
        <v>0</v>
      </c>
      <c r="E38" s="627">
        <f>C38+D38</f>
        <v>23282319.779999997</v>
      </c>
      <c r="F38" s="626">
        <v>110158867.08</v>
      </c>
      <c r="G38" s="626">
        <v>0</v>
      </c>
      <c r="H38" s="627">
        <f>F38+G38</f>
        <v>110158867.08</v>
      </c>
    </row>
    <row r="39" spans="1:8">
      <c r="A39" s="433">
        <v>15.1</v>
      </c>
      <c r="B39" s="406" t="s">
        <v>731</v>
      </c>
      <c r="C39" s="626">
        <v>23282319.779999997</v>
      </c>
      <c r="D39" s="626">
        <v>0</v>
      </c>
      <c r="E39" s="627">
        <f t="shared" ref="E39:E53" si="2">C39+D39</f>
        <v>23282319.779999997</v>
      </c>
      <c r="F39" s="626">
        <v>110158867.08</v>
      </c>
      <c r="G39" s="626">
        <v>0</v>
      </c>
      <c r="H39" s="627">
        <f t="shared" ref="H39:H53" si="3">F39+G39</f>
        <v>110158867.08</v>
      </c>
    </row>
    <row r="40" spans="1:8" ht="24" customHeight="1">
      <c r="A40" s="433">
        <v>16</v>
      </c>
      <c r="B40" s="399" t="s">
        <v>752</v>
      </c>
      <c r="C40" s="626">
        <v>0</v>
      </c>
      <c r="D40" s="626">
        <v>0</v>
      </c>
      <c r="E40" s="627">
        <f t="shared" si="2"/>
        <v>0</v>
      </c>
      <c r="F40" s="626">
        <v>0</v>
      </c>
      <c r="G40" s="626">
        <v>0</v>
      </c>
      <c r="H40" s="627">
        <f t="shared" si="3"/>
        <v>0</v>
      </c>
    </row>
    <row r="41" spans="1:8">
      <c r="A41" s="433">
        <v>17</v>
      </c>
      <c r="B41" s="399" t="s">
        <v>753</v>
      </c>
      <c r="C41" s="626">
        <f>SUM(C42:C45)</f>
        <v>12676120420.690001</v>
      </c>
      <c r="D41" s="626">
        <f>SUM(D42:D45)</f>
        <v>11787330056.920002</v>
      </c>
      <c r="E41" s="627">
        <f t="shared" si="2"/>
        <v>24463450477.610001</v>
      </c>
      <c r="F41" s="626">
        <f>SUM(F42:F45)</f>
        <v>9684459973.6599998</v>
      </c>
      <c r="G41" s="626">
        <f>SUM(G42:G45)</f>
        <v>10421658709.239998</v>
      </c>
      <c r="H41" s="627">
        <f t="shared" si="3"/>
        <v>20106118682.899998</v>
      </c>
    </row>
    <row r="42" spans="1:8">
      <c r="A42" s="433">
        <v>17.100000000000001</v>
      </c>
      <c r="B42" s="407" t="s">
        <v>754</v>
      </c>
      <c r="C42" s="626">
        <v>10807332459.690001</v>
      </c>
      <c r="D42" s="626">
        <v>10285111869.76</v>
      </c>
      <c r="E42" s="627">
        <f t="shared" si="2"/>
        <v>21092444329.450001</v>
      </c>
      <c r="F42" s="626">
        <v>8200031425.6199999</v>
      </c>
      <c r="G42" s="626">
        <v>9229422366.4399986</v>
      </c>
      <c r="H42" s="627">
        <f t="shared" si="3"/>
        <v>17429453792.059998</v>
      </c>
    </row>
    <row r="43" spans="1:8">
      <c r="A43" s="433">
        <v>17.2</v>
      </c>
      <c r="B43" s="408" t="s">
        <v>100</v>
      </c>
      <c r="C43" s="626">
        <v>1866862918.5300002</v>
      </c>
      <c r="D43" s="626">
        <v>791827159.27999997</v>
      </c>
      <c r="E43" s="627">
        <f t="shared" si="2"/>
        <v>2658690077.8100004</v>
      </c>
      <c r="F43" s="626">
        <v>1483042778.28</v>
      </c>
      <c r="G43" s="626">
        <v>534719595.53999984</v>
      </c>
      <c r="H43" s="627">
        <f t="shared" si="3"/>
        <v>2017762373.8199997</v>
      </c>
    </row>
    <row r="44" spans="1:8">
      <c r="A44" s="433">
        <v>17.3</v>
      </c>
      <c r="B44" s="407" t="s">
        <v>755</v>
      </c>
      <c r="C44" s="626">
        <v>0</v>
      </c>
      <c r="D44" s="626">
        <v>626600152.59000003</v>
      </c>
      <c r="E44" s="627">
        <f t="shared" si="2"/>
        <v>626600152.59000003</v>
      </c>
      <c r="F44" s="626">
        <v>0</v>
      </c>
      <c r="G44" s="626">
        <v>591532459.50999999</v>
      </c>
      <c r="H44" s="627">
        <f t="shared" si="3"/>
        <v>591532459.50999999</v>
      </c>
    </row>
    <row r="45" spans="1:8">
      <c r="A45" s="433">
        <v>17.399999999999999</v>
      </c>
      <c r="B45" s="407" t="s">
        <v>756</v>
      </c>
      <c r="C45" s="626">
        <v>1925042.47</v>
      </c>
      <c r="D45" s="626">
        <v>83790875.289999992</v>
      </c>
      <c r="E45" s="627">
        <f t="shared" si="2"/>
        <v>85715917.75999999</v>
      </c>
      <c r="F45" s="626">
        <v>1385769.76</v>
      </c>
      <c r="G45" s="626">
        <v>65984287.75</v>
      </c>
      <c r="H45" s="627">
        <f t="shared" si="3"/>
        <v>67370057.510000005</v>
      </c>
    </row>
    <row r="46" spans="1:8">
      <c r="A46" s="433">
        <v>18</v>
      </c>
      <c r="B46" s="409" t="s">
        <v>757</v>
      </c>
      <c r="C46" s="626">
        <v>13976075.629999999</v>
      </c>
      <c r="D46" s="626">
        <v>7142055.7800000003</v>
      </c>
      <c r="E46" s="627">
        <f t="shared" si="2"/>
        <v>21118131.41</v>
      </c>
      <c r="F46" s="626">
        <v>12751017.560000001</v>
      </c>
      <c r="G46" s="626">
        <v>6476062.4100000001</v>
      </c>
      <c r="H46" s="627">
        <f t="shared" si="3"/>
        <v>19227079.969999999</v>
      </c>
    </row>
    <row r="47" spans="1:8">
      <c r="A47" s="433">
        <v>19</v>
      </c>
      <c r="B47" s="409" t="s">
        <v>758</v>
      </c>
      <c r="C47" s="626">
        <f>SUM(C48:C49)</f>
        <v>63754630.359999999</v>
      </c>
      <c r="D47" s="626">
        <f>SUM(D48:D49)</f>
        <v>0</v>
      </c>
      <c r="E47" s="627">
        <f t="shared" si="2"/>
        <v>63754630.359999999</v>
      </c>
      <c r="F47" s="626">
        <f>SUM(F48:F49)</f>
        <v>120694608.39999999</v>
      </c>
      <c r="G47" s="626">
        <f>SUM(G48:G49)</f>
        <v>0</v>
      </c>
      <c r="H47" s="627">
        <f t="shared" si="3"/>
        <v>120694608.39999999</v>
      </c>
    </row>
    <row r="48" spans="1:8">
      <c r="A48" s="433">
        <v>19.100000000000001</v>
      </c>
      <c r="B48" s="410" t="s">
        <v>759</v>
      </c>
      <c r="C48" s="626">
        <v>10439456.09</v>
      </c>
      <c r="D48" s="626">
        <v>0</v>
      </c>
      <c r="E48" s="627">
        <f t="shared" si="2"/>
        <v>10439456.09</v>
      </c>
      <c r="F48" s="626">
        <v>6414286.0200000005</v>
      </c>
      <c r="G48" s="626">
        <v>0</v>
      </c>
      <c r="H48" s="627">
        <f t="shared" si="3"/>
        <v>6414286.0200000005</v>
      </c>
    </row>
    <row r="49" spans="1:8">
      <c r="A49" s="433">
        <v>19.2</v>
      </c>
      <c r="B49" s="411" t="s">
        <v>760</v>
      </c>
      <c r="C49" s="626">
        <v>53315174.270000003</v>
      </c>
      <c r="D49" s="626">
        <v>0</v>
      </c>
      <c r="E49" s="627">
        <f t="shared" si="2"/>
        <v>53315174.270000003</v>
      </c>
      <c r="F49" s="626">
        <v>114280322.38</v>
      </c>
      <c r="G49" s="626">
        <v>0</v>
      </c>
      <c r="H49" s="627">
        <f t="shared" si="3"/>
        <v>114280322.38</v>
      </c>
    </row>
    <row r="50" spans="1:8">
      <c r="A50" s="433">
        <v>20</v>
      </c>
      <c r="B50" s="412" t="s">
        <v>101</v>
      </c>
      <c r="C50" s="626">
        <v>0</v>
      </c>
      <c r="D50" s="626">
        <v>1581442672.6599998</v>
      </c>
      <c r="E50" s="627">
        <f t="shared" si="2"/>
        <v>1581442672.6599998</v>
      </c>
      <c r="F50" s="626">
        <v>0</v>
      </c>
      <c r="G50" s="626">
        <v>1051427920.4699998</v>
      </c>
      <c r="H50" s="627">
        <f t="shared" si="3"/>
        <v>1051427920.4699998</v>
      </c>
    </row>
    <row r="51" spans="1:8">
      <c r="A51" s="433">
        <v>21</v>
      </c>
      <c r="B51" s="413" t="s">
        <v>89</v>
      </c>
      <c r="C51" s="626">
        <v>504036601.24000001</v>
      </c>
      <c r="D51" s="626">
        <v>104784758.23999999</v>
      </c>
      <c r="E51" s="627">
        <f t="shared" si="2"/>
        <v>608821359.48000002</v>
      </c>
      <c r="F51" s="626">
        <v>490164850.34000003</v>
      </c>
      <c r="G51" s="626">
        <v>77760496.310000002</v>
      </c>
      <c r="H51" s="627">
        <f t="shared" si="3"/>
        <v>567925346.6500001</v>
      </c>
    </row>
    <row r="52" spans="1:8">
      <c r="A52" s="433">
        <v>21.1</v>
      </c>
      <c r="B52" s="408" t="s">
        <v>761</v>
      </c>
      <c r="C52" s="626">
        <v>392215957.54000002</v>
      </c>
      <c r="D52" s="626">
        <v>0</v>
      </c>
      <c r="E52" s="627">
        <f t="shared" si="2"/>
        <v>392215957.54000002</v>
      </c>
      <c r="F52" s="626">
        <v>396644181.85000002</v>
      </c>
      <c r="G52" s="626">
        <v>0</v>
      </c>
      <c r="H52" s="627">
        <f t="shared" si="3"/>
        <v>396644181.85000002</v>
      </c>
    </row>
    <row r="53" spans="1:8">
      <c r="A53" s="433">
        <v>22</v>
      </c>
      <c r="B53" s="412" t="s">
        <v>762</v>
      </c>
      <c r="C53" s="626">
        <f>SUM(C38,C40,C41,C46,C47,C50,C51)</f>
        <v>13281170047.700001</v>
      </c>
      <c r="D53" s="626">
        <f>SUM(D38,D40,D41,D46,D47,D50,D51)</f>
        <v>13480699543.600002</v>
      </c>
      <c r="E53" s="627">
        <f t="shared" si="2"/>
        <v>26761869591.300003</v>
      </c>
      <c r="F53" s="626">
        <f>SUM(F38,F40,F41,F46,F47,F50,F51)</f>
        <v>10418229317.039999</v>
      </c>
      <c r="G53" s="626">
        <f>SUM(G38,G40,G41,G46,G47,G50,G51)</f>
        <v>11557323188.429996</v>
      </c>
      <c r="H53" s="627">
        <f t="shared" si="3"/>
        <v>21975552505.469994</v>
      </c>
    </row>
    <row r="54" spans="1:8" ht="24" customHeight="1">
      <c r="A54" s="433"/>
      <c r="B54" s="414" t="s">
        <v>763</v>
      </c>
      <c r="C54" s="732"/>
      <c r="D54" s="733"/>
      <c r="E54" s="733"/>
      <c r="F54" s="733"/>
      <c r="G54" s="733"/>
      <c r="H54" s="734"/>
    </row>
    <row r="55" spans="1:8">
      <c r="A55" s="433">
        <v>23</v>
      </c>
      <c r="B55" s="412" t="s">
        <v>105</v>
      </c>
      <c r="C55" s="626">
        <v>21015907.690000001</v>
      </c>
      <c r="D55" s="626">
        <v>0</v>
      </c>
      <c r="E55" s="627">
        <f>C55+D55</f>
        <v>21015907.690000001</v>
      </c>
      <c r="F55" s="626">
        <v>21015907.690000001</v>
      </c>
      <c r="G55" s="626">
        <v>0</v>
      </c>
      <c r="H55" s="627">
        <f>F55+G55</f>
        <v>21015907.690000001</v>
      </c>
    </row>
    <row r="56" spans="1:8">
      <c r="A56" s="433">
        <v>24</v>
      </c>
      <c r="B56" s="412" t="s">
        <v>764</v>
      </c>
      <c r="C56" s="626">
        <v>0</v>
      </c>
      <c r="D56" s="626">
        <v>0</v>
      </c>
      <c r="E56" s="627">
        <f t="shared" ref="E56:E69" si="4">C56+D56</f>
        <v>0</v>
      </c>
      <c r="F56" s="626">
        <v>0</v>
      </c>
      <c r="G56" s="626">
        <v>0</v>
      </c>
      <c r="H56" s="627">
        <f t="shared" ref="H56:H69" si="5">F56+G56</f>
        <v>0</v>
      </c>
    </row>
    <row r="57" spans="1:8">
      <c r="A57" s="433">
        <v>25</v>
      </c>
      <c r="B57" s="415" t="s">
        <v>102</v>
      </c>
      <c r="C57" s="626">
        <v>521190199.20999998</v>
      </c>
      <c r="D57" s="626">
        <v>0</v>
      </c>
      <c r="E57" s="627">
        <f t="shared" si="4"/>
        <v>521190199.20999998</v>
      </c>
      <c r="F57" s="626">
        <v>521190199.20999998</v>
      </c>
      <c r="G57" s="626">
        <v>0</v>
      </c>
      <c r="H57" s="627">
        <f t="shared" si="5"/>
        <v>521190199.20999998</v>
      </c>
    </row>
    <row r="58" spans="1:8">
      <c r="A58" s="433">
        <v>26</v>
      </c>
      <c r="B58" s="409" t="s">
        <v>765</v>
      </c>
      <c r="C58" s="626">
        <v>-100</v>
      </c>
      <c r="D58" s="626">
        <v>0</v>
      </c>
      <c r="E58" s="627">
        <f t="shared" si="4"/>
        <v>-100</v>
      </c>
      <c r="F58" s="626">
        <v>-100</v>
      </c>
      <c r="G58" s="626">
        <v>0</v>
      </c>
      <c r="H58" s="627">
        <f t="shared" si="5"/>
        <v>-100</v>
      </c>
    </row>
    <row r="59" spans="1:8">
      <c r="A59" s="433">
        <v>27</v>
      </c>
      <c r="B59" s="409" t="s">
        <v>766</v>
      </c>
      <c r="C59" s="626">
        <f>SUM(C60:C61)</f>
        <v>0</v>
      </c>
      <c r="D59" s="626">
        <f>SUM(D60:D61)</f>
        <v>0</v>
      </c>
      <c r="E59" s="627">
        <f t="shared" si="4"/>
        <v>0</v>
      </c>
      <c r="F59" s="626">
        <v>0</v>
      </c>
      <c r="G59" s="626">
        <v>0</v>
      </c>
      <c r="H59" s="627">
        <f t="shared" si="5"/>
        <v>0</v>
      </c>
    </row>
    <row r="60" spans="1:8">
      <c r="A60" s="433">
        <v>27.1</v>
      </c>
      <c r="B60" s="416" t="s">
        <v>767</v>
      </c>
      <c r="C60" s="626">
        <v>0</v>
      </c>
      <c r="D60" s="626">
        <v>0</v>
      </c>
      <c r="E60" s="627">
        <f t="shared" si="4"/>
        <v>0</v>
      </c>
      <c r="F60" s="626">
        <v>0</v>
      </c>
      <c r="G60" s="626">
        <v>0</v>
      </c>
      <c r="H60" s="627">
        <f t="shared" si="5"/>
        <v>0</v>
      </c>
    </row>
    <row r="61" spans="1:8">
      <c r="A61" s="433">
        <v>27.2</v>
      </c>
      <c r="B61" s="407" t="s">
        <v>768</v>
      </c>
      <c r="C61" s="626">
        <v>0</v>
      </c>
      <c r="D61" s="626">
        <v>0</v>
      </c>
      <c r="E61" s="627">
        <f t="shared" si="4"/>
        <v>0</v>
      </c>
      <c r="F61" s="626">
        <v>0</v>
      </c>
      <c r="G61" s="626">
        <v>0</v>
      </c>
      <c r="H61" s="627">
        <f t="shared" si="5"/>
        <v>0</v>
      </c>
    </row>
    <row r="62" spans="1:8">
      <c r="A62" s="433">
        <v>28</v>
      </c>
      <c r="B62" s="413" t="s">
        <v>769</v>
      </c>
      <c r="C62" s="626">
        <v>-93206322.340000004</v>
      </c>
      <c r="D62" s="626">
        <v>0</v>
      </c>
      <c r="E62" s="627">
        <f t="shared" si="4"/>
        <v>-93206322.340000004</v>
      </c>
      <c r="F62" s="626">
        <v>-64480041.32</v>
      </c>
      <c r="G62" s="626">
        <v>0</v>
      </c>
      <c r="H62" s="627">
        <f t="shared" si="5"/>
        <v>-64480041.32</v>
      </c>
    </row>
    <row r="63" spans="1:8">
      <c r="A63" s="433">
        <v>29</v>
      </c>
      <c r="B63" s="409" t="s">
        <v>770</v>
      </c>
      <c r="C63" s="626">
        <f>SUM(C64:C66)</f>
        <v>33704617.730000004</v>
      </c>
      <c r="D63" s="626">
        <f>SUM(D64:D66)</f>
        <v>0</v>
      </c>
      <c r="E63" s="627">
        <f t="shared" si="4"/>
        <v>33704617.730000004</v>
      </c>
      <c r="F63" s="626">
        <v>13421493.286800001</v>
      </c>
      <c r="G63" s="626">
        <v>0</v>
      </c>
      <c r="H63" s="627">
        <f t="shared" si="5"/>
        <v>13421493.286800001</v>
      </c>
    </row>
    <row r="64" spans="1:8">
      <c r="A64" s="433">
        <v>29.1</v>
      </c>
      <c r="B64" s="398" t="s">
        <v>771</v>
      </c>
      <c r="C64" s="626">
        <v>0</v>
      </c>
      <c r="D64" s="626">
        <v>0</v>
      </c>
      <c r="E64" s="627">
        <f t="shared" si="4"/>
        <v>0</v>
      </c>
      <c r="F64" s="626">
        <v>0</v>
      </c>
      <c r="G64" s="626">
        <v>0</v>
      </c>
      <c r="H64" s="627">
        <f t="shared" si="5"/>
        <v>0</v>
      </c>
    </row>
    <row r="65" spans="1:8" ht="25" customHeight="1">
      <c r="A65" s="433">
        <v>29.2</v>
      </c>
      <c r="B65" s="416" t="s">
        <v>772</v>
      </c>
      <c r="C65" s="626">
        <v>0</v>
      </c>
      <c r="D65" s="626">
        <v>0</v>
      </c>
      <c r="E65" s="627">
        <f t="shared" si="4"/>
        <v>0</v>
      </c>
      <c r="F65" s="626">
        <v>0</v>
      </c>
      <c r="G65" s="626">
        <v>0</v>
      </c>
      <c r="H65" s="627">
        <f t="shared" si="5"/>
        <v>0</v>
      </c>
    </row>
    <row r="66" spans="1:8" ht="22.5" customHeight="1">
      <c r="A66" s="433">
        <v>29.3</v>
      </c>
      <c r="B66" s="401" t="s">
        <v>773</v>
      </c>
      <c r="C66" s="626">
        <v>33704617.730000004</v>
      </c>
      <c r="D66" s="626">
        <v>0</v>
      </c>
      <c r="E66" s="627">
        <f t="shared" si="4"/>
        <v>33704617.730000004</v>
      </c>
      <c r="F66" s="626">
        <v>13421493.286800001</v>
      </c>
      <c r="G66" s="626">
        <v>0</v>
      </c>
      <c r="H66" s="627">
        <f t="shared" si="5"/>
        <v>13421493.286800001</v>
      </c>
    </row>
    <row r="67" spans="1:8">
      <c r="A67" s="433">
        <v>30</v>
      </c>
      <c r="B67" s="397" t="s">
        <v>103</v>
      </c>
      <c r="C67" s="626">
        <v>4007915860.8099999</v>
      </c>
      <c r="D67" s="626">
        <v>0</v>
      </c>
      <c r="E67" s="627">
        <f t="shared" si="4"/>
        <v>4007915860.8099999</v>
      </c>
      <c r="F67" s="626">
        <v>3511348776.5876999</v>
      </c>
      <c r="G67" s="626">
        <v>0</v>
      </c>
      <c r="H67" s="627">
        <f t="shared" si="5"/>
        <v>3511348776.5876999</v>
      </c>
    </row>
    <row r="68" spans="1:8">
      <c r="A68" s="433">
        <v>31</v>
      </c>
      <c r="B68" s="417" t="s">
        <v>774</v>
      </c>
      <c r="C68" s="626">
        <f>SUM(C55,C56,C57,C58,C59,C62,C63,C67)</f>
        <v>4490620163.1000004</v>
      </c>
      <c r="D68" s="626">
        <f>SUM(D55,D56,D57,D58,D59,D62,D63,D67)</f>
        <v>0</v>
      </c>
      <c r="E68" s="627">
        <f t="shared" si="4"/>
        <v>4490620163.1000004</v>
      </c>
      <c r="F68" s="626">
        <v>4002496235.4544997</v>
      </c>
      <c r="G68" s="626">
        <v>0</v>
      </c>
      <c r="H68" s="627">
        <f t="shared" si="5"/>
        <v>4002496235.4544997</v>
      </c>
    </row>
    <row r="69" spans="1:8">
      <c r="A69" s="433">
        <v>32</v>
      </c>
      <c r="B69" s="418" t="s">
        <v>775</v>
      </c>
      <c r="C69" s="626">
        <f>SUM(C53,C68)</f>
        <v>17771790210.800003</v>
      </c>
      <c r="D69" s="626">
        <f>SUM(D53,D68)</f>
        <v>13480699543.600002</v>
      </c>
      <c r="E69" s="627">
        <f t="shared" si="4"/>
        <v>31252489754.400005</v>
      </c>
      <c r="F69" s="626">
        <v>14420725552.494499</v>
      </c>
      <c r="G69" s="626">
        <v>11557323188.429996</v>
      </c>
      <c r="H69" s="627">
        <f t="shared" si="5"/>
        <v>25978048740.924496</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80" zoomScaleNormal="80" workbookViewId="0">
      <selection sqref="A1:C1"/>
    </sheetView>
  </sheetViews>
  <sheetFormatPr defaultColWidth="43.54296875" defaultRowHeight="12"/>
  <cols>
    <col min="1" max="1" width="8" style="160" customWidth="1"/>
    <col min="2" max="2" width="66.1796875" style="161" customWidth="1"/>
    <col min="3" max="3" width="131.453125" style="162" customWidth="1"/>
    <col min="4" max="5" width="10.26953125" style="153" customWidth="1"/>
    <col min="6" max="6" width="67.6328125" style="153" customWidth="1"/>
    <col min="7" max="16384" width="43.54296875" style="153"/>
  </cols>
  <sheetData>
    <row r="1" spans="1:3" ht="13" thickTop="1" thickBot="1">
      <c r="A1" s="848" t="s">
        <v>187</v>
      </c>
      <c r="B1" s="849"/>
      <c r="C1" s="850"/>
    </row>
    <row r="2" spans="1:3" ht="26.25" customHeight="1">
      <c r="A2" s="381"/>
      <c r="B2" s="851" t="s">
        <v>188</v>
      </c>
      <c r="C2" s="851"/>
    </row>
    <row r="3" spans="1:3" s="158" customFormat="1" ht="11.25" customHeight="1">
      <c r="A3" s="157"/>
      <c r="B3" s="851" t="s">
        <v>263</v>
      </c>
      <c r="C3" s="851"/>
    </row>
    <row r="4" spans="1:3" ht="12" customHeight="1" thickBot="1">
      <c r="A4" s="852" t="s">
        <v>267</v>
      </c>
      <c r="B4" s="853"/>
      <c r="C4" s="854"/>
    </row>
    <row r="5" spans="1:3" ht="12.5" thickTop="1">
      <c r="A5" s="154"/>
      <c r="B5" s="855" t="s">
        <v>189</v>
      </c>
      <c r="C5" s="856"/>
    </row>
    <row r="6" spans="1:3">
      <c r="A6" s="381"/>
      <c r="B6" s="857" t="s">
        <v>264</v>
      </c>
      <c r="C6" s="858"/>
    </row>
    <row r="7" spans="1:3">
      <c r="A7" s="381"/>
      <c r="B7" s="857" t="s">
        <v>190</v>
      </c>
      <c r="C7" s="858"/>
    </row>
    <row r="8" spans="1:3">
      <c r="A8" s="381"/>
      <c r="B8" s="857" t="s">
        <v>265</v>
      </c>
      <c r="C8" s="858"/>
    </row>
    <row r="9" spans="1:3">
      <c r="A9" s="381"/>
      <c r="B9" s="863" t="s">
        <v>266</v>
      </c>
      <c r="C9" s="864"/>
    </row>
    <row r="10" spans="1:3">
      <c r="A10" s="381"/>
      <c r="B10" s="859" t="s">
        <v>191</v>
      </c>
      <c r="C10" s="860" t="s">
        <v>191</v>
      </c>
    </row>
    <row r="11" spans="1:3">
      <c r="A11" s="381"/>
      <c r="B11" s="859" t="s">
        <v>192</v>
      </c>
      <c r="C11" s="860" t="s">
        <v>192</v>
      </c>
    </row>
    <row r="12" spans="1:3">
      <c r="A12" s="381"/>
      <c r="B12" s="859" t="s">
        <v>193</v>
      </c>
      <c r="C12" s="860" t="s">
        <v>193</v>
      </c>
    </row>
    <row r="13" spans="1:3">
      <c r="A13" s="381"/>
      <c r="B13" s="859" t="s">
        <v>194</v>
      </c>
      <c r="C13" s="860" t="s">
        <v>194</v>
      </c>
    </row>
    <row r="14" spans="1:3">
      <c r="A14" s="381"/>
      <c r="B14" s="859" t="s">
        <v>195</v>
      </c>
      <c r="C14" s="860" t="s">
        <v>195</v>
      </c>
    </row>
    <row r="15" spans="1:3" ht="21.75" customHeight="1">
      <c r="A15" s="381"/>
      <c r="B15" s="859" t="s">
        <v>196</v>
      </c>
      <c r="C15" s="860" t="s">
        <v>196</v>
      </c>
    </row>
    <row r="16" spans="1:3">
      <c r="A16" s="381"/>
      <c r="B16" s="859" t="s">
        <v>197</v>
      </c>
      <c r="C16" s="860" t="s">
        <v>198</v>
      </c>
    </row>
    <row r="17" spans="1:6">
      <c r="A17" s="381"/>
      <c r="B17" s="859" t="s">
        <v>199</v>
      </c>
      <c r="C17" s="860" t="s">
        <v>200</v>
      </c>
    </row>
    <row r="18" spans="1:6">
      <c r="A18" s="381"/>
      <c r="B18" s="859" t="s">
        <v>201</v>
      </c>
      <c r="C18" s="860" t="s">
        <v>202</v>
      </c>
    </row>
    <row r="19" spans="1:6">
      <c r="A19" s="381"/>
      <c r="B19" s="859" t="s">
        <v>203</v>
      </c>
      <c r="C19" s="860" t="s">
        <v>203</v>
      </c>
    </row>
    <row r="20" spans="1:6">
      <c r="A20" s="381"/>
      <c r="B20" s="861" t="s">
        <v>957</v>
      </c>
      <c r="C20" s="862" t="s">
        <v>204</v>
      </c>
    </row>
    <row r="21" spans="1:6">
      <c r="A21" s="381"/>
      <c r="B21" s="859" t="s">
        <v>946</v>
      </c>
      <c r="C21" s="860" t="s">
        <v>205</v>
      </c>
    </row>
    <row r="22" spans="1:6" ht="23.25" customHeight="1">
      <c r="A22" s="381"/>
      <c r="B22" s="859" t="s">
        <v>206</v>
      </c>
      <c r="C22" s="860" t="s">
        <v>207</v>
      </c>
      <c r="F22" s="603"/>
    </row>
    <row r="23" spans="1:6">
      <c r="A23" s="381"/>
      <c r="B23" s="859" t="s">
        <v>208</v>
      </c>
      <c r="C23" s="860" t="s">
        <v>208</v>
      </c>
    </row>
    <row r="24" spans="1:6">
      <c r="A24" s="381"/>
      <c r="B24" s="859" t="s">
        <v>209</v>
      </c>
      <c r="C24" s="860" t="s">
        <v>210</v>
      </c>
    </row>
    <row r="25" spans="1:6" ht="12.5" thickBot="1">
      <c r="A25" s="155"/>
      <c r="B25" s="870" t="s">
        <v>211</v>
      </c>
      <c r="C25" s="871"/>
    </row>
    <row r="26" spans="1:6" ht="13" thickTop="1" thickBot="1">
      <c r="A26" s="852" t="s">
        <v>844</v>
      </c>
      <c r="B26" s="853"/>
      <c r="C26" s="854"/>
    </row>
    <row r="27" spans="1:6" ht="13" thickTop="1" thickBot="1">
      <c r="A27" s="156"/>
      <c r="B27" s="872" t="s">
        <v>845</v>
      </c>
      <c r="C27" s="873"/>
    </row>
    <row r="28" spans="1:6" ht="13" thickTop="1" thickBot="1">
      <c r="A28" s="852" t="s">
        <v>268</v>
      </c>
      <c r="B28" s="853"/>
      <c r="C28" s="854"/>
    </row>
    <row r="29" spans="1:6" ht="12.5" thickTop="1">
      <c r="A29" s="154"/>
      <c r="B29" s="874" t="s">
        <v>848</v>
      </c>
      <c r="C29" s="875" t="s">
        <v>212</v>
      </c>
    </row>
    <row r="30" spans="1:6">
      <c r="A30" s="381"/>
      <c r="B30" s="865" t="s">
        <v>216</v>
      </c>
      <c r="C30" s="866" t="s">
        <v>213</v>
      </c>
    </row>
    <row r="31" spans="1:6">
      <c r="A31" s="381"/>
      <c r="B31" s="865" t="s">
        <v>846</v>
      </c>
      <c r="C31" s="866" t="s">
        <v>214</v>
      </c>
    </row>
    <row r="32" spans="1:6">
      <c r="A32" s="381"/>
      <c r="B32" s="865" t="s">
        <v>847</v>
      </c>
      <c r="C32" s="866" t="s">
        <v>215</v>
      </c>
    </row>
    <row r="33" spans="1:3">
      <c r="A33" s="381"/>
      <c r="B33" s="865" t="s">
        <v>219</v>
      </c>
      <c r="C33" s="866" t="s">
        <v>220</v>
      </c>
    </row>
    <row r="34" spans="1:3">
      <c r="A34" s="381"/>
      <c r="B34" s="865" t="s">
        <v>849</v>
      </c>
      <c r="C34" s="866" t="s">
        <v>217</v>
      </c>
    </row>
    <row r="35" spans="1:3">
      <c r="A35" s="381"/>
      <c r="B35" s="865" t="s">
        <v>850</v>
      </c>
      <c r="C35" s="866" t="s">
        <v>218</v>
      </c>
    </row>
    <row r="36" spans="1:3">
      <c r="A36" s="381"/>
      <c r="B36" s="867" t="s">
        <v>851</v>
      </c>
      <c r="C36" s="868"/>
    </row>
    <row r="37" spans="1:3" ht="24.75" customHeight="1">
      <c r="A37" s="381"/>
      <c r="B37" s="865" t="s">
        <v>852</v>
      </c>
      <c r="C37" s="866" t="s">
        <v>221</v>
      </c>
    </row>
    <row r="38" spans="1:3" ht="23.25" customHeight="1">
      <c r="A38" s="381"/>
      <c r="B38" s="865" t="s">
        <v>853</v>
      </c>
      <c r="C38" s="866" t="s">
        <v>222</v>
      </c>
    </row>
    <row r="39" spans="1:3" ht="23.25" customHeight="1">
      <c r="A39" s="443"/>
      <c r="B39" s="867" t="s">
        <v>854</v>
      </c>
      <c r="C39" s="869"/>
    </row>
    <row r="40" spans="1:3" ht="12" customHeight="1">
      <c r="A40" s="381"/>
      <c r="B40" s="865" t="s">
        <v>855</v>
      </c>
      <c r="C40" s="866"/>
    </row>
    <row r="41" spans="1:3" ht="12.5" thickBot="1">
      <c r="A41" s="852" t="s">
        <v>269</v>
      </c>
      <c r="B41" s="853"/>
      <c r="C41" s="854"/>
    </row>
    <row r="42" spans="1:3" ht="12.5" thickTop="1">
      <c r="A42" s="154"/>
      <c r="B42" s="855" t="s">
        <v>299</v>
      </c>
      <c r="C42" s="856" t="s">
        <v>223</v>
      </c>
    </row>
    <row r="43" spans="1:3">
      <c r="A43" s="381"/>
      <c r="B43" s="857" t="s">
        <v>298</v>
      </c>
      <c r="C43" s="858"/>
    </row>
    <row r="44" spans="1:3" ht="23.25" customHeight="1" thickBot="1">
      <c r="A44" s="155"/>
      <c r="B44" s="876" t="s">
        <v>224</v>
      </c>
      <c r="C44" s="877" t="s">
        <v>225</v>
      </c>
    </row>
    <row r="45" spans="1:3" ht="11.25" customHeight="1" thickTop="1" thickBot="1">
      <c r="A45" s="852" t="s">
        <v>270</v>
      </c>
      <c r="B45" s="853"/>
      <c r="C45" s="854"/>
    </row>
    <row r="46" spans="1:3" ht="26.25" customHeight="1" thickTop="1">
      <c r="A46" s="381"/>
      <c r="B46" s="857" t="s">
        <v>271</v>
      </c>
      <c r="C46" s="858"/>
    </row>
    <row r="47" spans="1:3" ht="12.5" thickBot="1">
      <c r="A47" s="852" t="s">
        <v>272</v>
      </c>
      <c r="B47" s="853"/>
      <c r="C47" s="854"/>
    </row>
    <row r="48" spans="1:3" ht="12.5" thickTop="1">
      <c r="A48" s="154"/>
      <c r="B48" s="855" t="s">
        <v>226</v>
      </c>
      <c r="C48" s="856" t="s">
        <v>226</v>
      </c>
    </row>
    <row r="49" spans="1:3" ht="11.25" customHeight="1">
      <c r="A49" s="381"/>
      <c r="B49" s="857" t="s">
        <v>227</v>
      </c>
      <c r="C49" s="858" t="s">
        <v>227</v>
      </c>
    </row>
    <row r="50" spans="1:3">
      <c r="A50" s="381"/>
      <c r="B50" s="857" t="s">
        <v>228</v>
      </c>
      <c r="C50" s="858" t="s">
        <v>228</v>
      </c>
    </row>
    <row r="51" spans="1:3" ht="11.25" customHeight="1">
      <c r="A51" s="381"/>
      <c r="B51" s="857" t="s">
        <v>857</v>
      </c>
      <c r="C51" s="858" t="s">
        <v>229</v>
      </c>
    </row>
    <row r="52" spans="1:3" ht="33.65" customHeight="1">
      <c r="A52" s="381"/>
      <c r="B52" s="857" t="s">
        <v>230</v>
      </c>
      <c r="C52" s="858" t="s">
        <v>230</v>
      </c>
    </row>
    <row r="53" spans="1:3" ht="11.25" customHeight="1">
      <c r="A53" s="381"/>
      <c r="B53" s="857" t="s">
        <v>319</v>
      </c>
      <c r="C53" s="858" t="s">
        <v>231</v>
      </c>
    </row>
    <row r="54" spans="1:3" ht="11.25" customHeight="1" thickBot="1">
      <c r="A54" s="852" t="s">
        <v>273</v>
      </c>
      <c r="B54" s="853"/>
      <c r="C54" s="854"/>
    </row>
    <row r="55" spans="1:3" ht="12.5" thickTop="1">
      <c r="A55" s="154"/>
      <c r="B55" s="855" t="s">
        <v>226</v>
      </c>
      <c r="C55" s="856" t="s">
        <v>226</v>
      </c>
    </row>
    <row r="56" spans="1:3">
      <c r="A56" s="381"/>
      <c r="B56" s="857" t="s">
        <v>232</v>
      </c>
      <c r="C56" s="858" t="s">
        <v>232</v>
      </c>
    </row>
    <row r="57" spans="1:3">
      <c r="A57" s="381"/>
      <c r="B57" s="857" t="s">
        <v>276</v>
      </c>
      <c r="C57" s="858" t="s">
        <v>233</v>
      </c>
    </row>
    <row r="58" spans="1:3">
      <c r="A58" s="381"/>
      <c r="B58" s="857" t="s">
        <v>234</v>
      </c>
      <c r="C58" s="858" t="s">
        <v>234</v>
      </c>
    </row>
    <row r="59" spans="1:3">
      <c r="A59" s="381"/>
      <c r="B59" s="857" t="s">
        <v>235</v>
      </c>
      <c r="C59" s="858" t="s">
        <v>235</v>
      </c>
    </row>
    <row r="60" spans="1:3">
      <c r="A60" s="381"/>
      <c r="B60" s="857" t="s">
        <v>236</v>
      </c>
      <c r="C60" s="858" t="s">
        <v>236</v>
      </c>
    </row>
    <row r="61" spans="1:3">
      <c r="A61" s="381"/>
      <c r="B61" s="857" t="s">
        <v>277</v>
      </c>
      <c r="C61" s="858" t="s">
        <v>237</v>
      </c>
    </row>
    <row r="62" spans="1:3">
      <c r="A62" s="381"/>
      <c r="B62" s="857" t="s">
        <v>238</v>
      </c>
      <c r="C62" s="858" t="s">
        <v>238</v>
      </c>
    </row>
    <row r="63" spans="1:3" ht="12.5" thickBot="1">
      <c r="A63" s="155"/>
      <c r="B63" s="876" t="s">
        <v>239</v>
      </c>
      <c r="C63" s="877" t="s">
        <v>239</v>
      </c>
    </row>
    <row r="64" spans="1:3" ht="11.25" customHeight="1" thickTop="1">
      <c r="A64" s="880" t="s">
        <v>274</v>
      </c>
      <c r="B64" s="881"/>
      <c r="C64" s="882"/>
    </row>
    <row r="65" spans="1:3" ht="12.5" thickBot="1">
      <c r="A65" s="155"/>
      <c r="B65" s="876" t="s">
        <v>240</v>
      </c>
      <c r="C65" s="877" t="s">
        <v>240</v>
      </c>
    </row>
    <row r="66" spans="1:3" ht="11.25" customHeight="1" thickTop="1" thickBot="1">
      <c r="A66" s="852" t="s">
        <v>275</v>
      </c>
      <c r="B66" s="853"/>
      <c r="C66" s="854"/>
    </row>
    <row r="67" spans="1:3" ht="12.5" thickTop="1">
      <c r="A67" s="154"/>
      <c r="B67" s="855" t="s">
        <v>241</v>
      </c>
      <c r="C67" s="856" t="s">
        <v>241</v>
      </c>
    </row>
    <row r="68" spans="1:3">
      <c r="A68" s="381"/>
      <c r="B68" s="857" t="s">
        <v>859</v>
      </c>
      <c r="C68" s="858" t="s">
        <v>242</v>
      </c>
    </row>
    <row r="69" spans="1:3">
      <c r="A69" s="381"/>
      <c r="B69" s="857" t="s">
        <v>243</v>
      </c>
      <c r="C69" s="858" t="s">
        <v>243</v>
      </c>
    </row>
    <row r="70" spans="1:3" ht="55" customHeight="1">
      <c r="A70" s="381"/>
      <c r="B70" s="878" t="s">
        <v>688</v>
      </c>
      <c r="C70" s="879" t="s">
        <v>244</v>
      </c>
    </row>
    <row r="71" spans="1:3" ht="33.75" customHeight="1">
      <c r="A71" s="381"/>
      <c r="B71" s="878" t="s">
        <v>278</v>
      </c>
      <c r="C71" s="879" t="s">
        <v>245</v>
      </c>
    </row>
    <row r="72" spans="1:3" ht="15.75" customHeight="1">
      <c r="A72" s="381"/>
      <c r="B72" s="878" t="s">
        <v>860</v>
      </c>
      <c r="C72" s="879" t="s">
        <v>246</v>
      </c>
    </row>
    <row r="73" spans="1:3">
      <c r="A73" s="381"/>
      <c r="B73" s="857" t="s">
        <v>247</v>
      </c>
      <c r="C73" s="858" t="s">
        <v>247</v>
      </c>
    </row>
    <row r="74" spans="1:3" ht="12.5" thickBot="1">
      <c r="A74" s="155"/>
      <c r="B74" s="876" t="s">
        <v>248</v>
      </c>
      <c r="C74" s="877" t="s">
        <v>248</v>
      </c>
    </row>
    <row r="75" spans="1:3" ht="12.5" thickTop="1">
      <c r="A75" s="880" t="s">
        <v>302</v>
      </c>
      <c r="B75" s="881"/>
      <c r="C75" s="882"/>
    </row>
    <row r="76" spans="1:3">
      <c r="A76" s="381"/>
      <c r="B76" s="857" t="s">
        <v>240</v>
      </c>
      <c r="C76" s="858"/>
    </row>
    <row r="77" spans="1:3">
      <c r="A77" s="381"/>
      <c r="B77" s="857" t="s">
        <v>300</v>
      </c>
      <c r="C77" s="858"/>
    </row>
    <row r="78" spans="1:3">
      <c r="A78" s="381"/>
      <c r="B78" s="857" t="s">
        <v>301</v>
      </c>
      <c r="C78" s="858"/>
    </row>
    <row r="79" spans="1:3">
      <c r="A79" s="880" t="s">
        <v>303</v>
      </c>
      <c r="B79" s="881"/>
      <c r="C79" s="882"/>
    </row>
    <row r="80" spans="1:3">
      <c r="A80" s="381"/>
      <c r="B80" s="857" t="s">
        <v>240</v>
      </c>
      <c r="C80" s="858"/>
    </row>
    <row r="81" spans="1:3">
      <c r="A81" s="381"/>
      <c r="B81" s="857" t="s">
        <v>304</v>
      </c>
      <c r="C81" s="858"/>
    </row>
    <row r="82" spans="1:3" ht="79.5" customHeight="1">
      <c r="A82" s="381"/>
      <c r="B82" s="857" t="s">
        <v>318</v>
      </c>
      <c r="C82" s="858"/>
    </row>
    <row r="83" spans="1:3" ht="53.25" customHeight="1">
      <c r="A83" s="381"/>
      <c r="B83" s="857" t="s">
        <v>317</v>
      </c>
      <c r="C83" s="858"/>
    </row>
    <row r="84" spans="1:3">
      <c r="A84" s="381"/>
      <c r="B84" s="857" t="s">
        <v>305</v>
      </c>
      <c r="C84" s="858"/>
    </row>
    <row r="85" spans="1:3">
      <c r="A85" s="381"/>
      <c r="B85" s="857" t="s">
        <v>306</v>
      </c>
      <c r="C85" s="858"/>
    </row>
    <row r="86" spans="1:3">
      <c r="A86" s="381"/>
      <c r="B86" s="857" t="s">
        <v>307</v>
      </c>
      <c r="C86" s="858"/>
    </row>
    <row r="87" spans="1:3">
      <c r="A87" s="880" t="s">
        <v>308</v>
      </c>
      <c r="B87" s="881"/>
      <c r="C87" s="882"/>
    </row>
    <row r="88" spans="1:3">
      <c r="A88" s="381"/>
      <c r="B88" s="857" t="s">
        <v>240</v>
      </c>
      <c r="C88" s="858"/>
    </row>
    <row r="89" spans="1:3">
      <c r="A89" s="381"/>
      <c r="B89" s="857" t="s">
        <v>310</v>
      </c>
      <c r="C89" s="858"/>
    </row>
    <row r="90" spans="1:3" ht="12" customHeight="1">
      <c r="A90" s="381"/>
      <c r="B90" s="857" t="s">
        <v>311</v>
      </c>
      <c r="C90" s="858"/>
    </row>
    <row r="91" spans="1:3">
      <c r="A91" s="381"/>
      <c r="B91" s="857" t="s">
        <v>312</v>
      </c>
      <c r="C91" s="858"/>
    </row>
    <row r="92" spans="1:3" ht="24.75" customHeight="1">
      <c r="A92" s="381"/>
      <c r="B92" s="883" t="s">
        <v>348</v>
      </c>
      <c r="C92" s="884"/>
    </row>
    <row r="93" spans="1:3" ht="24" customHeight="1">
      <c r="A93" s="381"/>
      <c r="B93" s="883" t="s">
        <v>349</v>
      </c>
      <c r="C93" s="884"/>
    </row>
    <row r="94" spans="1:3" ht="13.5" customHeight="1">
      <c r="A94" s="381"/>
      <c r="B94" s="885" t="s">
        <v>313</v>
      </c>
      <c r="C94" s="886"/>
    </row>
    <row r="95" spans="1:3" ht="11.25" customHeight="1" thickBot="1">
      <c r="A95" s="887" t="s">
        <v>344</v>
      </c>
      <c r="B95" s="888"/>
      <c r="C95" s="889"/>
    </row>
    <row r="96" spans="1:3" ht="13" thickTop="1" thickBot="1">
      <c r="A96" s="896" t="s">
        <v>249</v>
      </c>
      <c r="B96" s="896"/>
      <c r="C96" s="896"/>
    </row>
    <row r="97" spans="1:3">
      <c r="A97" s="219">
        <v>2</v>
      </c>
      <c r="B97" s="366" t="s">
        <v>324</v>
      </c>
      <c r="C97" s="366" t="s">
        <v>345</v>
      </c>
    </row>
    <row r="98" spans="1:3">
      <c r="A98" s="159">
        <v>3</v>
      </c>
      <c r="B98" s="367" t="s">
        <v>325</v>
      </c>
      <c r="C98" s="368" t="s">
        <v>346</v>
      </c>
    </row>
    <row r="99" spans="1:3">
      <c r="A99" s="159">
        <v>4</v>
      </c>
      <c r="B99" s="367" t="s">
        <v>326</v>
      </c>
      <c r="C99" s="368" t="s">
        <v>350</v>
      </c>
    </row>
    <row r="100" spans="1:3" ht="11.25" customHeight="1">
      <c r="A100" s="159">
        <v>5</v>
      </c>
      <c r="B100" s="367" t="s">
        <v>327</v>
      </c>
      <c r="C100" s="368" t="s">
        <v>347</v>
      </c>
    </row>
    <row r="101" spans="1:3" ht="12" customHeight="1">
      <c r="A101" s="159">
        <v>6</v>
      </c>
      <c r="B101" s="367" t="s">
        <v>342</v>
      </c>
      <c r="C101" s="368" t="s">
        <v>328</v>
      </c>
    </row>
    <row r="102" spans="1:3" ht="12" customHeight="1">
      <c r="A102" s="159">
        <v>7</v>
      </c>
      <c r="B102" s="367" t="s">
        <v>329</v>
      </c>
      <c r="C102" s="368" t="s">
        <v>343</v>
      </c>
    </row>
    <row r="103" spans="1:3">
      <c r="A103" s="159">
        <v>8</v>
      </c>
      <c r="B103" s="367" t="s">
        <v>334</v>
      </c>
      <c r="C103" s="368" t="s">
        <v>354</v>
      </c>
    </row>
    <row r="104" spans="1:3" ht="11.25" customHeight="1">
      <c r="A104" s="880" t="s">
        <v>314</v>
      </c>
      <c r="B104" s="881"/>
      <c r="C104" s="882"/>
    </row>
    <row r="105" spans="1:3" ht="12" customHeight="1">
      <c r="A105" s="381"/>
      <c r="B105" s="857" t="s">
        <v>240</v>
      </c>
      <c r="C105" s="858"/>
    </row>
    <row r="106" spans="1:3">
      <c r="A106" s="880" t="s">
        <v>489</v>
      </c>
      <c r="B106" s="881"/>
      <c r="C106" s="882"/>
    </row>
    <row r="107" spans="1:3" ht="12" customHeight="1">
      <c r="A107" s="381"/>
      <c r="B107" s="857" t="s">
        <v>491</v>
      </c>
      <c r="C107" s="858"/>
    </row>
    <row r="108" spans="1:3">
      <c r="A108" s="381"/>
      <c r="B108" s="857" t="s">
        <v>492</v>
      </c>
      <c r="C108" s="858"/>
    </row>
    <row r="109" spans="1:3">
      <c r="A109" s="381"/>
      <c r="B109" s="857" t="s">
        <v>490</v>
      </c>
      <c r="C109" s="858"/>
    </row>
    <row r="110" spans="1:3">
      <c r="A110" s="890" t="s">
        <v>724</v>
      </c>
      <c r="B110" s="890"/>
      <c r="C110" s="890"/>
    </row>
    <row r="111" spans="1:3">
      <c r="A111" s="891" t="s">
        <v>187</v>
      </c>
      <c r="B111" s="891"/>
      <c r="C111" s="891"/>
    </row>
    <row r="112" spans="1:3">
      <c r="A112" s="586">
        <v>1</v>
      </c>
      <c r="B112" s="892" t="s">
        <v>607</v>
      </c>
      <c r="C112" s="893"/>
    </row>
    <row r="113" spans="1:3">
      <c r="A113" s="586">
        <v>2</v>
      </c>
      <c r="B113" s="894" t="s">
        <v>608</v>
      </c>
      <c r="C113" s="895"/>
    </row>
    <row r="114" spans="1:3">
      <c r="A114" s="586">
        <v>3</v>
      </c>
      <c r="B114" s="892" t="s">
        <v>934</v>
      </c>
      <c r="C114" s="893"/>
    </row>
    <row r="115" spans="1:3">
      <c r="A115" s="586">
        <v>4</v>
      </c>
      <c r="B115" s="892" t="s">
        <v>933</v>
      </c>
      <c r="C115" s="893"/>
    </row>
    <row r="116" spans="1:3">
      <c r="A116" s="586">
        <v>5</v>
      </c>
      <c r="B116" s="590" t="s">
        <v>932</v>
      </c>
      <c r="C116" s="589"/>
    </row>
    <row r="117" spans="1:3">
      <c r="A117" s="586">
        <v>6</v>
      </c>
      <c r="B117" s="892" t="s">
        <v>944</v>
      </c>
      <c r="C117" s="893"/>
    </row>
    <row r="118" spans="1:3" ht="48.5" customHeight="1">
      <c r="A118" s="586">
        <v>7</v>
      </c>
      <c r="B118" s="892" t="s">
        <v>945</v>
      </c>
      <c r="C118" s="893"/>
    </row>
    <row r="119" spans="1:3">
      <c r="A119" s="560">
        <v>8</v>
      </c>
      <c r="B119" s="557" t="s">
        <v>634</v>
      </c>
      <c r="C119" s="583" t="s">
        <v>931</v>
      </c>
    </row>
    <row r="120" spans="1:3" ht="24">
      <c r="A120" s="586">
        <v>9.01</v>
      </c>
      <c r="B120" s="557" t="s">
        <v>518</v>
      </c>
      <c r="C120" s="570" t="s">
        <v>683</v>
      </c>
    </row>
    <row r="121" spans="1:3" ht="36">
      <c r="A121" s="586">
        <v>9.02</v>
      </c>
      <c r="B121" s="557" t="s">
        <v>519</v>
      </c>
      <c r="C121" s="570" t="s">
        <v>686</v>
      </c>
    </row>
    <row r="122" spans="1:3">
      <c r="A122" s="586">
        <v>9.0299999999999994</v>
      </c>
      <c r="B122" s="573" t="s">
        <v>868</v>
      </c>
      <c r="C122" s="573" t="s">
        <v>609</v>
      </c>
    </row>
    <row r="123" spans="1:3">
      <c r="A123" s="586">
        <v>9.0399999999999991</v>
      </c>
      <c r="B123" s="557" t="s">
        <v>520</v>
      </c>
      <c r="C123" s="573" t="s">
        <v>610</v>
      </c>
    </row>
    <row r="124" spans="1:3">
      <c r="A124" s="586">
        <v>9.0500000000000007</v>
      </c>
      <c r="B124" s="557" t="s">
        <v>521</v>
      </c>
      <c r="C124" s="573" t="s">
        <v>611</v>
      </c>
    </row>
    <row r="125" spans="1:3" ht="24">
      <c r="A125" s="586">
        <v>9.06</v>
      </c>
      <c r="B125" s="557" t="s">
        <v>522</v>
      </c>
      <c r="C125" s="573" t="s">
        <v>612</v>
      </c>
    </row>
    <row r="126" spans="1:3">
      <c r="A126" s="586">
        <v>9.07</v>
      </c>
      <c r="B126" s="588" t="s">
        <v>523</v>
      </c>
      <c r="C126" s="573" t="s">
        <v>613</v>
      </c>
    </row>
    <row r="127" spans="1:3" ht="24">
      <c r="A127" s="586">
        <v>9.08</v>
      </c>
      <c r="B127" s="557" t="s">
        <v>524</v>
      </c>
      <c r="C127" s="573" t="s">
        <v>614</v>
      </c>
    </row>
    <row r="128" spans="1:3" ht="24">
      <c r="A128" s="586">
        <v>9.09</v>
      </c>
      <c r="B128" s="557" t="s">
        <v>525</v>
      </c>
      <c r="C128" s="573" t="s">
        <v>615</v>
      </c>
    </row>
    <row r="129" spans="1:3">
      <c r="A129" s="587">
        <v>9.1</v>
      </c>
      <c r="B129" s="557" t="s">
        <v>526</v>
      </c>
      <c r="C129" s="573" t="s">
        <v>616</v>
      </c>
    </row>
    <row r="130" spans="1:3">
      <c r="A130" s="586">
        <v>9.11</v>
      </c>
      <c r="B130" s="557" t="s">
        <v>527</v>
      </c>
      <c r="C130" s="573" t="s">
        <v>617</v>
      </c>
    </row>
    <row r="131" spans="1:3">
      <c r="A131" s="586">
        <v>9.1199999999999992</v>
      </c>
      <c r="B131" s="557" t="s">
        <v>528</v>
      </c>
      <c r="C131" s="573" t="s">
        <v>618</v>
      </c>
    </row>
    <row r="132" spans="1:3">
      <c r="A132" s="586">
        <v>9.1300000000000008</v>
      </c>
      <c r="B132" s="557" t="s">
        <v>529</v>
      </c>
      <c r="C132" s="573" t="s">
        <v>619</v>
      </c>
    </row>
    <row r="133" spans="1:3">
      <c r="A133" s="586">
        <v>9.14</v>
      </c>
      <c r="B133" s="557" t="s">
        <v>530</v>
      </c>
      <c r="C133" s="573" t="s">
        <v>620</v>
      </c>
    </row>
    <row r="134" spans="1:3">
      <c r="A134" s="586">
        <v>9.15</v>
      </c>
      <c r="B134" s="557" t="s">
        <v>531</v>
      </c>
      <c r="C134" s="573" t="s">
        <v>621</v>
      </c>
    </row>
    <row r="135" spans="1:3">
      <c r="A135" s="586">
        <v>9.16</v>
      </c>
      <c r="B135" s="557" t="s">
        <v>532</v>
      </c>
      <c r="C135" s="573" t="s">
        <v>622</v>
      </c>
    </row>
    <row r="136" spans="1:3">
      <c r="A136" s="586">
        <v>9.17</v>
      </c>
      <c r="B136" s="573" t="s">
        <v>533</v>
      </c>
      <c r="C136" s="573" t="s">
        <v>623</v>
      </c>
    </row>
    <row r="137" spans="1:3" ht="24">
      <c r="A137" s="586">
        <v>9.18</v>
      </c>
      <c r="B137" s="557" t="s">
        <v>534</v>
      </c>
      <c r="C137" s="573" t="s">
        <v>624</v>
      </c>
    </row>
    <row r="138" spans="1:3">
      <c r="A138" s="586">
        <v>9.19</v>
      </c>
      <c r="B138" s="557" t="s">
        <v>535</v>
      </c>
      <c r="C138" s="573" t="s">
        <v>625</v>
      </c>
    </row>
    <row r="139" spans="1:3">
      <c r="A139" s="587">
        <v>9.1999999999999993</v>
      </c>
      <c r="B139" s="557" t="s">
        <v>536</v>
      </c>
      <c r="C139" s="573" t="s">
        <v>626</v>
      </c>
    </row>
    <row r="140" spans="1:3">
      <c r="A140" s="586">
        <v>9.2100000000000009</v>
      </c>
      <c r="B140" s="557" t="s">
        <v>537</v>
      </c>
      <c r="C140" s="573" t="s">
        <v>627</v>
      </c>
    </row>
    <row r="141" spans="1:3">
      <c r="A141" s="586">
        <v>9.2200000000000006</v>
      </c>
      <c r="B141" s="557" t="s">
        <v>538</v>
      </c>
      <c r="C141" s="573" t="s">
        <v>628</v>
      </c>
    </row>
    <row r="142" spans="1:3" ht="24">
      <c r="A142" s="586">
        <v>9.23</v>
      </c>
      <c r="B142" s="557" t="s">
        <v>539</v>
      </c>
      <c r="C142" s="573" t="s">
        <v>629</v>
      </c>
    </row>
    <row r="143" spans="1:3" ht="24">
      <c r="A143" s="586">
        <v>9.24</v>
      </c>
      <c r="B143" s="557" t="s">
        <v>540</v>
      </c>
      <c r="C143" s="573" t="s">
        <v>630</v>
      </c>
    </row>
    <row r="144" spans="1:3">
      <c r="A144" s="586">
        <v>9.2500000000000107</v>
      </c>
      <c r="B144" s="557" t="s">
        <v>541</v>
      </c>
      <c r="C144" s="573" t="s">
        <v>631</v>
      </c>
    </row>
    <row r="145" spans="1:3" ht="24">
      <c r="A145" s="586">
        <v>9.2600000000000193</v>
      </c>
      <c r="B145" s="557" t="s">
        <v>632</v>
      </c>
      <c r="C145" s="585" t="s">
        <v>633</v>
      </c>
    </row>
    <row r="146" spans="1:3" s="382" customFormat="1" ht="24">
      <c r="A146" s="586">
        <v>9.2700000000000298</v>
      </c>
      <c r="B146" s="557" t="s">
        <v>99</v>
      </c>
      <c r="C146" s="585" t="s">
        <v>684</v>
      </c>
    </row>
    <row r="147" spans="1:3" s="382" customFormat="1">
      <c r="A147" s="561"/>
      <c r="B147" s="898" t="s">
        <v>635</v>
      </c>
      <c r="C147" s="899"/>
    </row>
    <row r="148" spans="1:3" s="382" customFormat="1">
      <c r="A148" s="560">
        <v>1</v>
      </c>
      <c r="B148" s="900" t="s">
        <v>930</v>
      </c>
      <c r="C148" s="901"/>
    </row>
    <row r="149" spans="1:3" s="382" customFormat="1">
      <c r="A149" s="560">
        <v>2</v>
      </c>
      <c r="B149" s="900" t="s">
        <v>685</v>
      </c>
      <c r="C149" s="901"/>
    </row>
    <row r="150" spans="1:3" s="382" customFormat="1">
      <c r="A150" s="560">
        <v>3</v>
      </c>
      <c r="B150" s="900" t="s">
        <v>682</v>
      </c>
      <c r="C150" s="901"/>
    </row>
    <row r="151" spans="1:3" s="382" customFormat="1">
      <c r="A151" s="561"/>
      <c r="B151" s="898" t="s">
        <v>636</v>
      </c>
      <c r="C151" s="899"/>
    </row>
    <row r="152" spans="1:3" s="382" customFormat="1">
      <c r="A152" s="560">
        <v>1</v>
      </c>
      <c r="B152" s="909" t="s">
        <v>929</v>
      </c>
      <c r="C152" s="910"/>
    </row>
    <row r="153" spans="1:3" s="382" customFormat="1">
      <c r="A153" s="560">
        <v>2</v>
      </c>
      <c r="B153" s="557" t="s">
        <v>866</v>
      </c>
      <c r="C153" s="583" t="s">
        <v>949</v>
      </c>
    </row>
    <row r="154" spans="1:3" ht="24">
      <c r="A154" s="560">
        <v>3</v>
      </c>
      <c r="B154" s="557" t="s">
        <v>865</v>
      </c>
      <c r="C154" s="583" t="s">
        <v>928</v>
      </c>
    </row>
    <row r="155" spans="1:3">
      <c r="A155" s="560">
        <v>4</v>
      </c>
      <c r="B155" s="557" t="s">
        <v>511</v>
      </c>
      <c r="C155" s="557" t="s">
        <v>950</v>
      </c>
    </row>
    <row r="156" spans="1:3" ht="25" customHeight="1">
      <c r="A156" s="561"/>
      <c r="B156" s="898" t="s">
        <v>637</v>
      </c>
      <c r="C156" s="899"/>
    </row>
    <row r="157" spans="1:3" ht="36">
      <c r="A157" s="560"/>
      <c r="B157" s="557" t="s">
        <v>917</v>
      </c>
      <c r="C157" s="562" t="s">
        <v>951</v>
      </c>
    </row>
    <row r="158" spans="1:3">
      <c r="A158" s="561"/>
      <c r="B158" s="898" t="s">
        <v>638</v>
      </c>
      <c r="C158" s="899"/>
    </row>
    <row r="159" spans="1:3" ht="39" customHeight="1">
      <c r="A159" s="561"/>
      <c r="B159" s="907" t="s">
        <v>927</v>
      </c>
      <c r="C159" s="908"/>
    </row>
    <row r="160" spans="1:3">
      <c r="A160" s="561" t="s">
        <v>639</v>
      </c>
      <c r="B160" s="584" t="s">
        <v>549</v>
      </c>
      <c r="C160" s="575" t="s">
        <v>640</v>
      </c>
    </row>
    <row r="161" spans="1:3">
      <c r="A161" s="561" t="s">
        <v>369</v>
      </c>
      <c r="B161" s="581" t="s">
        <v>550</v>
      </c>
      <c r="C161" s="583" t="s">
        <v>926</v>
      </c>
    </row>
    <row r="162" spans="1:3" ht="24">
      <c r="A162" s="561" t="s">
        <v>376</v>
      </c>
      <c r="B162" s="575" t="s">
        <v>551</v>
      </c>
      <c r="C162" s="583" t="s">
        <v>641</v>
      </c>
    </row>
    <row r="163" spans="1:3">
      <c r="A163" s="561" t="s">
        <v>642</v>
      </c>
      <c r="B163" s="581" t="s">
        <v>552</v>
      </c>
      <c r="C163" s="582" t="s">
        <v>643</v>
      </c>
    </row>
    <row r="164" spans="1:3" ht="24">
      <c r="A164" s="561" t="s">
        <v>644</v>
      </c>
      <c r="B164" s="581" t="s">
        <v>881</v>
      </c>
      <c r="C164" s="580" t="s">
        <v>925</v>
      </c>
    </row>
    <row r="165" spans="1:3" ht="24">
      <c r="A165" s="561" t="s">
        <v>377</v>
      </c>
      <c r="B165" s="581" t="s">
        <v>553</v>
      </c>
      <c r="C165" s="580" t="s">
        <v>646</v>
      </c>
    </row>
    <row r="166" spans="1:3" ht="24">
      <c r="A166" s="561" t="s">
        <v>645</v>
      </c>
      <c r="B166" s="578" t="s">
        <v>556</v>
      </c>
      <c r="C166" s="579" t="s">
        <v>653</v>
      </c>
    </row>
    <row r="167" spans="1:3" ht="24">
      <c r="A167" s="561" t="s">
        <v>647</v>
      </c>
      <c r="B167" s="578" t="s">
        <v>554</v>
      </c>
      <c r="C167" s="580" t="s">
        <v>649</v>
      </c>
    </row>
    <row r="168" spans="1:3" ht="26.5" customHeight="1">
      <c r="A168" s="561" t="s">
        <v>648</v>
      </c>
      <c r="B168" s="578" t="s">
        <v>555</v>
      </c>
      <c r="C168" s="579" t="s">
        <v>651</v>
      </c>
    </row>
    <row r="169" spans="1:3">
      <c r="A169" s="561" t="s">
        <v>650</v>
      </c>
      <c r="B169" s="555" t="s">
        <v>557</v>
      </c>
      <c r="C169" s="579" t="s">
        <v>655</v>
      </c>
    </row>
    <row r="170" spans="1:3" ht="24">
      <c r="A170" s="561" t="s">
        <v>652</v>
      </c>
      <c r="B170" s="578" t="s">
        <v>558</v>
      </c>
      <c r="C170" s="577" t="s">
        <v>656</v>
      </c>
    </row>
    <row r="171" spans="1:3">
      <c r="A171" s="561" t="s">
        <v>654</v>
      </c>
      <c r="B171" s="576" t="s">
        <v>559</v>
      </c>
      <c r="C171" s="575" t="s">
        <v>657</v>
      </c>
    </row>
    <row r="172" spans="1:3" ht="24">
      <c r="A172" s="561"/>
      <c r="B172" s="574" t="s">
        <v>924</v>
      </c>
      <c r="C172" s="573" t="s">
        <v>658</v>
      </c>
    </row>
    <row r="173" spans="1:3" ht="24">
      <c r="A173" s="561"/>
      <c r="B173" s="574" t="s">
        <v>923</v>
      </c>
      <c r="C173" s="573" t="s">
        <v>659</v>
      </c>
    </row>
    <row r="174" spans="1:3" ht="24">
      <c r="A174" s="561"/>
      <c r="B174" s="574" t="s">
        <v>922</v>
      </c>
      <c r="C174" s="573" t="s">
        <v>660</v>
      </c>
    </row>
    <row r="175" spans="1:3">
      <c r="A175" s="561"/>
      <c r="B175" s="898" t="s">
        <v>661</v>
      </c>
      <c r="C175" s="899"/>
    </row>
    <row r="176" spans="1:3">
      <c r="A176" s="561"/>
      <c r="B176" s="900" t="s">
        <v>921</v>
      </c>
      <c r="C176" s="901"/>
    </row>
    <row r="177" spans="1:3">
      <c r="A177" s="560">
        <v>1</v>
      </c>
      <c r="B177" s="573" t="s">
        <v>563</v>
      </c>
      <c r="C177" s="573" t="s">
        <v>563</v>
      </c>
    </row>
    <row r="178" spans="1:3" ht="24">
      <c r="A178" s="560">
        <v>2</v>
      </c>
      <c r="B178" s="573" t="s">
        <v>662</v>
      </c>
      <c r="C178" s="573" t="s">
        <v>663</v>
      </c>
    </row>
    <row r="179" spans="1:3">
      <c r="A179" s="560">
        <v>3</v>
      </c>
      <c r="B179" s="573" t="s">
        <v>565</v>
      </c>
      <c r="C179" s="573" t="s">
        <v>664</v>
      </c>
    </row>
    <row r="180" spans="1:3" ht="24">
      <c r="A180" s="560">
        <v>4</v>
      </c>
      <c r="B180" s="573" t="s">
        <v>566</v>
      </c>
      <c r="C180" s="573" t="s">
        <v>665</v>
      </c>
    </row>
    <row r="181" spans="1:3" ht="24">
      <c r="A181" s="560">
        <v>5</v>
      </c>
      <c r="B181" s="573" t="s">
        <v>567</v>
      </c>
      <c r="C181" s="573" t="s">
        <v>687</v>
      </c>
    </row>
    <row r="182" spans="1:3" ht="48">
      <c r="A182" s="560">
        <v>6</v>
      </c>
      <c r="B182" s="573" t="s">
        <v>568</v>
      </c>
      <c r="C182" s="573" t="s">
        <v>666</v>
      </c>
    </row>
    <row r="183" spans="1:3">
      <c r="A183" s="561"/>
      <c r="B183" s="898" t="s">
        <v>667</v>
      </c>
      <c r="C183" s="899"/>
    </row>
    <row r="184" spans="1:3">
      <c r="A184" s="561"/>
      <c r="B184" s="902" t="s">
        <v>920</v>
      </c>
      <c r="C184" s="903"/>
    </row>
    <row r="185" spans="1:3" ht="24">
      <c r="A185" s="561">
        <v>1.1000000000000001</v>
      </c>
      <c r="B185" s="572" t="s">
        <v>573</v>
      </c>
      <c r="C185" s="570" t="s">
        <v>668</v>
      </c>
    </row>
    <row r="186" spans="1:3" ht="50" customHeight="1">
      <c r="A186" s="561" t="s">
        <v>157</v>
      </c>
      <c r="B186" s="556" t="s">
        <v>574</v>
      </c>
      <c r="C186" s="570" t="s">
        <v>669</v>
      </c>
    </row>
    <row r="187" spans="1:3">
      <c r="A187" s="561" t="s">
        <v>575</v>
      </c>
      <c r="B187" s="571" t="s">
        <v>576</v>
      </c>
      <c r="C187" s="904" t="s">
        <v>919</v>
      </c>
    </row>
    <row r="188" spans="1:3">
      <c r="A188" s="561" t="s">
        <v>577</v>
      </c>
      <c r="B188" s="571" t="s">
        <v>578</v>
      </c>
      <c r="C188" s="904"/>
    </row>
    <row r="189" spans="1:3">
      <c r="A189" s="561" t="s">
        <v>579</v>
      </c>
      <c r="B189" s="571" t="s">
        <v>580</v>
      </c>
      <c r="C189" s="904"/>
    </row>
    <row r="190" spans="1:3">
      <c r="A190" s="561" t="s">
        <v>581</v>
      </c>
      <c r="B190" s="571" t="s">
        <v>582</v>
      </c>
      <c r="C190" s="904"/>
    </row>
    <row r="191" spans="1:3" ht="25.5" customHeight="1">
      <c r="A191" s="561">
        <v>1.2</v>
      </c>
      <c r="B191" s="569" t="s">
        <v>895</v>
      </c>
      <c r="C191" s="554" t="s">
        <v>952</v>
      </c>
    </row>
    <row r="192" spans="1:3" ht="24">
      <c r="A192" s="561" t="s">
        <v>584</v>
      </c>
      <c r="B192" s="564" t="s">
        <v>585</v>
      </c>
      <c r="C192" s="567" t="s">
        <v>670</v>
      </c>
    </row>
    <row r="193" spans="1:4" ht="24">
      <c r="A193" s="561" t="s">
        <v>586</v>
      </c>
      <c r="B193" s="568" t="s">
        <v>587</v>
      </c>
      <c r="C193" s="567" t="s">
        <v>671</v>
      </c>
    </row>
    <row r="194" spans="1:4" ht="26" customHeight="1">
      <c r="A194" s="561" t="s">
        <v>588</v>
      </c>
      <c r="B194" s="566" t="s">
        <v>589</v>
      </c>
      <c r="C194" s="554" t="s">
        <v>672</v>
      </c>
    </row>
    <row r="195" spans="1:4" ht="24">
      <c r="A195" s="561" t="s">
        <v>590</v>
      </c>
      <c r="B195" s="565" t="s">
        <v>591</v>
      </c>
      <c r="C195" s="554" t="s">
        <v>673</v>
      </c>
      <c r="D195" s="383"/>
    </row>
    <row r="196" spans="1:4" ht="12.5">
      <c r="A196" s="561">
        <v>1.4</v>
      </c>
      <c r="B196" s="564" t="s">
        <v>680</v>
      </c>
      <c r="C196" s="563" t="s">
        <v>674</v>
      </c>
      <c r="D196" s="384"/>
    </row>
    <row r="197" spans="1:4" ht="12.5">
      <c r="A197" s="561">
        <v>1.5</v>
      </c>
      <c r="B197" s="564" t="s">
        <v>681</v>
      </c>
      <c r="C197" s="563" t="s">
        <v>674</v>
      </c>
      <c r="D197" s="385"/>
    </row>
    <row r="198" spans="1:4" ht="12.5">
      <c r="A198" s="561"/>
      <c r="B198" s="890" t="s">
        <v>675</v>
      </c>
      <c r="C198" s="890"/>
      <c r="D198" s="385"/>
    </row>
    <row r="199" spans="1:4" ht="12.5">
      <c r="A199" s="561"/>
      <c r="B199" s="902" t="s">
        <v>918</v>
      </c>
      <c r="C199" s="902"/>
      <c r="D199" s="385"/>
    </row>
    <row r="200" spans="1:4" ht="12.5">
      <c r="A200" s="560"/>
      <c r="B200" s="557" t="s">
        <v>917</v>
      </c>
      <c r="C200" s="562" t="s">
        <v>949</v>
      </c>
      <c r="D200" s="385"/>
    </row>
    <row r="201" spans="1:4" ht="12.5">
      <c r="A201" s="561"/>
      <c r="B201" s="890" t="s">
        <v>676</v>
      </c>
      <c r="C201" s="890"/>
      <c r="D201" s="386"/>
    </row>
    <row r="202" spans="1:4" ht="12.5">
      <c r="A202" s="560"/>
      <c r="B202" s="905" t="s">
        <v>916</v>
      </c>
      <c r="C202" s="905"/>
      <c r="D202" s="387"/>
    </row>
    <row r="203" spans="1:4" ht="12.5">
      <c r="B203" s="890" t="s">
        <v>714</v>
      </c>
      <c r="C203" s="890"/>
      <c r="D203" s="388"/>
    </row>
    <row r="204" spans="1:4" ht="24">
      <c r="A204" s="556">
        <v>1</v>
      </c>
      <c r="B204" s="557" t="s">
        <v>690</v>
      </c>
      <c r="C204" s="554" t="s">
        <v>702</v>
      </c>
      <c r="D204" s="387"/>
    </row>
    <row r="205" spans="1:4" ht="18" customHeight="1">
      <c r="A205" s="556">
        <v>2</v>
      </c>
      <c r="B205" s="557" t="s">
        <v>691</v>
      </c>
      <c r="C205" s="554" t="s">
        <v>703</v>
      </c>
      <c r="D205" s="388"/>
    </row>
    <row r="206" spans="1:4" ht="24">
      <c r="A206" s="556">
        <v>3</v>
      </c>
      <c r="B206" s="557" t="s">
        <v>692</v>
      </c>
      <c r="C206" s="557" t="s">
        <v>704</v>
      </c>
      <c r="D206" s="389"/>
    </row>
    <row r="207" spans="1:4" ht="12.5">
      <c r="A207" s="556">
        <v>4</v>
      </c>
      <c r="B207" s="557" t="s">
        <v>693</v>
      </c>
      <c r="C207" s="557" t="s">
        <v>705</v>
      </c>
      <c r="D207" s="389"/>
    </row>
    <row r="208" spans="1:4">
      <c r="A208" s="556">
        <v>5</v>
      </c>
      <c r="B208" s="557" t="s">
        <v>694</v>
      </c>
      <c r="C208" s="557" t="s">
        <v>706</v>
      </c>
    </row>
    <row r="209" spans="1:3" ht="24.5" customHeight="1">
      <c r="A209" s="556">
        <v>6</v>
      </c>
      <c r="B209" s="557" t="s">
        <v>695</v>
      </c>
      <c r="C209" s="557" t="s">
        <v>707</v>
      </c>
    </row>
    <row r="210" spans="1:3" ht="24">
      <c r="A210" s="556">
        <v>7</v>
      </c>
      <c r="B210" s="557" t="s">
        <v>696</v>
      </c>
      <c r="C210" s="557" t="s">
        <v>708</v>
      </c>
    </row>
    <row r="211" spans="1:3">
      <c r="A211" s="556">
        <v>7.1</v>
      </c>
      <c r="B211" s="559" t="s">
        <v>697</v>
      </c>
      <c r="C211" s="557" t="s">
        <v>709</v>
      </c>
    </row>
    <row r="212" spans="1:3">
      <c r="A212" s="556">
        <v>7.2</v>
      </c>
      <c r="B212" s="559" t="s">
        <v>698</v>
      </c>
      <c r="C212" s="557" t="s">
        <v>710</v>
      </c>
    </row>
    <row r="213" spans="1:3">
      <c r="A213" s="556">
        <v>7.3</v>
      </c>
      <c r="B213" s="558" t="s">
        <v>699</v>
      </c>
      <c r="C213" s="557" t="s">
        <v>711</v>
      </c>
    </row>
    <row r="214" spans="1:3" ht="39.5" customHeight="1">
      <c r="A214" s="556">
        <v>8</v>
      </c>
      <c r="B214" s="557" t="s">
        <v>700</v>
      </c>
      <c r="C214" s="554" t="s">
        <v>712</v>
      </c>
    </row>
    <row r="215" spans="1:3">
      <c r="A215" s="556">
        <v>9</v>
      </c>
      <c r="B215" s="557" t="s">
        <v>701</v>
      </c>
      <c r="C215" s="554" t="s">
        <v>713</v>
      </c>
    </row>
    <row r="216" spans="1:3">
      <c r="A216" s="599">
        <v>10.1</v>
      </c>
      <c r="B216" s="600" t="s">
        <v>721</v>
      </c>
      <c r="C216" s="591" t="s">
        <v>722</v>
      </c>
    </row>
    <row r="217" spans="1:3">
      <c r="A217" s="906"/>
      <c r="B217" s="601" t="s">
        <v>908</v>
      </c>
      <c r="C217" s="554" t="s">
        <v>915</v>
      </c>
    </row>
    <row r="218" spans="1:3">
      <c r="A218" s="906"/>
      <c r="B218" s="555" t="s">
        <v>572</v>
      </c>
      <c r="C218" s="554" t="s">
        <v>914</v>
      </c>
    </row>
    <row r="219" spans="1:3">
      <c r="A219" s="906"/>
      <c r="B219" s="555" t="s">
        <v>907</v>
      </c>
      <c r="C219" s="554" t="s">
        <v>953</v>
      </c>
    </row>
    <row r="220" spans="1:3">
      <c r="A220" s="906"/>
      <c r="B220" s="555" t="s">
        <v>715</v>
      </c>
      <c r="C220" s="554" t="s">
        <v>913</v>
      </c>
    </row>
    <row r="221" spans="1:3" ht="24">
      <c r="A221" s="906"/>
      <c r="B221" s="555" t="s">
        <v>719</v>
      </c>
      <c r="C221" s="570" t="s">
        <v>912</v>
      </c>
    </row>
    <row r="222" spans="1:3" ht="36">
      <c r="A222" s="906"/>
      <c r="B222" s="555" t="s">
        <v>718</v>
      </c>
      <c r="C222" s="554" t="s">
        <v>911</v>
      </c>
    </row>
    <row r="223" spans="1:3">
      <c r="A223" s="906"/>
      <c r="B223" s="555" t="s">
        <v>954</v>
      </c>
      <c r="C223" s="554" t="s">
        <v>910</v>
      </c>
    </row>
    <row r="224" spans="1:3" ht="24">
      <c r="A224" s="906"/>
      <c r="B224" s="555" t="s">
        <v>955</v>
      </c>
      <c r="C224" s="554" t="s">
        <v>909</v>
      </c>
    </row>
    <row r="225" spans="1:3" ht="12.5">
      <c r="A225" s="592"/>
      <c r="B225" s="593"/>
      <c r="C225" s="594"/>
    </row>
    <row r="226" spans="1:3" ht="12.5">
      <c r="A226" s="592"/>
      <c r="B226" s="594"/>
      <c r="C226" s="595"/>
    </row>
    <row r="227" spans="1:3" ht="12.5">
      <c r="A227" s="592"/>
      <c r="B227" s="594"/>
      <c r="C227" s="595"/>
    </row>
    <row r="228" spans="1:3" ht="12.5">
      <c r="A228" s="592"/>
      <c r="B228" s="596"/>
      <c r="C228" s="595"/>
    </row>
    <row r="229" spans="1:3">
      <c r="A229" s="897"/>
      <c r="B229" s="597"/>
      <c r="C229" s="595"/>
    </row>
    <row r="230" spans="1:3">
      <c r="A230" s="897"/>
      <c r="B230" s="597"/>
      <c r="C230" s="595"/>
    </row>
    <row r="231" spans="1:3">
      <c r="A231" s="897"/>
      <c r="B231" s="597"/>
      <c r="C231" s="595"/>
    </row>
    <row r="232" spans="1:3">
      <c r="A232" s="897"/>
      <c r="B232" s="597"/>
      <c r="C232" s="598"/>
    </row>
    <row r="233" spans="1:3" ht="40.5" customHeight="1">
      <c r="A233" s="897"/>
      <c r="B233" s="597"/>
      <c r="C233" s="595"/>
    </row>
    <row r="234" spans="1:3" ht="24" customHeight="1">
      <c r="A234" s="897"/>
      <c r="B234" s="597"/>
      <c r="C234" s="595"/>
    </row>
    <row r="235" spans="1:3">
      <c r="A235" s="897"/>
      <c r="B235" s="597"/>
      <c r="C235" s="595"/>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U45"/>
  <sheetViews>
    <sheetView zoomScale="70" zoomScaleNormal="70" workbookViewId="0"/>
  </sheetViews>
  <sheetFormatPr defaultRowHeight="14.5"/>
  <cols>
    <col min="2" max="2" width="66.6328125" customWidth="1"/>
    <col min="3" max="8" width="17.81640625" style="617" customWidth="1"/>
    <col min="9" max="9" width="15.26953125" style="614" bestFit="1" customWidth="1"/>
    <col min="10" max="10" width="14.6328125" style="614" bestFit="1" customWidth="1"/>
    <col min="11" max="12" width="15.26953125" style="614" bestFit="1" customWidth="1"/>
    <col min="13" max="13" width="14.6328125" style="614" bestFit="1" customWidth="1"/>
    <col min="14" max="14" width="15.26953125" style="614" bestFit="1" customWidth="1"/>
    <col min="15" max="20" width="8.81640625" style="614" bestFit="1" customWidth="1"/>
    <col min="21" max="21" width="8.7265625" style="614"/>
  </cols>
  <sheetData>
    <row r="1" spans="1:8">
      <c r="A1" s="16" t="s">
        <v>108</v>
      </c>
      <c r="B1" s="295" t="str">
        <f>Info!C2</f>
        <v>სს თიბისი ბანკი</v>
      </c>
      <c r="C1" s="615"/>
      <c r="D1" s="616"/>
      <c r="E1" s="616"/>
      <c r="F1" s="616"/>
      <c r="G1" s="616"/>
    </row>
    <row r="2" spans="1:8">
      <c r="A2" s="16" t="s">
        <v>109</v>
      </c>
      <c r="B2" s="326">
        <f>'1. key ratios'!B2</f>
        <v>45382</v>
      </c>
      <c r="C2" s="618"/>
      <c r="D2" s="619"/>
      <c r="E2" s="619"/>
      <c r="F2" s="619"/>
      <c r="G2" s="619"/>
      <c r="H2" s="620"/>
    </row>
    <row r="3" spans="1:8">
      <c r="A3" s="16"/>
      <c r="B3" s="15"/>
      <c r="C3" s="618"/>
      <c r="D3" s="619"/>
      <c r="E3" s="619"/>
      <c r="F3" s="619"/>
      <c r="G3" s="619"/>
      <c r="H3" s="620"/>
    </row>
    <row r="4" spans="1:8">
      <c r="A4" s="742" t="s">
        <v>25</v>
      </c>
      <c r="B4" s="740" t="s">
        <v>166</v>
      </c>
      <c r="C4" s="738" t="s">
        <v>114</v>
      </c>
      <c r="D4" s="738"/>
      <c r="E4" s="738"/>
      <c r="F4" s="738" t="s">
        <v>115</v>
      </c>
      <c r="G4" s="738"/>
      <c r="H4" s="739"/>
    </row>
    <row r="5" spans="1:8" ht="15.5" customHeight="1">
      <c r="A5" s="743"/>
      <c r="B5" s="741"/>
      <c r="C5" s="629" t="s">
        <v>26</v>
      </c>
      <c r="D5" s="629" t="s">
        <v>88</v>
      </c>
      <c r="E5" s="629" t="s">
        <v>66</v>
      </c>
      <c r="F5" s="629" t="s">
        <v>26</v>
      </c>
      <c r="G5" s="629" t="s">
        <v>88</v>
      </c>
      <c r="H5" s="629" t="s">
        <v>66</v>
      </c>
    </row>
    <row r="6" spans="1:8">
      <c r="A6" s="444">
        <v>1</v>
      </c>
      <c r="B6" s="420" t="s">
        <v>776</v>
      </c>
      <c r="C6" s="626">
        <f>SUM(C7:C12)</f>
        <v>462392167.05000001</v>
      </c>
      <c r="D6" s="626">
        <f>SUM(D7:D12)</f>
        <v>249111566.75999981</v>
      </c>
      <c r="E6" s="627">
        <f>C6+D6</f>
        <v>711503733.80999982</v>
      </c>
      <c r="F6" s="626">
        <f>SUM(F7:F12)</f>
        <v>420966842.47580028</v>
      </c>
      <c r="G6" s="626">
        <f>SUM(G7:G12)</f>
        <v>185154580.69779989</v>
      </c>
      <c r="H6" s="627">
        <f>F6+G6</f>
        <v>606121423.1736002</v>
      </c>
    </row>
    <row r="7" spans="1:8">
      <c r="A7" s="444">
        <v>1.1000000000000001</v>
      </c>
      <c r="B7" s="421" t="s">
        <v>730</v>
      </c>
      <c r="C7" s="626">
        <v>0</v>
      </c>
      <c r="D7" s="626">
        <v>0</v>
      </c>
      <c r="E7" s="627">
        <f t="shared" ref="E7:E45" si="0">C7+D7</f>
        <v>0</v>
      </c>
      <c r="F7" s="626">
        <v>0</v>
      </c>
      <c r="G7" s="626">
        <v>0</v>
      </c>
      <c r="H7" s="627">
        <f t="shared" ref="H7:H45" si="1">F7+G7</f>
        <v>0</v>
      </c>
    </row>
    <row r="8" spans="1:8" ht="20">
      <c r="A8" s="444">
        <v>1.2</v>
      </c>
      <c r="B8" s="421" t="s">
        <v>777</v>
      </c>
      <c r="C8" s="626">
        <v>0</v>
      </c>
      <c r="D8" s="626">
        <v>0</v>
      </c>
      <c r="E8" s="627">
        <f t="shared" si="0"/>
        <v>0</v>
      </c>
      <c r="F8" s="626">
        <v>0</v>
      </c>
      <c r="G8" s="626">
        <v>0</v>
      </c>
      <c r="H8" s="627">
        <f t="shared" si="1"/>
        <v>0</v>
      </c>
    </row>
    <row r="9" spans="1:8" ht="21.5" customHeight="1">
      <c r="A9" s="444">
        <v>1.3</v>
      </c>
      <c r="B9" s="416" t="s">
        <v>778</v>
      </c>
      <c r="C9" s="626">
        <v>0</v>
      </c>
      <c r="D9" s="626">
        <v>0</v>
      </c>
      <c r="E9" s="627">
        <f t="shared" si="0"/>
        <v>0</v>
      </c>
      <c r="F9" s="626">
        <v>0</v>
      </c>
      <c r="G9" s="626">
        <v>0</v>
      </c>
      <c r="H9" s="627">
        <f t="shared" si="1"/>
        <v>0</v>
      </c>
    </row>
    <row r="10" spans="1:8" ht="20">
      <c r="A10" s="444">
        <v>1.4</v>
      </c>
      <c r="B10" s="416" t="s">
        <v>734</v>
      </c>
      <c r="C10" s="626">
        <v>70532572</v>
      </c>
      <c r="D10" s="626">
        <v>8002082.6600000011</v>
      </c>
      <c r="E10" s="627">
        <f t="shared" si="0"/>
        <v>78534654.659999996</v>
      </c>
      <c r="F10" s="626">
        <v>68485465</v>
      </c>
      <c r="G10" s="626">
        <v>4184064</v>
      </c>
      <c r="H10" s="627">
        <f t="shared" si="1"/>
        <v>72669529</v>
      </c>
    </row>
    <row r="11" spans="1:8">
      <c r="A11" s="444">
        <v>1.5</v>
      </c>
      <c r="B11" s="416" t="s">
        <v>737</v>
      </c>
      <c r="C11" s="626">
        <v>391859595.05000001</v>
      </c>
      <c r="D11" s="626">
        <v>241109484.09999982</v>
      </c>
      <c r="E11" s="627">
        <f t="shared" si="0"/>
        <v>632969079.14999986</v>
      </c>
      <c r="F11" s="626">
        <v>352481377.47580028</v>
      </c>
      <c r="G11" s="626">
        <v>180970516.69779989</v>
      </c>
      <c r="H11" s="627">
        <f t="shared" si="1"/>
        <v>533451894.1736002</v>
      </c>
    </row>
    <row r="12" spans="1:8">
      <c r="A12" s="444">
        <v>1.6</v>
      </c>
      <c r="B12" s="422" t="s">
        <v>99</v>
      </c>
      <c r="C12" s="626">
        <v>0</v>
      </c>
      <c r="D12" s="626">
        <v>0</v>
      </c>
      <c r="E12" s="627">
        <f t="shared" si="0"/>
        <v>0</v>
      </c>
      <c r="F12" s="626">
        <v>0</v>
      </c>
      <c r="G12" s="626">
        <v>0</v>
      </c>
      <c r="H12" s="627">
        <f t="shared" si="1"/>
        <v>0</v>
      </c>
    </row>
    <row r="13" spans="1:8">
      <c r="A13" s="444">
        <v>2</v>
      </c>
      <c r="B13" s="423" t="s">
        <v>779</v>
      </c>
      <c r="C13" s="626">
        <f>SUM(C14:C17)</f>
        <v>-265302528.69999987</v>
      </c>
      <c r="D13" s="626">
        <f>SUM(D14:D17)</f>
        <v>-102918400.21000004</v>
      </c>
      <c r="E13" s="627">
        <f t="shared" si="0"/>
        <v>-368220928.90999991</v>
      </c>
      <c r="F13" s="626">
        <f>SUM(F14:F17)</f>
        <v>-233497214.87250012</v>
      </c>
      <c r="G13" s="626">
        <f>SUM(G14:G17)</f>
        <v>-65374337.343599997</v>
      </c>
      <c r="H13" s="627">
        <f t="shared" si="1"/>
        <v>-298871552.2161001</v>
      </c>
    </row>
    <row r="14" spans="1:8">
      <c r="A14" s="444">
        <v>2.1</v>
      </c>
      <c r="B14" s="416" t="s">
        <v>780</v>
      </c>
      <c r="C14" s="626">
        <v>0</v>
      </c>
      <c r="D14" s="626">
        <v>0</v>
      </c>
      <c r="E14" s="627">
        <f t="shared" si="0"/>
        <v>0</v>
      </c>
      <c r="F14" s="626">
        <v>0</v>
      </c>
      <c r="G14" s="626">
        <v>0</v>
      </c>
      <c r="H14" s="627">
        <f t="shared" si="1"/>
        <v>0</v>
      </c>
    </row>
    <row r="15" spans="1:8" ht="24.5" customHeight="1">
      <c r="A15" s="444">
        <v>2.2000000000000002</v>
      </c>
      <c r="B15" s="416" t="s">
        <v>781</v>
      </c>
      <c r="C15" s="626">
        <v>0</v>
      </c>
      <c r="D15" s="626">
        <v>0</v>
      </c>
      <c r="E15" s="627">
        <f t="shared" si="0"/>
        <v>0</v>
      </c>
      <c r="F15" s="626">
        <v>0</v>
      </c>
      <c r="G15" s="626">
        <v>0</v>
      </c>
      <c r="H15" s="627">
        <f t="shared" si="1"/>
        <v>0</v>
      </c>
    </row>
    <row r="16" spans="1:8" ht="20.5" customHeight="1">
      <c r="A16" s="444">
        <v>2.2999999999999998</v>
      </c>
      <c r="B16" s="416" t="s">
        <v>782</v>
      </c>
      <c r="C16" s="626">
        <v>-265302528.69999987</v>
      </c>
      <c r="D16" s="626">
        <v>-102918400.21000004</v>
      </c>
      <c r="E16" s="627">
        <f t="shared" si="0"/>
        <v>-368220928.90999991</v>
      </c>
      <c r="F16" s="626">
        <v>-233497214.87250012</v>
      </c>
      <c r="G16" s="626">
        <v>-65374337.343599997</v>
      </c>
      <c r="H16" s="627">
        <f t="shared" si="1"/>
        <v>-298871552.2161001</v>
      </c>
    </row>
    <row r="17" spans="1:8">
      <c r="A17" s="444">
        <v>2.4</v>
      </c>
      <c r="B17" s="416" t="s">
        <v>783</v>
      </c>
      <c r="C17" s="626">
        <v>0</v>
      </c>
      <c r="D17" s="626">
        <v>0</v>
      </c>
      <c r="E17" s="627">
        <f t="shared" si="0"/>
        <v>0</v>
      </c>
      <c r="F17" s="626">
        <v>0</v>
      </c>
      <c r="G17" s="626">
        <v>0</v>
      </c>
      <c r="H17" s="627">
        <f t="shared" si="1"/>
        <v>0</v>
      </c>
    </row>
    <row r="18" spans="1:8">
      <c r="A18" s="444">
        <v>3</v>
      </c>
      <c r="B18" s="423" t="s">
        <v>784</v>
      </c>
      <c r="C18" s="626">
        <v>0</v>
      </c>
      <c r="D18" s="626">
        <v>0</v>
      </c>
      <c r="E18" s="627">
        <f t="shared" si="0"/>
        <v>0</v>
      </c>
      <c r="F18" s="626">
        <v>695613.87</v>
      </c>
      <c r="G18" s="626">
        <v>0</v>
      </c>
      <c r="H18" s="627">
        <f t="shared" si="1"/>
        <v>695613.87</v>
      </c>
    </row>
    <row r="19" spans="1:8">
      <c r="A19" s="444">
        <v>4</v>
      </c>
      <c r="B19" s="423" t="s">
        <v>785</v>
      </c>
      <c r="C19" s="626">
        <v>97460778.959999979</v>
      </c>
      <c r="D19" s="626">
        <v>42170832.160000011</v>
      </c>
      <c r="E19" s="627">
        <f t="shared" si="0"/>
        <v>139631611.12</v>
      </c>
      <c r="F19" s="626">
        <v>89056284.541199967</v>
      </c>
      <c r="G19" s="626">
        <v>31407287.240900002</v>
      </c>
      <c r="H19" s="627">
        <f t="shared" si="1"/>
        <v>120463571.78209996</v>
      </c>
    </row>
    <row r="20" spans="1:8">
      <c r="A20" s="444">
        <v>5</v>
      </c>
      <c r="B20" s="423" t="s">
        <v>786</v>
      </c>
      <c r="C20" s="626">
        <v>-48630445.580000006</v>
      </c>
      <c r="D20" s="626">
        <v>-29036655.599999998</v>
      </c>
      <c r="E20" s="627">
        <f t="shared" si="0"/>
        <v>-77667101.180000007</v>
      </c>
      <c r="F20" s="626">
        <v>-32572089.929999996</v>
      </c>
      <c r="G20" s="626">
        <v>-32119570.541799989</v>
      </c>
      <c r="H20" s="627">
        <f t="shared" si="1"/>
        <v>-64691660.471799985</v>
      </c>
    </row>
    <row r="21" spans="1:8" ht="38.5" customHeight="1">
      <c r="A21" s="444">
        <v>6</v>
      </c>
      <c r="B21" s="423" t="s">
        <v>787</v>
      </c>
      <c r="C21" s="626">
        <v>3460648.9300000016</v>
      </c>
      <c r="D21" s="626">
        <v>263799.72999999986</v>
      </c>
      <c r="E21" s="627">
        <f t="shared" si="0"/>
        <v>3724448.6600000015</v>
      </c>
      <c r="F21" s="626">
        <v>1664255.5518</v>
      </c>
      <c r="G21" s="626">
        <v>359161.55230000016</v>
      </c>
      <c r="H21" s="627">
        <f t="shared" si="1"/>
        <v>2023417.1041000001</v>
      </c>
    </row>
    <row r="22" spans="1:8" ht="27.5" customHeight="1">
      <c r="A22" s="444">
        <v>7</v>
      </c>
      <c r="B22" s="423" t="s">
        <v>788</v>
      </c>
      <c r="C22" s="626">
        <v>0</v>
      </c>
      <c r="D22" s="626">
        <v>0</v>
      </c>
      <c r="E22" s="627">
        <f t="shared" si="0"/>
        <v>0</v>
      </c>
      <c r="F22" s="626">
        <v>0</v>
      </c>
      <c r="G22" s="626">
        <v>0</v>
      </c>
      <c r="H22" s="627">
        <f t="shared" si="1"/>
        <v>0</v>
      </c>
    </row>
    <row r="23" spans="1:8" ht="37" customHeight="1">
      <c r="A23" s="444">
        <v>8</v>
      </c>
      <c r="B23" s="424" t="s">
        <v>789</v>
      </c>
      <c r="C23" s="626">
        <v>19545421.57</v>
      </c>
      <c r="D23" s="626">
        <v>1869000.2000000002</v>
      </c>
      <c r="E23" s="627">
        <f t="shared" si="0"/>
        <v>21414421.77</v>
      </c>
      <c r="F23" s="626">
        <v>0</v>
      </c>
      <c r="G23" s="626">
        <v>21940945.259</v>
      </c>
      <c r="H23" s="627">
        <f t="shared" si="1"/>
        <v>21940945.259</v>
      </c>
    </row>
    <row r="24" spans="1:8" ht="34.5" customHeight="1">
      <c r="A24" s="444">
        <v>9</v>
      </c>
      <c r="B24" s="424" t="s">
        <v>790</v>
      </c>
      <c r="C24" s="626">
        <v>0</v>
      </c>
      <c r="D24" s="626">
        <v>0</v>
      </c>
      <c r="E24" s="627">
        <f t="shared" si="0"/>
        <v>0</v>
      </c>
      <c r="F24" s="626">
        <v>0</v>
      </c>
      <c r="G24" s="626">
        <v>0</v>
      </c>
      <c r="H24" s="627">
        <f t="shared" si="1"/>
        <v>0</v>
      </c>
    </row>
    <row r="25" spans="1:8">
      <c r="A25" s="444">
        <v>10</v>
      </c>
      <c r="B25" s="423" t="s">
        <v>791</v>
      </c>
      <c r="C25" s="626">
        <v>64405279.039999962</v>
      </c>
      <c r="D25" s="626">
        <v>0</v>
      </c>
      <c r="E25" s="627">
        <f t="shared" si="0"/>
        <v>64405279.039999962</v>
      </c>
      <c r="F25" s="626">
        <v>62463427.894399941</v>
      </c>
      <c r="G25" s="626">
        <v>0</v>
      </c>
      <c r="H25" s="627">
        <f t="shared" si="1"/>
        <v>62463427.894399941</v>
      </c>
    </row>
    <row r="26" spans="1:8" ht="27" customHeight="1">
      <c r="A26" s="444">
        <v>11</v>
      </c>
      <c r="B26" s="425" t="s">
        <v>792</v>
      </c>
      <c r="C26" s="626">
        <v>969805.07000000018</v>
      </c>
      <c r="D26" s="626">
        <v>0</v>
      </c>
      <c r="E26" s="627">
        <f t="shared" si="0"/>
        <v>969805.07000000018</v>
      </c>
      <c r="F26" s="626">
        <v>0</v>
      </c>
      <c r="G26" s="626">
        <v>0</v>
      </c>
      <c r="H26" s="627">
        <f t="shared" si="1"/>
        <v>0</v>
      </c>
    </row>
    <row r="27" spans="1:8">
      <c r="A27" s="444">
        <v>12</v>
      </c>
      <c r="B27" s="423" t="s">
        <v>793</v>
      </c>
      <c r="C27" s="626">
        <v>316386.17</v>
      </c>
      <c r="D27" s="626">
        <v>89344.04</v>
      </c>
      <c r="E27" s="627">
        <f t="shared" si="0"/>
        <v>405730.20999999996</v>
      </c>
      <c r="F27" s="626">
        <v>2737011.0412999997</v>
      </c>
      <c r="G27" s="626">
        <v>56337.471799999985</v>
      </c>
      <c r="H27" s="627">
        <f t="shared" si="1"/>
        <v>2793348.5130999996</v>
      </c>
    </row>
    <row r="28" spans="1:8">
      <c r="A28" s="444">
        <v>13</v>
      </c>
      <c r="B28" s="426" t="s">
        <v>794</v>
      </c>
      <c r="C28" s="626">
        <v>-15322260.879999999</v>
      </c>
      <c r="D28" s="626">
        <v>-10177540.65</v>
      </c>
      <c r="E28" s="627">
        <f t="shared" si="0"/>
        <v>-25499801.530000001</v>
      </c>
      <c r="F28" s="626">
        <v>-14696026.200000001</v>
      </c>
      <c r="G28" s="626">
        <v>-6980945.7452999977</v>
      </c>
      <c r="H28" s="627">
        <f t="shared" si="1"/>
        <v>-21676971.945299998</v>
      </c>
    </row>
    <row r="29" spans="1:8">
      <c r="A29" s="444">
        <v>14</v>
      </c>
      <c r="B29" s="427" t="s">
        <v>795</v>
      </c>
      <c r="C29" s="626">
        <f>SUM(C30:C31)</f>
        <v>-97720059.030000016</v>
      </c>
      <c r="D29" s="626">
        <f>SUM(D30:D31)</f>
        <v>-3934965.25</v>
      </c>
      <c r="E29" s="627">
        <f t="shared" si="0"/>
        <v>-101655024.28000002</v>
      </c>
      <c r="F29" s="626">
        <f>SUM(F30:F31)</f>
        <v>-80878670.762800023</v>
      </c>
      <c r="G29" s="626">
        <f>SUM(G30:G31)</f>
        <v>-5475044.8500000015</v>
      </c>
      <c r="H29" s="627">
        <f t="shared" si="1"/>
        <v>-86353715.612800032</v>
      </c>
    </row>
    <row r="30" spans="1:8">
      <c r="A30" s="444">
        <v>14.1</v>
      </c>
      <c r="B30" s="401" t="s">
        <v>796</v>
      </c>
      <c r="C30" s="626">
        <v>-91139272.950000018</v>
      </c>
      <c r="D30" s="626">
        <v>0</v>
      </c>
      <c r="E30" s="627">
        <f t="shared" si="0"/>
        <v>-91139272.950000018</v>
      </c>
      <c r="F30" s="626">
        <v>-76118134.482800022</v>
      </c>
      <c r="G30" s="626">
        <v>-430777.07</v>
      </c>
      <c r="H30" s="627">
        <f t="shared" si="1"/>
        <v>-76548911.552800015</v>
      </c>
    </row>
    <row r="31" spans="1:8">
      <c r="A31" s="444">
        <v>14.2</v>
      </c>
      <c r="B31" s="401" t="s">
        <v>797</v>
      </c>
      <c r="C31" s="626">
        <v>-6580786.080000001</v>
      </c>
      <c r="D31" s="626">
        <v>-3934965.25</v>
      </c>
      <c r="E31" s="627">
        <f t="shared" si="0"/>
        <v>-10515751.330000002</v>
      </c>
      <c r="F31" s="626">
        <v>-4760536.2799999984</v>
      </c>
      <c r="G31" s="626">
        <v>-5044267.7800000012</v>
      </c>
      <c r="H31" s="627">
        <f t="shared" si="1"/>
        <v>-9804804.0599999987</v>
      </c>
    </row>
    <row r="32" spans="1:8">
      <c r="A32" s="444">
        <v>15</v>
      </c>
      <c r="B32" s="428" t="s">
        <v>798</v>
      </c>
      <c r="C32" s="626">
        <v>-25803462.130000003</v>
      </c>
      <c r="D32" s="626">
        <v>0</v>
      </c>
      <c r="E32" s="627">
        <f t="shared" si="0"/>
        <v>-25803462.130000003</v>
      </c>
      <c r="F32" s="626">
        <v>-21501686.783100002</v>
      </c>
      <c r="G32" s="626">
        <v>0</v>
      </c>
      <c r="H32" s="627">
        <f t="shared" si="1"/>
        <v>-21501686.783100002</v>
      </c>
    </row>
    <row r="33" spans="1:8" ht="22.5" customHeight="1">
      <c r="A33" s="444">
        <v>16</v>
      </c>
      <c r="B33" s="397" t="s">
        <v>799</v>
      </c>
      <c r="C33" s="626">
        <v>257197.03999999975</v>
      </c>
      <c r="D33" s="626">
        <v>169289.58000000002</v>
      </c>
      <c r="E33" s="627">
        <f t="shared" si="0"/>
        <v>426486.61999999976</v>
      </c>
      <c r="F33" s="626">
        <v>171360.20720000015</v>
      </c>
      <c r="G33" s="626">
        <v>341957.51619999978</v>
      </c>
      <c r="H33" s="627">
        <f t="shared" si="1"/>
        <v>513317.7233999999</v>
      </c>
    </row>
    <row r="34" spans="1:8">
      <c r="A34" s="444">
        <v>17</v>
      </c>
      <c r="B34" s="423" t="s">
        <v>800</v>
      </c>
      <c r="C34" s="626">
        <f>SUM(C35:C36)</f>
        <v>-575997.94999999995</v>
      </c>
      <c r="D34" s="626">
        <f>SUM(D35:D36)</f>
        <v>181577.07999999996</v>
      </c>
      <c r="E34" s="627">
        <f t="shared" si="0"/>
        <v>-394420.87</v>
      </c>
      <c r="F34" s="626">
        <f>SUM(F35:F36)</f>
        <v>218295.26499999998</v>
      </c>
      <c r="G34" s="626">
        <f>SUM(G35:G36)</f>
        <v>118580.97860000002</v>
      </c>
      <c r="H34" s="627">
        <f t="shared" si="1"/>
        <v>336876.24359999999</v>
      </c>
    </row>
    <row r="35" spans="1:8">
      <c r="A35" s="444">
        <v>17.100000000000001</v>
      </c>
      <c r="B35" s="429" t="s">
        <v>801</v>
      </c>
      <c r="C35" s="626">
        <v>-575997.94999999995</v>
      </c>
      <c r="D35" s="626">
        <v>181577.07999999996</v>
      </c>
      <c r="E35" s="627">
        <f t="shared" si="0"/>
        <v>-394420.87</v>
      </c>
      <c r="F35" s="626">
        <v>218295.26499999998</v>
      </c>
      <c r="G35" s="626">
        <v>118580.97860000002</v>
      </c>
      <c r="H35" s="627">
        <f t="shared" si="1"/>
        <v>336876.24359999999</v>
      </c>
    </row>
    <row r="36" spans="1:8">
      <c r="A36" s="444">
        <v>17.2</v>
      </c>
      <c r="B36" s="401" t="s">
        <v>802</v>
      </c>
      <c r="C36" s="626">
        <v>0</v>
      </c>
      <c r="D36" s="626">
        <v>0</v>
      </c>
      <c r="E36" s="627">
        <f t="shared" si="0"/>
        <v>0</v>
      </c>
      <c r="F36" s="626">
        <v>0</v>
      </c>
      <c r="G36" s="626">
        <v>0</v>
      </c>
      <c r="H36" s="627">
        <f t="shared" si="1"/>
        <v>0</v>
      </c>
    </row>
    <row r="37" spans="1:8" ht="41.5" customHeight="1">
      <c r="A37" s="444">
        <v>18</v>
      </c>
      <c r="B37" s="430" t="s">
        <v>803</v>
      </c>
      <c r="C37" s="626">
        <f>SUM(C38:C39)</f>
        <v>-26848710.920000002</v>
      </c>
      <c r="D37" s="626">
        <f>SUM(D38:D39)</f>
        <v>-7930711.4700000044</v>
      </c>
      <c r="E37" s="627">
        <f t="shared" si="0"/>
        <v>-34779422.390000008</v>
      </c>
      <c r="F37" s="626">
        <f>SUM(F38:F39)</f>
        <v>-49522541.851600006</v>
      </c>
      <c r="G37" s="630">
        <f>SUM(G38:G39)</f>
        <v>3237166.5133999996</v>
      </c>
      <c r="H37" s="627">
        <f t="shared" si="1"/>
        <v>-46285375.338200003</v>
      </c>
    </row>
    <row r="38" spans="1:8" ht="20">
      <c r="A38" s="444">
        <v>18.100000000000001</v>
      </c>
      <c r="B38" s="416" t="s">
        <v>804</v>
      </c>
      <c r="C38" s="626">
        <v>-367042.80000000005</v>
      </c>
      <c r="D38" s="626">
        <v>31800.1</v>
      </c>
      <c r="E38" s="627">
        <f t="shared" si="0"/>
        <v>-335242.70000000007</v>
      </c>
      <c r="F38" s="626">
        <v>-254640.05</v>
      </c>
      <c r="G38" s="626">
        <v>-8861.6378000000004</v>
      </c>
      <c r="H38" s="627">
        <f t="shared" si="1"/>
        <v>-263501.68780000001</v>
      </c>
    </row>
    <row r="39" spans="1:8">
      <c r="A39" s="444">
        <v>18.2</v>
      </c>
      <c r="B39" s="416" t="s">
        <v>805</v>
      </c>
      <c r="C39" s="626">
        <v>-26481668.120000001</v>
      </c>
      <c r="D39" s="626">
        <v>-7962511.570000004</v>
      </c>
      <c r="E39" s="627">
        <f t="shared" si="0"/>
        <v>-34444179.690000005</v>
      </c>
      <c r="F39" s="626">
        <v>-49267901.801600009</v>
      </c>
      <c r="G39" s="626">
        <v>3246028.1511999997</v>
      </c>
      <c r="H39" s="627">
        <f t="shared" si="1"/>
        <v>-46021873.650400013</v>
      </c>
    </row>
    <row r="40" spans="1:8" ht="24.5" customHeight="1">
      <c r="A40" s="444">
        <v>19</v>
      </c>
      <c r="B40" s="430" t="s">
        <v>806</v>
      </c>
      <c r="C40" s="626">
        <v>0</v>
      </c>
      <c r="D40" s="626">
        <v>0</v>
      </c>
      <c r="E40" s="627">
        <f t="shared" si="0"/>
        <v>0</v>
      </c>
      <c r="F40" s="626">
        <v>0</v>
      </c>
      <c r="G40" s="626">
        <v>0</v>
      </c>
      <c r="H40" s="627">
        <f t="shared" si="1"/>
        <v>0</v>
      </c>
    </row>
    <row r="41" spans="1:8" ht="25" customHeight="1">
      <c r="A41" s="444">
        <v>20</v>
      </c>
      <c r="B41" s="430" t="s">
        <v>807</v>
      </c>
      <c r="C41" s="626">
        <v>0</v>
      </c>
      <c r="D41" s="626">
        <v>0</v>
      </c>
      <c r="E41" s="627">
        <f t="shared" si="0"/>
        <v>0</v>
      </c>
      <c r="F41" s="626">
        <v>0</v>
      </c>
      <c r="G41" s="626">
        <v>0</v>
      </c>
      <c r="H41" s="627">
        <f t="shared" si="1"/>
        <v>0</v>
      </c>
    </row>
    <row r="42" spans="1:8" ht="33" customHeight="1">
      <c r="A42" s="444">
        <v>21</v>
      </c>
      <c r="B42" s="431" t="s">
        <v>808</v>
      </c>
      <c r="C42" s="626">
        <v>0</v>
      </c>
      <c r="D42" s="626">
        <v>0</v>
      </c>
      <c r="E42" s="627">
        <f t="shared" si="0"/>
        <v>0</v>
      </c>
      <c r="F42" s="626">
        <v>0</v>
      </c>
      <c r="G42" s="626">
        <v>0</v>
      </c>
      <c r="H42" s="627">
        <f t="shared" si="1"/>
        <v>0</v>
      </c>
    </row>
    <row r="43" spans="1:8">
      <c r="A43" s="444">
        <v>22</v>
      </c>
      <c r="B43" s="432" t="s">
        <v>809</v>
      </c>
      <c r="C43" s="626">
        <f>SUM(C6,C13,C18,C19,C20,C21,C22,C23,C24,C25,C26,C27,C28,C29,C32,C33,C34,C37,C40,C41,C42)</f>
        <v>168604218.6400001</v>
      </c>
      <c r="D43" s="626">
        <f>SUM(D6,D13,D18,D19,D20,D21,D22,D23,D24,D25,D26,D27,D28,D29,D32,D33,D34,D37,D40,D41,D42)</f>
        <v>139857136.3699998</v>
      </c>
      <c r="E43" s="627">
        <f t="shared" si="0"/>
        <v>308461355.00999987</v>
      </c>
      <c r="F43" s="626">
        <f>SUM(F6,F13,F18,F19,F20,F21,F22,F23,F24,F25,F26,F27,F28,F29,F32,F33,F34,F37,F40,F41,F42)</f>
        <v>145304860.44670004</v>
      </c>
      <c r="G43" s="626">
        <f>SUM(G6,G13,G18,G19,G20,G21,G22,G23,G24,G25,G26,G27,G28,G29,G32,G33,G34,G37,G40,G41,G42)</f>
        <v>132666118.74929993</v>
      </c>
      <c r="H43" s="627">
        <f t="shared" si="1"/>
        <v>277970979.19599998</v>
      </c>
    </row>
    <row r="44" spans="1:8">
      <c r="A44" s="444">
        <v>23</v>
      </c>
      <c r="B44" s="432" t="s">
        <v>810</v>
      </c>
      <c r="C44" s="626">
        <v>42419695</v>
      </c>
      <c r="D44" s="626">
        <v>0</v>
      </c>
      <c r="E44" s="627">
        <f t="shared" si="0"/>
        <v>42419695</v>
      </c>
      <c r="F44" s="626">
        <v>40241379.488299996</v>
      </c>
      <c r="G44" s="626">
        <v>0</v>
      </c>
      <c r="H44" s="627">
        <f t="shared" si="1"/>
        <v>40241379.488299996</v>
      </c>
    </row>
    <row r="45" spans="1:8">
      <c r="A45" s="444">
        <v>24</v>
      </c>
      <c r="B45" s="432" t="s">
        <v>811</v>
      </c>
      <c r="C45" s="626">
        <f>C43-C44</f>
        <v>126184523.6400001</v>
      </c>
      <c r="D45" s="626">
        <f>D43-D44</f>
        <v>139857136.3699998</v>
      </c>
      <c r="E45" s="627">
        <f t="shared" si="0"/>
        <v>266041660.0099999</v>
      </c>
      <c r="F45" s="626">
        <f>F43-F44</f>
        <v>105063480.95840004</v>
      </c>
      <c r="G45" s="626">
        <f>G43-G44</f>
        <v>132666118.74929993</v>
      </c>
      <c r="H45" s="627">
        <f t="shared" si="1"/>
        <v>237729599.70769995</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47"/>
  <sheetViews>
    <sheetView zoomScale="70" zoomScaleNormal="70" workbookViewId="0"/>
  </sheetViews>
  <sheetFormatPr defaultRowHeight="14.5"/>
  <cols>
    <col min="1" max="1" width="8.7265625" style="442"/>
    <col min="2" max="2" width="87.6328125" bestFit="1" customWidth="1"/>
    <col min="3" max="8" width="13.81640625" style="617" bestFit="1" customWidth="1"/>
    <col min="9" max="9" width="12.36328125" customWidth="1"/>
  </cols>
  <sheetData>
    <row r="1" spans="1:22">
      <c r="A1" s="16" t="s">
        <v>108</v>
      </c>
      <c r="B1" s="295" t="str">
        <f>Info!C2</f>
        <v>სს თიბისი ბანკი</v>
      </c>
      <c r="C1" s="615"/>
      <c r="D1" s="616"/>
      <c r="E1" s="616"/>
      <c r="F1" s="616"/>
      <c r="G1" s="616"/>
    </row>
    <row r="2" spans="1:22">
      <c r="A2" s="16" t="s">
        <v>109</v>
      </c>
      <c r="B2" s="326">
        <f>'1. key ratios'!B2</f>
        <v>45382</v>
      </c>
      <c r="C2" s="618"/>
      <c r="D2" s="619"/>
      <c r="E2" s="619"/>
      <c r="F2" s="619"/>
      <c r="G2" s="619"/>
      <c r="H2" s="620"/>
    </row>
    <row r="3" spans="1:22">
      <c r="A3" s="16"/>
      <c r="B3" s="15"/>
      <c r="C3" s="618"/>
      <c r="D3" s="619"/>
      <c r="E3" s="619"/>
      <c r="F3" s="619"/>
      <c r="G3" s="619"/>
      <c r="H3" s="620"/>
    </row>
    <row r="4" spans="1:22">
      <c r="A4" s="735" t="s">
        <v>25</v>
      </c>
      <c r="B4" s="744" t="s">
        <v>151</v>
      </c>
      <c r="C4" s="745" t="s">
        <v>114</v>
      </c>
      <c r="D4" s="745"/>
      <c r="E4" s="745"/>
      <c r="F4" s="745" t="s">
        <v>115</v>
      </c>
      <c r="G4" s="745"/>
      <c r="H4" s="746"/>
    </row>
    <row r="5" spans="1:22">
      <c r="A5" s="735"/>
      <c r="B5" s="744"/>
      <c r="C5" s="629" t="s">
        <v>26</v>
      </c>
      <c r="D5" s="629" t="s">
        <v>88</v>
      </c>
      <c r="E5" s="629" t="s">
        <v>66</v>
      </c>
      <c r="F5" s="629" t="s">
        <v>26</v>
      </c>
      <c r="G5" s="629" t="s">
        <v>88</v>
      </c>
      <c r="H5" s="631" t="s">
        <v>66</v>
      </c>
    </row>
    <row r="6" spans="1:22">
      <c r="A6" s="433">
        <v>1</v>
      </c>
      <c r="B6" s="434" t="s">
        <v>812</v>
      </c>
      <c r="C6" s="632">
        <v>0</v>
      </c>
      <c r="D6" s="632">
        <v>0</v>
      </c>
      <c r="E6" s="633">
        <f t="shared" ref="E6:E43" si="0">C6+D6</f>
        <v>0</v>
      </c>
      <c r="F6" s="632">
        <v>0</v>
      </c>
      <c r="G6" s="632">
        <v>0</v>
      </c>
      <c r="H6" s="634">
        <f t="shared" ref="H6:H43" si="1">F6+G6</f>
        <v>0</v>
      </c>
      <c r="O6" s="628"/>
      <c r="P6" s="628"/>
      <c r="Q6" s="628"/>
      <c r="R6" s="628"/>
      <c r="S6" s="628"/>
      <c r="T6" s="628"/>
      <c r="U6" s="628"/>
      <c r="V6" s="628"/>
    </row>
    <row r="7" spans="1:22">
      <c r="A7" s="433">
        <v>2</v>
      </c>
      <c r="B7" s="434" t="s">
        <v>177</v>
      </c>
      <c r="C7" s="632">
        <v>0</v>
      </c>
      <c r="D7" s="632">
        <v>0</v>
      </c>
      <c r="E7" s="633">
        <f t="shared" si="0"/>
        <v>0</v>
      </c>
      <c r="F7" s="632">
        <v>0</v>
      </c>
      <c r="G7" s="632">
        <v>0</v>
      </c>
      <c r="H7" s="634">
        <f t="shared" si="1"/>
        <v>0</v>
      </c>
      <c r="O7" s="628"/>
      <c r="P7" s="628"/>
      <c r="Q7" s="628"/>
      <c r="R7" s="628"/>
      <c r="S7" s="628"/>
      <c r="T7" s="628"/>
    </row>
    <row r="8" spans="1:22">
      <c r="A8" s="433">
        <v>3</v>
      </c>
      <c r="B8" s="434" t="s">
        <v>179</v>
      </c>
      <c r="C8" s="632">
        <f>C9+C10</f>
        <v>4250079579.7792697</v>
      </c>
      <c r="D8" s="632">
        <f>D9+D10</f>
        <v>5741596221.3654461</v>
      </c>
      <c r="E8" s="633">
        <f t="shared" si="0"/>
        <v>9991675801.1447163</v>
      </c>
      <c r="F8" s="632">
        <f>F9+F10</f>
        <v>3678775378.6308298</v>
      </c>
      <c r="G8" s="632">
        <f>G9+G10</f>
        <v>4920734688.918396</v>
      </c>
      <c r="H8" s="634">
        <f t="shared" si="1"/>
        <v>8599510067.5492249</v>
      </c>
      <c r="O8" s="628"/>
      <c r="P8" s="628"/>
      <c r="Q8" s="628"/>
      <c r="R8" s="628"/>
      <c r="S8" s="628"/>
      <c r="T8" s="628"/>
    </row>
    <row r="9" spans="1:22">
      <c r="A9" s="433">
        <v>3.1</v>
      </c>
      <c r="B9" s="435" t="s">
        <v>813</v>
      </c>
      <c r="C9" s="632">
        <v>3778200889.5441699</v>
      </c>
      <c r="D9" s="632">
        <v>5565567914.2605801</v>
      </c>
      <c r="E9" s="633">
        <f t="shared" si="0"/>
        <v>9343768803.8047504</v>
      </c>
      <c r="F9" s="632">
        <v>3208288367.92943</v>
      </c>
      <c r="G9" s="632">
        <v>4608094225.0184097</v>
      </c>
      <c r="H9" s="634">
        <f t="shared" si="1"/>
        <v>7816382592.9478397</v>
      </c>
      <c r="O9" s="628"/>
      <c r="P9" s="628"/>
      <c r="Q9" s="628"/>
      <c r="R9" s="628"/>
      <c r="S9" s="628"/>
      <c r="T9" s="628"/>
    </row>
    <row r="10" spans="1:22">
      <c r="A10" s="433">
        <v>3.2</v>
      </c>
      <c r="B10" s="435" t="s">
        <v>814</v>
      </c>
      <c r="C10" s="632">
        <v>471878690.23509997</v>
      </c>
      <c r="D10" s="632">
        <v>176028307.104866</v>
      </c>
      <c r="E10" s="633">
        <f t="shared" si="0"/>
        <v>647906997.33996594</v>
      </c>
      <c r="F10" s="632">
        <v>470487010.70139998</v>
      </c>
      <c r="G10" s="632">
        <v>312640463.89998603</v>
      </c>
      <c r="H10" s="634">
        <f t="shared" si="1"/>
        <v>783127474.60138607</v>
      </c>
      <c r="O10" s="628"/>
      <c r="P10" s="628"/>
      <c r="Q10" s="628"/>
      <c r="R10" s="628"/>
      <c r="S10" s="628"/>
      <c r="T10" s="628"/>
    </row>
    <row r="11" spans="1:22">
      <c r="A11" s="433">
        <v>4</v>
      </c>
      <c r="B11" s="434" t="s">
        <v>178</v>
      </c>
      <c r="C11" s="632">
        <f>C12+C13</f>
        <v>1605876650</v>
      </c>
      <c r="D11" s="632">
        <f>D12+D13</f>
        <v>0</v>
      </c>
      <c r="E11" s="633">
        <f t="shared" si="0"/>
        <v>1605876650</v>
      </c>
      <c r="F11" s="632">
        <f>F12+F13</f>
        <v>852705800</v>
      </c>
      <c r="G11" s="632">
        <f>G12+G13</f>
        <v>0</v>
      </c>
      <c r="H11" s="634">
        <f t="shared" si="1"/>
        <v>852705800</v>
      </c>
      <c r="O11" s="628"/>
      <c r="P11" s="628"/>
      <c r="Q11" s="628"/>
      <c r="R11" s="628"/>
      <c r="S11" s="628"/>
      <c r="T11" s="628"/>
    </row>
    <row r="12" spans="1:22">
      <c r="A12" s="433">
        <v>4.0999999999999996</v>
      </c>
      <c r="B12" s="435" t="s">
        <v>815</v>
      </c>
      <c r="C12" s="632">
        <v>1605876650</v>
      </c>
      <c r="D12" s="632">
        <v>0</v>
      </c>
      <c r="E12" s="633">
        <f t="shared" si="0"/>
        <v>1605876650</v>
      </c>
      <c r="F12" s="632">
        <v>852705800</v>
      </c>
      <c r="G12" s="632">
        <v>0</v>
      </c>
      <c r="H12" s="634">
        <f t="shared" si="1"/>
        <v>852705800</v>
      </c>
      <c r="O12" s="628"/>
      <c r="P12" s="628"/>
      <c r="Q12" s="628"/>
      <c r="R12" s="628"/>
      <c r="S12" s="628"/>
      <c r="T12" s="628"/>
    </row>
    <row r="13" spans="1:22">
      <c r="A13" s="433">
        <v>4.2</v>
      </c>
      <c r="B13" s="435" t="s">
        <v>816</v>
      </c>
      <c r="C13" s="632">
        <v>0</v>
      </c>
      <c r="D13" s="632">
        <v>0</v>
      </c>
      <c r="E13" s="633">
        <f t="shared" si="0"/>
        <v>0</v>
      </c>
      <c r="F13" s="632">
        <v>0</v>
      </c>
      <c r="G13" s="632">
        <v>0</v>
      </c>
      <c r="H13" s="634">
        <f t="shared" si="1"/>
        <v>0</v>
      </c>
      <c r="O13" s="628"/>
      <c r="P13" s="628"/>
      <c r="Q13" s="628"/>
      <c r="R13" s="628"/>
      <c r="S13" s="628"/>
      <c r="T13" s="628"/>
    </row>
    <row r="14" spans="1:22">
      <c r="A14" s="433">
        <v>5</v>
      </c>
      <c r="B14" s="436" t="s">
        <v>817</v>
      </c>
      <c r="C14" s="632">
        <f>C15+C16+C17+C23+C24+C25+C26</f>
        <v>22740702966.437931</v>
      </c>
      <c r="D14" s="632">
        <f>D15+D16+D17+D23+D24+D25+D26</f>
        <v>25015956850.796753</v>
      </c>
      <c r="E14" s="633">
        <f t="shared" si="0"/>
        <v>47756659817.23468</v>
      </c>
      <c r="F14" s="632">
        <f>F15+F16+F17+F23+F24+F25+F26</f>
        <v>16830622001.42338</v>
      </c>
      <c r="G14" s="632">
        <f>G15+G16+G17+G23+G24+G25+G26</f>
        <v>22103016570.290756</v>
      </c>
      <c r="H14" s="634">
        <f t="shared" si="1"/>
        <v>38933638571.714134</v>
      </c>
      <c r="O14" s="628"/>
      <c r="P14" s="628"/>
      <c r="Q14" s="628"/>
      <c r="R14" s="628"/>
      <c r="S14" s="628"/>
      <c r="T14" s="628"/>
    </row>
    <row r="15" spans="1:22">
      <c r="A15" s="433">
        <v>5.0999999999999996</v>
      </c>
      <c r="B15" s="437" t="s">
        <v>818</v>
      </c>
      <c r="C15" s="632">
        <v>397767190.61249697</v>
      </c>
      <c r="D15" s="632">
        <v>531834438.73546797</v>
      </c>
      <c r="E15" s="633">
        <f t="shared" si="0"/>
        <v>929601629.347965</v>
      </c>
      <c r="F15" s="632">
        <v>377901424.66590899</v>
      </c>
      <c r="G15" s="632">
        <v>519466054.49740303</v>
      </c>
      <c r="H15" s="634">
        <f t="shared" si="1"/>
        <v>897367479.16331196</v>
      </c>
      <c r="O15" s="628"/>
      <c r="P15" s="628"/>
      <c r="Q15" s="628"/>
      <c r="R15" s="628"/>
      <c r="S15" s="628"/>
      <c r="T15" s="628"/>
    </row>
    <row r="16" spans="1:22">
      <c r="A16" s="433">
        <v>5.2</v>
      </c>
      <c r="B16" s="437" t="s">
        <v>819</v>
      </c>
      <c r="C16" s="632">
        <v>266653926.65002</v>
      </c>
      <c r="D16" s="632">
        <v>1929743.689789</v>
      </c>
      <c r="E16" s="633">
        <f t="shared" si="0"/>
        <v>268583670.339809</v>
      </c>
      <c r="F16" s="632">
        <v>233033571.88699999</v>
      </c>
      <c r="G16" s="632">
        <v>2569748.6864240002</v>
      </c>
      <c r="H16" s="634">
        <f t="shared" si="1"/>
        <v>235603320.57342398</v>
      </c>
      <c r="O16" s="628"/>
      <c r="P16" s="628"/>
      <c r="Q16" s="628"/>
      <c r="R16" s="628"/>
      <c r="S16" s="628"/>
      <c r="T16" s="628"/>
    </row>
    <row r="17" spans="1:20">
      <c r="A17" s="433">
        <v>5.3</v>
      </c>
      <c r="B17" s="437" t="s">
        <v>820</v>
      </c>
      <c r="C17" s="632">
        <f>C18+C19+C20+C21+C22</f>
        <v>15624195990.808701</v>
      </c>
      <c r="D17" s="632">
        <f>D18+D19+D20+D21+D22</f>
        <v>19232391146.949821</v>
      </c>
      <c r="E17" s="633">
        <f t="shared" si="0"/>
        <v>34856587137.758522</v>
      </c>
      <c r="F17" s="632">
        <v>11560604540.10335</v>
      </c>
      <c r="G17" s="632">
        <v>18770052285.996784</v>
      </c>
      <c r="H17" s="634">
        <f t="shared" si="1"/>
        <v>30330656826.100136</v>
      </c>
      <c r="O17" s="628"/>
      <c r="P17" s="628"/>
      <c r="Q17" s="628"/>
      <c r="R17" s="628"/>
      <c r="S17" s="628"/>
      <c r="T17" s="628"/>
    </row>
    <row r="18" spans="1:20">
      <c r="A18" s="433" t="s">
        <v>180</v>
      </c>
      <c r="B18" s="438" t="s">
        <v>821</v>
      </c>
      <c r="C18" s="632">
        <v>9311583467.5691109</v>
      </c>
      <c r="D18" s="632">
        <v>6650456614.7007198</v>
      </c>
      <c r="E18" s="633">
        <f t="shared" si="0"/>
        <v>15962040082.269831</v>
      </c>
      <c r="F18" s="632">
        <v>6755646608.91961</v>
      </c>
      <c r="G18" s="632">
        <v>8617354030.1780205</v>
      </c>
      <c r="H18" s="634">
        <f t="shared" si="1"/>
        <v>15373000639.09763</v>
      </c>
      <c r="O18" s="628"/>
      <c r="P18" s="628"/>
      <c r="Q18" s="628"/>
      <c r="R18" s="628"/>
      <c r="S18" s="628"/>
      <c r="T18" s="628"/>
    </row>
    <row r="19" spans="1:20">
      <c r="A19" s="433" t="s">
        <v>181</v>
      </c>
      <c r="B19" s="439" t="s">
        <v>822</v>
      </c>
      <c r="C19" s="632">
        <v>2762830901.0697899</v>
      </c>
      <c r="D19" s="632">
        <v>6154744260.8311596</v>
      </c>
      <c r="E19" s="633">
        <f t="shared" si="0"/>
        <v>8917575161.9009495</v>
      </c>
      <c r="F19" s="632">
        <v>2395533579.7287102</v>
      </c>
      <c r="G19" s="632">
        <v>5551059326.9299202</v>
      </c>
      <c r="H19" s="634">
        <f t="shared" si="1"/>
        <v>7946592906.6586304</v>
      </c>
      <c r="O19" s="628"/>
      <c r="P19" s="628"/>
      <c r="Q19" s="628"/>
      <c r="R19" s="628"/>
      <c r="S19" s="628"/>
      <c r="T19" s="628"/>
    </row>
    <row r="20" spans="1:20">
      <c r="A20" s="433" t="s">
        <v>182</v>
      </c>
      <c r="B20" s="439" t="s">
        <v>823</v>
      </c>
      <c r="C20" s="632">
        <v>0</v>
      </c>
      <c r="D20" s="632">
        <v>0</v>
      </c>
      <c r="E20" s="633">
        <f t="shared" si="0"/>
        <v>0</v>
      </c>
      <c r="F20" s="632">
        <v>0</v>
      </c>
      <c r="G20" s="632">
        <v>0</v>
      </c>
      <c r="H20" s="634">
        <f t="shared" si="1"/>
        <v>0</v>
      </c>
      <c r="O20" s="628"/>
      <c r="P20" s="628"/>
      <c r="Q20" s="628"/>
      <c r="R20" s="628"/>
      <c r="S20" s="628"/>
      <c r="T20" s="628"/>
    </row>
    <row r="21" spans="1:20">
      <c r="A21" s="433" t="s">
        <v>183</v>
      </c>
      <c r="B21" s="439" t="s">
        <v>824</v>
      </c>
      <c r="C21" s="632">
        <v>2356566717.6112199</v>
      </c>
      <c r="D21" s="632">
        <v>4905542903.4562397</v>
      </c>
      <c r="E21" s="633">
        <f t="shared" si="0"/>
        <v>7262109621.0674591</v>
      </c>
      <c r="F21" s="632">
        <v>1914219821.97651</v>
      </c>
      <c r="G21" s="632">
        <v>4198626372.2259302</v>
      </c>
      <c r="H21" s="634">
        <f t="shared" si="1"/>
        <v>6112846194.2024403</v>
      </c>
      <c r="O21" s="628"/>
      <c r="P21" s="628"/>
      <c r="Q21" s="628"/>
      <c r="R21" s="628"/>
      <c r="S21" s="628"/>
      <c r="T21" s="628"/>
    </row>
    <row r="22" spans="1:20">
      <c r="A22" s="433" t="s">
        <v>184</v>
      </c>
      <c r="B22" s="439" t="s">
        <v>541</v>
      </c>
      <c r="C22" s="632">
        <v>1193214904.5585799</v>
      </c>
      <c r="D22" s="632">
        <v>1521647367.9617</v>
      </c>
      <c r="E22" s="633">
        <f t="shared" si="0"/>
        <v>2714862272.5202799</v>
      </c>
      <c r="F22" s="632">
        <v>495204529.478522</v>
      </c>
      <c r="G22" s="632">
        <v>403012556.66291499</v>
      </c>
      <c r="H22" s="634">
        <f t="shared" si="1"/>
        <v>898217086.14143705</v>
      </c>
      <c r="O22" s="628"/>
      <c r="P22" s="628"/>
      <c r="Q22" s="628"/>
      <c r="R22" s="628"/>
      <c r="S22" s="628"/>
      <c r="T22" s="628"/>
    </row>
    <row r="23" spans="1:20">
      <c r="A23" s="433">
        <v>5.4</v>
      </c>
      <c r="B23" s="437" t="s">
        <v>825</v>
      </c>
      <c r="C23" s="632">
        <v>4769390714.2158403</v>
      </c>
      <c r="D23" s="632">
        <v>4100289783.3224702</v>
      </c>
      <c r="E23" s="633">
        <f t="shared" si="0"/>
        <v>8869680497.538311</v>
      </c>
      <c r="F23" s="632">
        <v>3489881069.8755398</v>
      </c>
      <c r="G23" s="632">
        <v>1985777321.8807099</v>
      </c>
      <c r="H23" s="634">
        <f t="shared" si="1"/>
        <v>5475658391.7562494</v>
      </c>
      <c r="O23" s="628"/>
      <c r="P23" s="628"/>
      <c r="Q23" s="628"/>
      <c r="R23" s="628"/>
      <c r="S23" s="628"/>
      <c r="T23" s="628"/>
    </row>
    <row r="24" spans="1:20">
      <c r="A24" s="433">
        <v>5.5</v>
      </c>
      <c r="B24" s="437" t="s">
        <v>826</v>
      </c>
      <c r="C24" s="632">
        <v>2047686.725104</v>
      </c>
      <c r="D24" s="632">
        <v>54561612.332181998</v>
      </c>
      <c r="E24" s="633">
        <f t="shared" si="0"/>
        <v>56609299.057285994</v>
      </c>
      <c r="F24" s="632">
        <v>1945204.3670650001</v>
      </c>
      <c r="G24" s="632">
        <v>622801.94121800002</v>
      </c>
      <c r="H24" s="634">
        <f t="shared" si="1"/>
        <v>2568006.3082830003</v>
      </c>
      <c r="O24" s="628"/>
      <c r="P24" s="628"/>
      <c r="Q24" s="628"/>
      <c r="R24" s="628"/>
      <c r="S24" s="628"/>
      <c r="T24" s="628"/>
    </row>
    <row r="25" spans="1:20">
      <c r="A25" s="433">
        <v>5.6</v>
      </c>
      <c r="B25" s="437" t="s">
        <v>827</v>
      </c>
      <c r="C25" s="632">
        <v>17794972.129978001</v>
      </c>
      <c r="D25" s="632">
        <v>10234161.912</v>
      </c>
      <c r="E25" s="633">
        <f t="shared" si="0"/>
        <v>28029134.041978002</v>
      </c>
      <c r="F25" s="632">
        <v>9812157.5757040009</v>
      </c>
      <c r="G25" s="632">
        <v>0</v>
      </c>
      <c r="H25" s="634">
        <f t="shared" si="1"/>
        <v>9812157.5757040009</v>
      </c>
      <c r="O25" s="628"/>
      <c r="P25" s="628"/>
      <c r="Q25" s="628"/>
      <c r="R25" s="628"/>
      <c r="S25" s="628"/>
      <c r="T25" s="628"/>
    </row>
    <row r="26" spans="1:20">
      <c r="A26" s="433">
        <v>5.7</v>
      </c>
      <c r="B26" s="437" t="s">
        <v>541</v>
      </c>
      <c r="C26" s="632">
        <v>1662852485.29579</v>
      </c>
      <c r="D26" s="632">
        <v>1084715963.85502</v>
      </c>
      <c r="E26" s="633">
        <f t="shared" si="0"/>
        <v>2747568449.1508102</v>
      </c>
      <c r="F26" s="632">
        <v>1157444032.9488101</v>
      </c>
      <c r="G26" s="632">
        <v>824528357.28821695</v>
      </c>
      <c r="H26" s="634">
        <f t="shared" si="1"/>
        <v>1981972390.2370272</v>
      </c>
      <c r="O26" s="628"/>
      <c r="P26" s="628"/>
      <c r="Q26" s="628"/>
      <c r="R26" s="628"/>
      <c r="S26" s="628"/>
      <c r="T26" s="628"/>
    </row>
    <row r="27" spans="1:20">
      <c r="A27" s="433">
        <v>6</v>
      </c>
      <c r="B27" s="436" t="s">
        <v>828</v>
      </c>
      <c r="C27" s="632">
        <v>470412354.88</v>
      </c>
      <c r="D27" s="632">
        <v>652429959.09510005</v>
      </c>
      <c r="E27" s="633">
        <f t="shared" si="0"/>
        <v>1122842313.9751</v>
      </c>
      <c r="F27" s="632">
        <v>537934557.44000006</v>
      </c>
      <c r="G27" s="632">
        <v>665448972.90467596</v>
      </c>
      <c r="H27" s="634">
        <f t="shared" si="1"/>
        <v>1203383530.344676</v>
      </c>
      <c r="O27" s="628"/>
      <c r="P27" s="628"/>
      <c r="Q27" s="628"/>
      <c r="R27" s="628"/>
      <c r="S27" s="628"/>
      <c r="T27" s="628"/>
    </row>
    <row r="28" spans="1:20">
      <c r="A28" s="433">
        <v>7</v>
      </c>
      <c r="B28" s="436" t="s">
        <v>829</v>
      </c>
      <c r="C28" s="632">
        <v>1178970353.1800001</v>
      </c>
      <c r="D28" s="632">
        <v>1019732525.39061</v>
      </c>
      <c r="E28" s="633">
        <f t="shared" si="0"/>
        <v>2198702878.57061</v>
      </c>
      <c r="F28" s="632">
        <v>966471409.16999996</v>
      </c>
      <c r="G28" s="632">
        <v>897926236.78313398</v>
      </c>
      <c r="H28" s="634">
        <f t="shared" si="1"/>
        <v>1864397645.9531341</v>
      </c>
      <c r="O28" s="628"/>
      <c r="P28" s="628"/>
      <c r="Q28" s="628"/>
      <c r="R28" s="628"/>
      <c r="S28" s="628"/>
      <c r="T28" s="628"/>
    </row>
    <row r="29" spans="1:20">
      <c r="A29" s="433">
        <v>8</v>
      </c>
      <c r="B29" s="436" t="s">
        <v>830</v>
      </c>
      <c r="C29" s="632">
        <v>63214015.390000001</v>
      </c>
      <c r="D29" s="632">
        <v>157409231.264954</v>
      </c>
      <c r="E29" s="633">
        <f t="shared" si="0"/>
        <v>220623246.65495402</v>
      </c>
      <c r="F29" s="632">
        <v>57558390.100000001</v>
      </c>
      <c r="G29" s="632">
        <v>225059812.71819001</v>
      </c>
      <c r="H29" s="634">
        <f t="shared" si="1"/>
        <v>282618202.81819004</v>
      </c>
      <c r="O29" s="628"/>
      <c r="P29" s="628"/>
      <c r="Q29" s="628"/>
      <c r="R29" s="628"/>
      <c r="S29" s="628"/>
      <c r="T29" s="628"/>
    </row>
    <row r="30" spans="1:20">
      <c r="A30" s="433">
        <v>9</v>
      </c>
      <c r="B30" s="434" t="s">
        <v>185</v>
      </c>
      <c r="C30" s="632">
        <f>C31+C32+C33+C34+C35+C36+C37</f>
        <v>1669877008.3498001</v>
      </c>
      <c r="D30" s="632">
        <f>D31+D32+D33+D34+D35+D36+D37</f>
        <v>6412963159.0971203</v>
      </c>
      <c r="E30" s="633">
        <f t="shared" si="0"/>
        <v>8082840167.4469204</v>
      </c>
      <c r="F30" s="632">
        <f>F31+F32+F33+F34+F35+F36+F37</f>
        <v>1553663014.3104</v>
      </c>
      <c r="G30" s="632">
        <f>G31+G32+G33+G34+G35+G36+G37</f>
        <v>6446629089.1887598</v>
      </c>
      <c r="H30" s="634">
        <f t="shared" si="1"/>
        <v>8000292103.4991598</v>
      </c>
      <c r="O30" s="628"/>
      <c r="P30" s="628"/>
      <c r="Q30" s="628"/>
      <c r="R30" s="628"/>
      <c r="S30" s="628"/>
      <c r="T30" s="628"/>
    </row>
    <row r="31" spans="1:20" ht="26">
      <c r="A31" s="433">
        <v>9.1</v>
      </c>
      <c r="B31" s="435" t="s">
        <v>831</v>
      </c>
      <c r="C31" s="632">
        <v>1432103717.2125001</v>
      </c>
      <c r="D31" s="632">
        <v>2635825582.20855</v>
      </c>
      <c r="E31" s="633">
        <f t="shared" si="0"/>
        <v>4067929299.4210501</v>
      </c>
      <c r="F31" s="632">
        <v>1063159620.4002</v>
      </c>
      <c r="G31" s="632">
        <v>2931644251.75456</v>
      </c>
      <c r="H31" s="634">
        <f t="shared" si="1"/>
        <v>3994803872.1547599</v>
      </c>
      <c r="O31" s="628"/>
      <c r="P31" s="628"/>
      <c r="Q31" s="628"/>
      <c r="R31" s="628"/>
      <c r="S31" s="628"/>
      <c r="T31" s="628"/>
    </row>
    <row r="32" spans="1:20" ht="26">
      <c r="A32" s="433">
        <v>9.1999999999999993</v>
      </c>
      <c r="B32" s="435" t="s">
        <v>832</v>
      </c>
      <c r="C32" s="632">
        <v>237773291.13730001</v>
      </c>
      <c r="D32" s="632">
        <v>3757955996.8885698</v>
      </c>
      <c r="E32" s="633">
        <f t="shared" si="0"/>
        <v>3995729288.0258698</v>
      </c>
      <c r="F32" s="632">
        <v>490503393.9102</v>
      </c>
      <c r="G32" s="632">
        <v>3496595917.4341998</v>
      </c>
      <c r="H32" s="634">
        <f t="shared" si="1"/>
        <v>3987099311.3443999</v>
      </c>
      <c r="O32" s="628"/>
      <c r="P32" s="628"/>
      <c r="Q32" s="628"/>
      <c r="R32" s="628"/>
      <c r="S32" s="628"/>
      <c r="T32" s="628"/>
    </row>
    <row r="33" spans="1:20">
      <c r="A33" s="433">
        <v>9.3000000000000007</v>
      </c>
      <c r="B33" s="435" t="s">
        <v>833</v>
      </c>
      <c r="C33" s="632">
        <v>0</v>
      </c>
      <c r="D33" s="632">
        <v>19181580</v>
      </c>
      <c r="E33" s="633">
        <f t="shared" si="0"/>
        <v>19181580</v>
      </c>
      <c r="F33" s="632">
        <v>0</v>
      </c>
      <c r="G33" s="632">
        <v>18388920</v>
      </c>
      <c r="H33" s="634">
        <f t="shared" si="1"/>
        <v>18388920</v>
      </c>
      <c r="O33" s="628"/>
      <c r="P33" s="628"/>
      <c r="Q33" s="628"/>
      <c r="R33" s="628"/>
      <c r="S33" s="628"/>
      <c r="T33" s="628"/>
    </row>
    <row r="34" spans="1:20">
      <c r="A34" s="433">
        <v>9.4</v>
      </c>
      <c r="B34" s="435" t="s">
        <v>834</v>
      </c>
      <c r="C34" s="632">
        <v>0</v>
      </c>
      <c r="D34" s="632">
        <v>0</v>
      </c>
      <c r="E34" s="633">
        <f t="shared" si="0"/>
        <v>0</v>
      </c>
      <c r="F34" s="632">
        <v>0</v>
      </c>
      <c r="G34" s="632">
        <v>0</v>
      </c>
      <c r="H34" s="634">
        <f t="shared" si="1"/>
        <v>0</v>
      </c>
      <c r="O34" s="628"/>
      <c r="P34" s="628"/>
      <c r="Q34" s="628"/>
      <c r="R34" s="628"/>
      <c r="S34" s="628"/>
      <c r="T34" s="628"/>
    </row>
    <row r="35" spans="1:20">
      <c r="A35" s="433">
        <v>9.5</v>
      </c>
      <c r="B35" s="435" t="s">
        <v>835</v>
      </c>
      <c r="C35" s="632">
        <v>0</v>
      </c>
      <c r="D35" s="632">
        <v>0</v>
      </c>
      <c r="E35" s="633">
        <f t="shared" si="0"/>
        <v>0</v>
      </c>
      <c r="F35" s="632">
        <v>0</v>
      </c>
      <c r="G35" s="632">
        <v>0</v>
      </c>
      <c r="H35" s="634">
        <f t="shared" si="1"/>
        <v>0</v>
      </c>
      <c r="O35" s="628"/>
      <c r="P35" s="628"/>
      <c r="Q35" s="628"/>
      <c r="R35" s="628"/>
      <c r="S35" s="628"/>
      <c r="T35" s="628"/>
    </row>
    <row r="36" spans="1:20" ht="26">
      <c r="A36" s="433">
        <v>9.6</v>
      </c>
      <c r="B36" s="435" t="s">
        <v>836</v>
      </c>
      <c r="C36" s="632">
        <v>0</v>
      </c>
      <c r="D36" s="632">
        <v>0</v>
      </c>
      <c r="E36" s="633">
        <f t="shared" si="0"/>
        <v>0</v>
      </c>
      <c r="F36" s="632">
        <v>0</v>
      </c>
      <c r="G36" s="632">
        <v>0</v>
      </c>
      <c r="H36" s="634">
        <f t="shared" si="1"/>
        <v>0</v>
      </c>
      <c r="O36" s="628"/>
      <c r="P36" s="628"/>
      <c r="Q36" s="628"/>
      <c r="R36" s="628"/>
      <c r="S36" s="628"/>
      <c r="T36" s="628"/>
    </row>
    <row r="37" spans="1:20" ht="26">
      <c r="A37" s="433">
        <v>9.6999999999999993</v>
      </c>
      <c r="B37" s="435" t="s">
        <v>837</v>
      </c>
      <c r="C37" s="632">
        <v>0</v>
      </c>
      <c r="D37" s="632">
        <v>0</v>
      </c>
      <c r="E37" s="633">
        <f t="shared" si="0"/>
        <v>0</v>
      </c>
      <c r="F37" s="632">
        <v>0</v>
      </c>
      <c r="G37" s="632">
        <v>0</v>
      </c>
      <c r="H37" s="634">
        <f t="shared" si="1"/>
        <v>0</v>
      </c>
      <c r="O37" s="628"/>
      <c r="P37" s="628"/>
      <c r="Q37" s="628"/>
      <c r="R37" s="628"/>
      <c r="S37" s="628"/>
      <c r="T37" s="628"/>
    </row>
    <row r="38" spans="1:20">
      <c r="A38" s="433">
        <v>10</v>
      </c>
      <c r="B38" s="440" t="s">
        <v>838</v>
      </c>
      <c r="C38" s="632">
        <v>404599658.85880005</v>
      </c>
      <c r="D38" s="632">
        <v>1066427322.7637</v>
      </c>
      <c r="E38" s="633">
        <f t="shared" si="0"/>
        <v>1471026981.6224999</v>
      </c>
      <c r="F38" s="632">
        <v>1005873305.8948951</v>
      </c>
      <c r="G38" s="632">
        <v>102739230.99634901</v>
      </c>
      <c r="H38" s="634">
        <f t="shared" si="1"/>
        <v>1108612536.8912442</v>
      </c>
      <c r="O38" s="628"/>
      <c r="P38" s="628"/>
      <c r="Q38" s="628"/>
      <c r="R38" s="628"/>
      <c r="S38" s="628"/>
      <c r="T38" s="628"/>
    </row>
    <row r="39" spans="1:20">
      <c r="A39" s="433">
        <v>10.1</v>
      </c>
      <c r="B39" s="435" t="s">
        <v>839</v>
      </c>
      <c r="C39" s="632">
        <v>20617386.399999999</v>
      </c>
      <c r="D39" s="632">
        <v>1478652.2106399999</v>
      </c>
      <c r="E39" s="633">
        <f>C39+D39</f>
        <v>22096038.610639997</v>
      </c>
      <c r="F39" s="632">
        <v>53745729.150600001</v>
      </c>
      <c r="G39" s="632">
        <v>546654.60939999996</v>
      </c>
      <c r="H39" s="634">
        <f t="shared" si="1"/>
        <v>54292383.759999998</v>
      </c>
      <c r="O39" s="628"/>
      <c r="P39" s="628"/>
      <c r="Q39" s="628"/>
      <c r="R39" s="628"/>
      <c r="S39" s="628"/>
      <c r="T39" s="628"/>
    </row>
    <row r="40" spans="1:20" ht="26">
      <c r="A40" s="433">
        <v>10.199999999999999</v>
      </c>
      <c r="B40" s="435" t="s">
        <v>840</v>
      </c>
      <c r="C40" s="632">
        <v>54671007.124700002</v>
      </c>
      <c r="D40" s="632">
        <v>68155089.078008905</v>
      </c>
      <c r="E40" s="633">
        <f>C40+D40</f>
        <v>122826096.2027089</v>
      </c>
      <c r="F40" s="632">
        <v>14604605.060000001</v>
      </c>
      <c r="G40" s="632">
        <v>232576.27710000001</v>
      </c>
      <c r="H40" s="634">
        <f t="shared" si="1"/>
        <v>14837181.337100001</v>
      </c>
      <c r="O40" s="628"/>
      <c r="P40" s="628"/>
      <c r="Q40" s="628"/>
      <c r="R40" s="628"/>
      <c r="S40" s="628"/>
      <c r="T40" s="628"/>
    </row>
    <row r="41" spans="1:20" ht="26">
      <c r="A41" s="433">
        <v>10.3</v>
      </c>
      <c r="B41" s="435" t="s">
        <v>841</v>
      </c>
      <c r="C41" s="632">
        <v>94526345.450000003</v>
      </c>
      <c r="D41" s="632">
        <v>38844408.016298003</v>
      </c>
      <c r="E41" s="633">
        <f t="shared" si="0"/>
        <v>133370753.46629801</v>
      </c>
      <c r="F41" s="632">
        <v>639128285.01429498</v>
      </c>
      <c r="G41" s="632">
        <v>48509603.620397002</v>
      </c>
      <c r="H41" s="634">
        <f t="shared" si="1"/>
        <v>687637888.63469195</v>
      </c>
      <c r="O41" s="628"/>
      <c r="P41" s="628"/>
      <c r="Q41" s="628"/>
      <c r="R41" s="628"/>
      <c r="S41" s="628"/>
      <c r="T41" s="628"/>
    </row>
    <row r="42" spans="1:20" ht="26">
      <c r="A42" s="433">
        <v>10.4</v>
      </c>
      <c r="B42" s="435" t="s">
        <v>842</v>
      </c>
      <c r="C42" s="632">
        <v>100477942.1288</v>
      </c>
      <c r="D42" s="632">
        <v>107384849.49504501</v>
      </c>
      <c r="E42" s="633">
        <f t="shared" si="0"/>
        <v>207862791.62384501</v>
      </c>
      <c r="F42" s="632">
        <v>298394686.67000002</v>
      </c>
      <c r="G42" s="632">
        <v>53450396.489451997</v>
      </c>
      <c r="H42" s="634">
        <f t="shared" si="1"/>
        <v>351845083.15945202</v>
      </c>
      <c r="O42" s="628"/>
      <c r="P42" s="628"/>
      <c r="Q42" s="628"/>
      <c r="R42" s="628"/>
      <c r="S42" s="628"/>
      <c r="T42" s="628"/>
    </row>
    <row r="43" spans="1:20">
      <c r="A43" s="433">
        <v>11</v>
      </c>
      <c r="B43" s="441" t="s">
        <v>186</v>
      </c>
      <c r="C43" s="632">
        <v>3390583.0000000005</v>
      </c>
      <c r="D43" s="632">
        <v>26798868.706225999</v>
      </c>
      <c r="E43" s="633">
        <f t="shared" si="0"/>
        <v>30189451.706225999</v>
      </c>
      <c r="F43" s="632">
        <v>1665390.5599999998</v>
      </c>
      <c r="G43" s="632">
        <v>27820780.991942003</v>
      </c>
      <c r="H43" s="634">
        <f t="shared" si="1"/>
        <v>29486171.551942002</v>
      </c>
      <c r="O43" s="628"/>
      <c r="P43" s="628"/>
      <c r="Q43" s="628"/>
      <c r="R43" s="628"/>
      <c r="S43" s="628"/>
      <c r="T43" s="628"/>
    </row>
    <row r="44" spans="1:20">
      <c r="C44" s="635"/>
      <c r="D44" s="635"/>
      <c r="E44" s="635"/>
      <c r="F44" s="635"/>
      <c r="G44" s="635"/>
      <c r="H44" s="635"/>
      <c r="O44" s="628"/>
      <c r="P44" s="628"/>
      <c r="Q44" s="628"/>
      <c r="R44" s="628"/>
      <c r="S44" s="628"/>
      <c r="T44" s="628"/>
    </row>
    <row r="45" spans="1:20">
      <c r="C45" s="635"/>
      <c r="D45" s="635"/>
      <c r="E45" s="635"/>
      <c r="F45" s="635"/>
      <c r="G45" s="635"/>
      <c r="H45" s="635"/>
    </row>
    <row r="46" spans="1:20">
      <c r="C46" s="635"/>
      <c r="D46" s="635"/>
      <c r="E46" s="635"/>
      <c r="F46" s="635"/>
      <c r="G46" s="635"/>
      <c r="H46" s="635"/>
    </row>
    <row r="47" spans="1:20">
      <c r="C47" s="635"/>
      <c r="D47" s="635"/>
      <c r="E47" s="635"/>
      <c r="F47" s="635"/>
      <c r="G47" s="635"/>
      <c r="H47" s="635"/>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85" zoomScaleNormal="85"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1796875" defaultRowHeight="13"/>
  <cols>
    <col min="1" max="1" width="9.54296875" style="2" bestFit="1" customWidth="1"/>
    <col min="2" max="2" width="93.54296875" style="2" customWidth="1"/>
    <col min="3" max="4" width="13.6328125" style="2" bestFit="1" customWidth="1"/>
    <col min="5" max="7" width="16.08984375" style="12" bestFit="1" customWidth="1"/>
    <col min="8" max="11" width="9.7265625" style="12" customWidth="1"/>
    <col min="12" max="16384" width="9.1796875" style="12"/>
  </cols>
  <sheetData>
    <row r="1" spans="1:8" ht="13.5">
      <c r="A1" s="16" t="s">
        <v>108</v>
      </c>
      <c r="B1" s="15" t="str">
        <f>Info!C2</f>
        <v>სს თიბისი ბანკი</v>
      </c>
      <c r="C1" s="15"/>
      <c r="D1" s="216"/>
    </row>
    <row r="2" spans="1:8" ht="13.5">
      <c r="A2" s="16" t="s">
        <v>109</v>
      </c>
      <c r="B2" s="326">
        <f>'1. key ratios'!B2</f>
        <v>45382</v>
      </c>
      <c r="C2" s="28"/>
      <c r="D2" s="17"/>
      <c r="E2" s="11"/>
      <c r="F2" s="11"/>
      <c r="G2" s="11"/>
      <c r="H2" s="11"/>
    </row>
    <row r="3" spans="1:8" ht="13.5">
      <c r="A3" s="16"/>
      <c r="B3" s="15"/>
      <c r="C3" s="28"/>
      <c r="D3" s="17"/>
      <c r="E3" s="11"/>
      <c r="F3" s="11"/>
      <c r="G3" s="11"/>
      <c r="H3" s="11"/>
    </row>
    <row r="4" spans="1:8" ht="15" customHeight="1" thickBot="1">
      <c r="A4" s="149" t="s">
        <v>253</v>
      </c>
      <c r="B4" s="150" t="s">
        <v>107</v>
      </c>
      <c r="C4" s="151" t="s">
        <v>87</v>
      </c>
    </row>
    <row r="5" spans="1:8" ht="15" customHeight="1">
      <c r="A5" s="147" t="s">
        <v>25</v>
      </c>
      <c r="B5" s="148"/>
      <c r="C5" s="310" t="str">
        <f>INT((MONTH($B$2))/3)&amp;"Q"&amp;"-"&amp;YEAR($B$2)</f>
        <v>1Q-2024</v>
      </c>
      <c r="D5" s="310" t="str">
        <f>IF(INT(MONTH($B$2))=3, "4"&amp;"Q"&amp;"-"&amp;YEAR($B$2)-1, IF(INT(MONTH($B$2))=6, "1"&amp;"Q"&amp;"-"&amp;YEAR($B$2), IF(INT(MONTH($B$2))=9, "2"&amp;"Q"&amp;"-"&amp;YEAR($B$2),IF(INT(MONTH($B$2))=12, "3"&amp;"Q"&amp;"-"&amp;YEAR($B$2), 0))))</f>
        <v>4Q-2023</v>
      </c>
      <c r="E5" s="310" t="str">
        <f>IF(INT(MONTH($B$2))=3, "3"&amp;"Q"&amp;"-"&amp;YEAR($B$2)-1, IF(INT(MONTH($B$2))=6, "4"&amp;"Q"&amp;"-"&amp;YEAR($B$2)-1, IF(INT(MONTH($B$2))=9, "1"&amp;"Q"&amp;"-"&amp;YEAR($B$2),IF(INT(MONTH($B$2))=12, "2"&amp;"Q"&amp;"-"&amp;YEAR($B$2), 0))))</f>
        <v>3Q-2023</v>
      </c>
      <c r="F5" s="310" t="str">
        <f>IF(INT(MONTH($B$2))=3, "2"&amp;"Q"&amp;"-"&amp;YEAR($B$2)-1, IF(INT(MONTH($B$2))=6, "3"&amp;"Q"&amp;"-"&amp;YEAR($B$2)-1, IF(INT(MONTH($B$2))=9, "4"&amp;"Q"&amp;"-"&amp;YEAR($B$2)-1,IF(INT(MONTH($B$2))=12, "1"&amp;"Q"&amp;"-"&amp;YEAR($B$2), 0))))</f>
        <v>2Q-2023</v>
      </c>
      <c r="G5" s="310" t="str">
        <f>IF(INT(MONTH($B$2))=3, "1"&amp;"Q"&amp;"-"&amp;YEAR($B$2)-1, IF(INT(MONTH($B$2))=6, "2"&amp;"Q"&amp;"-"&amp;YEAR($B$2)-1, IF(INT(MONTH($B$2))=9, "3"&amp;"Q"&amp;"-"&amp;YEAR($B$2)-1,IF(INT(MONTH($B$2))=12, "4"&amp;"Q"&amp;"-"&amp;YEAR($B$2)-1, 0))))</f>
        <v>1Q-2023</v>
      </c>
    </row>
    <row r="6" spans="1:8" ht="15" customHeight="1">
      <c r="A6" s="251">
        <v>1</v>
      </c>
      <c r="B6" s="302" t="s">
        <v>112</v>
      </c>
      <c r="C6" s="715">
        <f>C7+C9+C10</f>
        <v>21334426989.053387</v>
      </c>
      <c r="D6" s="716">
        <f>D7+D9+D10</f>
        <v>21018445429.855476</v>
      </c>
      <c r="E6" s="717">
        <f t="shared" ref="E6:G6" si="0">E7+E9+E10</f>
        <v>19953719756.055115</v>
      </c>
      <c r="F6" s="715">
        <f t="shared" si="0"/>
        <v>18796064318.403576</v>
      </c>
      <c r="G6" s="718">
        <f t="shared" si="0"/>
        <v>18112219200.910744</v>
      </c>
    </row>
    <row r="7" spans="1:8" ht="15" customHeight="1">
      <c r="A7" s="251">
        <v>1.1000000000000001</v>
      </c>
      <c r="B7" s="252" t="s">
        <v>436</v>
      </c>
      <c r="C7" s="719">
        <v>19856548944.035702</v>
      </c>
      <c r="D7" s="719">
        <v>19668732432.657875</v>
      </c>
      <c r="E7" s="719">
        <v>18634295055.909477</v>
      </c>
      <c r="F7" s="719">
        <v>17561009604.112816</v>
      </c>
      <c r="G7" s="719">
        <v>16865749622.993767</v>
      </c>
    </row>
    <row r="8" spans="1:8" ht="26">
      <c r="A8" s="251" t="s">
        <v>157</v>
      </c>
      <c r="B8" s="253" t="s">
        <v>250</v>
      </c>
      <c r="C8" s="719">
        <v>26556743.758000001</v>
      </c>
      <c r="D8" s="719">
        <v>26556743.758000001</v>
      </c>
      <c r="E8" s="719">
        <v>29108544.867899999</v>
      </c>
      <c r="F8" s="719">
        <v>29108544.867899999</v>
      </c>
      <c r="G8" s="719">
        <v>29108544.867899999</v>
      </c>
    </row>
    <row r="9" spans="1:8" ht="15" customHeight="1">
      <c r="A9" s="251">
        <v>1.2</v>
      </c>
      <c r="B9" s="252" t="s">
        <v>21</v>
      </c>
      <c r="C9" s="719">
        <v>1380796763.8080451</v>
      </c>
      <c r="D9" s="719">
        <v>1289785255.50542</v>
      </c>
      <c r="E9" s="719">
        <v>1260916295.4050052</v>
      </c>
      <c r="F9" s="719">
        <v>1162602222.084528</v>
      </c>
      <c r="G9" s="719">
        <v>1192102674.3048613</v>
      </c>
    </row>
    <row r="10" spans="1:8" ht="15" customHeight="1">
      <c r="A10" s="251">
        <v>1.3</v>
      </c>
      <c r="B10" s="303" t="s">
        <v>74</v>
      </c>
      <c r="C10" s="719">
        <v>97081281.209641725</v>
      </c>
      <c r="D10" s="719">
        <v>59927741.692181557</v>
      </c>
      <c r="E10" s="719">
        <v>58508404.740630999</v>
      </c>
      <c r="F10" s="719">
        <v>72452492.206234038</v>
      </c>
      <c r="G10" s="719">
        <v>54366903.612112358</v>
      </c>
    </row>
    <row r="11" spans="1:8" ht="15" customHeight="1">
      <c r="A11" s="251">
        <v>2</v>
      </c>
      <c r="B11" s="302" t="s">
        <v>113</v>
      </c>
      <c r="C11" s="719">
        <v>24566090.723965138</v>
      </c>
      <c r="D11" s="719">
        <v>69879418.298762724</v>
      </c>
      <c r="E11" s="719">
        <v>77956617.507061094</v>
      </c>
      <c r="F11" s="719">
        <v>20084941.503317785</v>
      </c>
      <c r="G11" s="719">
        <v>18174618.59038027</v>
      </c>
    </row>
    <row r="12" spans="1:8" ht="15" customHeight="1">
      <c r="A12" s="263">
        <v>3</v>
      </c>
      <c r="B12" s="304" t="s">
        <v>111</v>
      </c>
      <c r="C12" s="719">
        <v>3248364960.2509365</v>
      </c>
      <c r="D12" s="719">
        <v>3248364960.2509365</v>
      </c>
      <c r="E12" s="719">
        <v>2636658633.7196875</v>
      </c>
      <c r="F12" s="719">
        <v>2636658633.7196875</v>
      </c>
      <c r="G12" s="719">
        <v>2636658633.7196875</v>
      </c>
    </row>
    <row r="13" spans="1:8" ht="15" customHeight="1" thickBot="1">
      <c r="A13" s="83">
        <v>4</v>
      </c>
      <c r="B13" s="305" t="s">
        <v>158</v>
      </c>
      <c r="C13" s="720">
        <f>C6+C11+C12</f>
        <v>24607358040.02829</v>
      </c>
      <c r="D13" s="721">
        <f>D6+D11+D12</f>
        <v>24336689808.405174</v>
      </c>
      <c r="E13" s="722">
        <f t="shared" ref="E13:G13" si="1">E6+E11+E12</f>
        <v>22668335007.281864</v>
      </c>
      <c r="F13" s="720">
        <f t="shared" si="1"/>
        <v>21452807893.626583</v>
      </c>
      <c r="G13" s="723">
        <f t="shared" si="1"/>
        <v>20767052453.220814</v>
      </c>
    </row>
    <row r="14" spans="1:8">
      <c r="B14" s="22"/>
    </row>
    <row r="15" spans="1:8" ht="26">
      <c r="B15" s="65" t="s">
        <v>437</v>
      </c>
    </row>
    <row r="16" spans="1:8">
      <c r="B16" s="65"/>
    </row>
    <row r="17" spans="2:2">
      <c r="B17" s="65"/>
    </row>
    <row r="18" spans="2:2">
      <c r="B18" s="6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6"/>
  <sheetViews>
    <sheetView showGridLines="0" zoomScale="85" zoomScaleNormal="85" workbookViewId="0">
      <pane xSplit="1" ySplit="4" topLeftCell="B5" activePane="bottomRight" state="frozen"/>
      <selection pane="topRight" activeCell="B1" sqref="B1"/>
      <selection pane="bottomLeft" activeCell="A4" sqref="A4"/>
      <selection pane="bottomRight" activeCell="B5" sqref="B5"/>
    </sheetView>
  </sheetViews>
  <sheetFormatPr defaultRowHeight="14.5"/>
  <cols>
    <col min="1" max="1" width="9.54296875" style="2" bestFit="1" customWidth="1"/>
    <col min="2" max="2" width="58.81640625" style="2" customWidth="1"/>
    <col min="3" max="3" width="86.81640625" style="2" bestFit="1" customWidth="1"/>
  </cols>
  <sheetData>
    <row r="1" spans="1:8">
      <c r="A1" s="2" t="s">
        <v>108</v>
      </c>
      <c r="B1" s="216" t="str">
        <f>Info!C2</f>
        <v>სს თიბისი ბანკი</v>
      </c>
    </row>
    <row r="2" spans="1:8">
      <c r="A2" s="2" t="s">
        <v>109</v>
      </c>
      <c r="B2" s="326">
        <f>'1. key ratios'!B2</f>
        <v>45382</v>
      </c>
    </row>
    <row r="4" spans="1:8" ht="25.5" customHeight="1" thickBot="1">
      <c r="A4" s="163" t="s">
        <v>254</v>
      </c>
      <c r="B4" s="30" t="s">
        <v>91</v>
      </c>
      <c r="C4" s="13"/>
    </row>
    <row r="5" spans="1:8">
      <c r="A5" s="10"/>
      <c r="B5" s="297" t="s">
        <v>92</v>
      </c>
      <c r="C5" s="308" t="s">
        <v>450</v>
      </c>
    </row>
    <row r="6" spans="1:8">
      <c r="A6" s="14">
        <v>1</v>
      </c>
      <c r="B6" s="14" t="s">
        <v>960</v>
      </c>
      <c r="C6" s="306" t="s">
        <v>962</v>
      </c>
    </row>
    <row r="7" spans="1:8">
      <c r="A7" s="14">
        <v>2</v>
      </c>
      <c r="B7" s="14" t="s">
        <v>963</v>
      </c>
      <c r="C7" s="306" t="s">
        <v>964</v>
      </c>
    </row>
    <row r="8" spans="1:8">
      <c r="A8" s="14">
        <v>3</v>
      </c>
      <c r="B8" s="14" t="s">
        <v>965</v>
      </c>
      <c r="C8" s="306" t="s">
        <v>964</v>
      </c>
    </row>
    <row r="9" spans="1:8">
      <c r="A9" s="14">
        <v>4</v>
      </c>
      <c r="B9" s="14" t="s">
        <v>966</v>
      </c>
      <c r="C9" s="306" t="s">
        <v>964</v>
      </c>
    </row>
    <row r="10" spans="1:8">
      <c r="A10" s="14">
        <v>5</v>
      </c>
      <c r="B10" s="14" t="s">
        <v>967</v>
      </c>
      <c r="C10" s="306" t="s">
        <v>964</v>
      </c>
    </row>
    <row r="11" spans="1:8">
      <c r="A11" s="14">
        <v>6</v>
      </c>
      <c r="B11" s="14" t="s">
        <v>968</v>
      </c>
      <c r="C11" s="306" t="s">
        <v>964</v>
      </c>
    </row>
    <row r="12" spans="1:8">
      <c r="A12" s="14">
        <v>7</v>
      </c>
      <c r="B12" s="14" t="s">
        <v>969</v>
      </c>
      <c r="C12" s="306" t="s">
        <v>964</v>
      </c>
      <c r="H12" s="4"/>
    </row>
    <row r="13" spans="1:8">
      <c r="A13" s="14">
        <v>8</v>
      </c>
      <c r="B13" s="14" t="s">
        <v>970</v>
      </c>
      <c r="C13" s="306" t="s">
        <v>964</v>
      </c>
    </row>
    <row r="14" spans="1:8" ht="15">
      <c r="A14" s="14"/>
      <c r="B14" s="31"/>
      <c r="C14" s="306"/>
    </row>
    <row r="15" spans="1:8" ht="15">
      <c r="A15" s="14"/>
      <c r="B15" s="31"/>
      <c r="C15" s="306"/>
    </row>
    <row r="16" spans="1:8" ht="15">
      <c r="A16" s="14"/>
      <c r="B16" s="747"/>
      <c r="C16" s="748"/>
    </row>
    <row r="17" spans="1:3">
      <c r="A17" s="14"/>
      <c r="B17" s="298" t="s">
        <v>93</v>
      </c>
      <c r="C17" s="309" t="s">
        <v>451</v>
      </c>
    </row>
    <row r="18" spans="1:3">
      <c r="A18" s="14">
        <v>1</v>
      </c>
      <c r="B18" s="14" t="s">
        <v>961</v>
      </c>
      <c r="C18" s="306" t="s">
        <v>971</v>
      </c>
    </row>
    <row r="19" spans="1:3">
      <c r="A19" s="14">
        <v>2</v>
      </c>
      <c r="B19" s="14" t="s">
        <v>972</v>
      </c>
      <c r="C19" s="306" t="s">
        <v>973</v>
      </c>
    </row>
    <row r="20" spans="1:3">
      <c r="A20" s="14">
        <v>3</v>
      </c>
      <c r="B20" s="14" t="s">
        <v>974</v>
      </c>
      <c r="C20" s="306" t="s">
        <v>975</v>
      </c>
    </row>
    <row r="21" spans="1:3">
      <c r="A21" s="14">
        <v>4</v>
      </c>
      <c r="B21" s="14" t="s">
        <v>976</v>
      </c>
      <c r="C21" s="306" t="s">
        <v>977</v>
      </c>
    </row>
    <row r="22" spans="1:3">
      <c r="A22" s="14">
        <v>5</v>
      </c>
      <c r="B22" s="14" t="s">
        <v>978</v>
      </c>
      <c r="C22" s="306" t="s">
        <v>979</v>
      </c>
    </row>
    <row r="23" spans="1:3">
      <c r="A23" s="14"/>
      <c r="B23" s="26"/>
      <c r="C23" s="306"/>
    </row>
    <row r="24" spans="1:3">
      <c r="A24" s="14"/>
      <c r="B24" s="26"/>
      <c r="C24" s="306"/>
    </row>
    <row r="25" spans="1:3">
      <c r="A25" s="14"/>
      <c r="B25" s="26"/>
      <c r="C25" s="306"/>
    </row>
    <row r="26" spans="1:3">
      <c r="A26" s="14"/>
      <c r="B26" s="26"/>
      <c r="C26" s="306"/>
    </row>
    <row r="27" spans="1:3" ht="15.75" customHeight="1">
      <c r="A27" s="14"/>
      <c r="B27" s="26"/>
      <c r="C27" s="307"/>
    </row>
    <row r="28" spans="1:3" ht="15.75" customHeight="1">
      <c r="A28" s="14"/>
      <c r="B28" s="26"/>
      <c r="C28" s="27"/>
    </row>
    <row r="29" spans="1:3" ht="30" customHeight="1">
      <c r="A29" s="14"/>
      <c r="B29" s="749" t="s">
        <v>94</v>
      </c>
      <c r="C29" s="750"/>
    </row>
    <row r="30" spans="1:3">
      <c r="A30" s="14">
        <v>1</v>
      </c>
      <c r="B30" s="14" t="s">
        <v>980</v>
      </c>
      <c r="C30" s="714">
        <v>0.99878075215747519</v>
      </c>
    </row>
    <row r="31" spans="1:3" ht="15.75" customHeight="1">
      <c r="A31" s="14"/>
      <c r="B31" s="31"/>
      <c r="C31" s="32"/>
    </row>
    <row r="32" spans="1:3" ht="29.25" customHeight="1">
      <c r="A32" s="14"/>
      <c r="B32" s="749" t="s">
        <v>174</v>
      </c>
      <c r="C32" s="750"/>
    </row>
    <row r="33" spans="1:3">
      <c r="A33" s="14">
        <v>1</v>
      </c>
      <c r="B33" s="14" t="s">
        <v>981</v>
      </c>
      <c r="C33" s="714">
        <v>9.8451216823887341E-2</v>
      </c>
    </row>
    <row r="34" spans="1:3">
      <c r="A34" s="14">
        <v>2</v>
      </c>
      <c r="B34" s="14" t="s">
        <v>982</v>
      </c>
      <c r="C34" s="714">
        <v>6.4891446287555984E-2</v>
      </c>
    </row>
    <row r="35" spans="1:3">
      <c r="A35" s="14">
        <v>3</v>
      </c>
      <c r="B35" s="14" t="s">
        <v>983</v>
      </c>
      <c r="C35" s="714">
        <v>5.9656316958565096E-2</v>
      </c>
    </row>
    <row r="36" spans="1:3">
      <c r="A36" s="14"/>
      <c r="B36" s="14"/>
      <c r="C36" s="714"/>
    </row>
  </sheetData>
  <mergeCells count="3">
    <mergeCell ref="B16:C16"/>
    <mergeCell ref="B32:C32"/>
    <mergeCell ref="B29:C29"/>
  </mergeCells>
  <dataValidations count="1">
    <dataValidation type="list" allowBlank="1" showInputMessage="1" showErrorMessage="1" sqref="C14: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3"/>
  <sheetViews>
    <sheetView zoomScale="70" zoomScaleNormal="70" workbookViewId="0">
      <pane xSplit="1" ySplit="5" topLeftCell="B6" activePane="bottomRight" state="frozen"/>
      <selection activeCell="D15" sqref="D15"/>
      <selection pane="topRight" activeCell="D15" sqref="D15"/>
      <selection pane="bottomLeft" activeCell="D15" sqref="D15"/>
      <selection pane="bottomRight" activeCell="B6" sqref="B6:B7"/>
    </sheetView>
  </sheetViews>
  <sheetFormatPr defaultRowHeight="14.5"/>
  <cols>
    <col min="1" max="1" width="9.54296875" style="2" bestFit="1" customWidth="1"/>
    <col min="2" max="2" width="47.54296875" style="2" customWidth="1"/>
    <col min="3" max="3" width="28" style="2" customWidth="1"/>
    <col min="4" max="4" width="25.6328125" style="2" customWidth="1"/>
    <col min="5" max="5" width="18.81640625" style="2" customWidth="1"/>
    <col min="6" max="6" width="12" bestFit="1" customWidth="1"/>
    <col min="7" max="7" width="12.54296875" bestFit="1" customWidth="1"/>
  </cols>
  <sheetData>
    <row r="1" spans="1:11">
      <c r="A1" s="16" t="s">
        <v>108</v>
      </c>
      <c r="B1" s="15" t="str">
        <f>Info!C2</f>
        <v>სს თიბისი ბანკი</v>
      </c>
    </row>
    <row r="2" spans="1:11" s="20" customFormat="1" ht="15.75" customHeight="1">
      <c r="A2" s="20" t="s">
        <v>109</v>
      </c>
      <c r="B2" s="326">
        <f>'1. key ratios'!B2</f>
        <v>45382</v>
      </c>
    </row>
    <row r="3" spans="1:11" s="20" customFormat="1" ht="15.75" customHeight="1"/>
    <row r="4" spans="1:11" s="20" customFormat="1" ht="15.75" customHeight="1" thickBot="1">
      <c r="A4" s="164" t="s">
        <v>255</v>
      </c>
      <c r="B4" s="165" t="s">
        <v>168</v>
      </c>
      <c r="C4" s="130"/>
      <c r="D4" s="130"/>
      <c r="E4" s="131" t="s">
        <v>87</v>
      </c>
    </row>
    <row r="5" spans="1:11" s="79" customFormat="1" ht="17.5" customHeight="1">
      <c r="A5" s="228"/>
      <c r="B5" s="229"/>
      <c r="C5" s="129" t="s">
        <v>0</v>
      </c>
      <c r="D5" s="129" t="s">
        <v>1</v>
      </c>
      <c r="E5" s="230" t="s">
        <v>2</v>
      </c>
    </row>
    <row r="6" spans="1:11" s="97" customFormat="1" ht="14.5" customHeight="1">
      <c r="A6" s="231"/>
      <c r="B6" s="751" t="s">
        <v>144</v>
      </c>
      <c r="C6" s="751" t="s">
        <v>856</v>
      </c>
      <c r="D6" s="752" t="s">
        <v>143</v>
      </c>
      <c r="E6" s="753"/>
      <c r="G6"/>
    </row>
    <row r="7" spans="1:11" s="97" customFormat="1" ht="99.65" customHeight="1">
      <c r="A7" s="231"/>
      <c r="B7" s="751"/>
      <c r="C7" s="751"/>
      <c r="D7" s="226" t="s">
        <v>142</v>
      </c>
      <c r="E7" s="227" t="s">
        <v>353</v>
      </c>
      <c r="G7"/>
    </row>
    <row r="8" spans="1:11" s="97" customFormat="1" ht="22.5" customHeight="1">
      <c r="A8" s="444">
        <v>1</v>
      </c>
      <c r="B8" s="392" t="s">
        <v>843</v>
      </c>
      <c r="C8" s="445">
        <f>SUM(C9:C11)</f>
        <v>4430860988.1399994</v>
      </c>
      <c r="D8" s="445">
        <f t="shared" ref="D8:E8" si="0">SUM(D9:D11)</f>
        <v>0</v>
      </c>
      <c r="E8" s="445">
        <f t="shared" si="0"/>
        <v>4430860988.1399994</v>
      </c>
      <c r="G8"/>
      <c r="I8" s="636"/>
      <c r="J8" s="636"/>
      <c r="K8" s="636"/>
    </row>
    <row r="9" spans="1:11" s="97" customFormat="1">
      <c r="A9" s="444">
        <v>1.1000000000000001</v>
      </c>
      <c r="B9" s="393" t="s">
        <v>96</v>
      </c>
      <c r="C9" s="445">
        <v>921143495.9000001</v>
      </c>
      <c r="D9" s="445">
        <v>0</v>
      </c>
      <c r="E9" s="445">
        <v>921143495.9000001</v>
      </c>
      <c r="G9"/>
      <c r="I9" s="636"/>
      <c r="J9" s="636"/>
      <c r="K9" s="636"/>
    </row>
    <row r="10" spans="1:11" s="97" customFormat="1">
      <c r="A10" s="444">
        <v>1.2</v>
      </c>
      <c r="B10" s="393" t="s">
        <v>97</v>
      </c>
      <c r="C10" s="445">
        <v>2080054031.0899999</v>
      </c>
      <c r="D10" s="445">
        <v>0</v>
      </c>
      <c r="E10" s="445">
        <v>2080054031.0899999</v>
      </c>
      <c r="G10"/>
      <c r="I10" s="636"/>
      <c r="J10" s="636"/>
      <c r="K10" s="636"/>
    </row>
    <row r="11" spans="1:11" s="97" customFormat="1">
      <c r="A11" s="444">
        <v>1.3</v>
      </c>
      <c r="B11" s="393" t="s">
        <v>98</v>
      </c>
      <c r="C11" s="445">
        <v>1429663461.1500001</v>
      </c>
      <c r="D11" s="445">
        <v>0</v>
      </c>
      <c r="E11" s="445">
        <v>1429663461.1500001</v>
      </c>
      <c r="G11"/>
      <c r="I11" s="636"/>
      <c r="J11" s="636"/>
      <c r="K11" s="636"/>
    </row>
    <row r="12" spans="1:11" s="97" customFormat="1">
      <c r="A12" s="444">
        <v>2</v>
      </c>
      <c r="B12" s="394" t="s">
        <v>730</v>
      </c>
      <c r="C12" s="445">
        <v>64246470.290000007</v>
      </c>
      <c r="D12" s="445">
        <v>0</v>
      </c>
      <c r="E12" s="445">
        <v>64246470.290000007</v>
      </c>
      <c r="G12"/>
      <c r="I12" s="636"/>
      <c r="J12" s="636"/>
      <c r="K12" s="636"/>
    </row>
    <row r="13" spans="1:11" s="97" customFormat="1">
      <c r="A13" s="444">
        <v>2.1</v>
      </c>
      <c r="B13" s="395" t="s">
        <v>731</v>
      </c>
      <c r="C13" s="445">
        <v>64246470.290000007</v>
      </c>
      <c r="D13" s="445">
        <v>0</v>
      </c>
      <c r="E13" s="445">
        <v>64246470.290000007</v>
      </c>
      <c r="G13"/>
      <c r="I13" s="636"/>
      <c r="J13" s="636"/>
      <c r="K13" s="636"/>
    </row>
    <row r="14" spans="1:11" s="97" customFormat="1" ht="34" customHeight="1">
      <c r="A14" s="444">
        <v>3</v>
      </c>
      <c r="B14" s="396" t="s">
        <v>732</v>
      </c>
      <c r="C14" s="445">
        <v>0</v>
      </c>
      <c r="D14" s="445">
        <v>0</v>
      </c>
      <c r="E14" s="445">
        <v>0</v>
      </c>
      <c r="G14"/>
      <c r="I14" s="636"/>
      <c r="J14" s="636"/>
      <c r="K14" s="636"/>
    </row>
    <row r="15" spans="1:11" s="97" customFormat="1" ht="32.5" customHeight="1">
      <c r="A15" s="444">
        <v>4</v>
      </c>
      <c r="B15" s="397" t="s">
        <v>733</v>
      </c>
      <c r="C15" s="445">
        <v>0</v>
      </c>
      <c r="D15" s="445">
        <v>0</v>
      </c>
      <c r="E15" s="445">
        <v>0</v>
      </c>
      <c r="G15"/>
      <c r="I15" s="636"/>
      <c r="J15" s="636"/>
      <c r="K15" s="636"/>
    </row>
    <row r="16" spans="1:11" s="97" customFormat="1" ht="23" customHeight="1">
      <c r="A16" s="444">
        <v>5</v>
      </c>
      <c r="B16" s="397" t="s">
        <v>734</v>
      </c>
      <c r="C16" s="445">
        <f>SUM(C17:C19)</f>
        <v>3898896246.9000015</v>
      </c>
      <c r="D16" s="445">
        <f t="shared" ref="D16:E16" si="1">SUM(D17:D19)</f>
        <v>0</v>
      </c>
      <c r="E16" s="445">
        <f t="shared" si="1"/>
        <v>3898896246.9000015</v>
      </c>
      <c r="G16"/>
      <c r="I16" s="636"/>
      <c r="J16" s="636"/>
      <c r="K16" s="636"/>
    </row>
    <row r="17" spans="1:11" s="97" customFormat="1">
      <c r="A17" s="444">
        <v>5.0999999999999996</v>
      </c>
      <c r="B17" s="398" t="s">
        <v>735</v>
      </c>
      <c r="C17" s="445">
        <v>929259.53</v>
      </c>
      <c r="D17" s="445">
        <v>0</v>
      </c>
      <c r="E17" s="445">
        <v>929259.53</v>
      </c>
      <c r="G17"/>
      <c r="I17" s="636"/>
      <c r="J17" s="636"/>
      <c r="K17" s="636"/>
    </row>
    <row r="18" spans="1:11" s="97" customFormat="1">
      <c r="A18" s="444">
        <v>5.2</v>
      </c>
      <c r="B18" s="398" t="s">
        <v>569</v>
      </c>
      <c r="C18" s="445">
        <v>3897966987.3700013</v>
      </c>
      <c r="D18" s="445">
        <v>0</v>
      </c>
      <c r="E18" s="445">
        <v>3897966987.3700013</v>
      </c>
      <c r="G18"/>
      <c r="I18" s="636"/>
      <c r="J18" s="636"/>
      <c r="K18" s="636"/>
    </row>
    <row r="19" spans="1:11" s="97" customFormat="1">
      <c r="A19" s="444">
        <v>5.3</v>
      </c>
      <c r="B19" s="398" t="s">
        <v>736</v>
      </c>
      <c r="C19" s="445">
        <v>0</v>
      </c>
      <c r="D19" s="445">
        <v>0</v>
      </c>
      <c r="E19" s="445">
        <v>0</v>
      </c>
      <c r="G19"/>
      <c r="I19" s="636"/>
      <c r="J19" s="636"/>
      <c r="K19" s="636"/>
    </row>
    <row r="20" spans="1:11" s="97" customFormat="1" ht="20">
      <c r="A20" s="444">
        <v>6</v>
      </c>
      <c r="B20" s="396" t="s">
        <v>737</v>
      </c>
      <c r="C20" s="445">
        <f>SUM(C21:C22)</f>
        <v>21291760093.639999</v>
      </c>
      <c r="D20" s="445">
        <f t="shared" ref="D20:E20" si="2">SUM(D21:D22)</f>
        <v>0</v>
      </c>
      <c r="E20" s="445">
        <f t="shared" si="2"/>
        <v>21291760093.639999</v>
      </c>
      <c r="G20"/>
      <c r="I20" s="636"/>
      <c r="J20" s="636"/>
      <c r="K20" s="636"/>
    </row>
    <row r="21" spans="1:11">
      <c r="A21" s="444">
        <v>6.1</v>
      </c>
      <c r="B21" s="398" t="s">
        <v>569</v>
      </c>
      <c r="C21" s="445">
        <v>0</v>
      </c>
      <c r="D21" s="445">
        <v>0</v>
      </c>
      <c r="E21" s="445">
        <v>0</v>
      </c>
      <c r="I21" s="636"/>
      <c r="J21" s="636"/>
      <c r="K21" s="636"/>
    </row>
    <row r="22" spans="1:11">
      <c r="A22" s="444">
        <v>6.2</v>
      </c>
      <c r="B22" s="398" t="s">
        <v>736</v>
      </c>
      <c r="C22" s="445">
        <v>21291760093.639999</v>
      </c>
      <c r="D22" s="445">
        <v>0</v>
      </c>
      <c r="E22" s="445">
        <v>21291760093.639999</v>
      </c>
      <c r="I22" s="636"/>
      <c r="J22" s="636"/>
      <c r="K22" s="636"/>
    </row>
    <row r="23" spans="1:11" ht="20">
      <c r="A23" s="444">
        <v>7</v>
      </c>
      <c r="B23" s="399" t="s">
        <v>738</v>
      </c>
      <c r="C23" s="445">
        <v>33899528.030000001</v>
      </c>
      <c r="D23" s="445">
        <v>7564784.2699999996</v>
      </c>
      <c r="E23" s="445">
        <v>26334743.760000002</v>
      </c>
      <c r="I23" s="636"/>
      <c r="J23" s="636"/>
      <c r="K23" s="636"/>
    </row>
    <row r="24" spans="1:11" ht="20">
      <c r="A24" s="444">
        <v>8</v>
      </c>
      <c r="B24" s="400" t="s">
        <v>739</v>
      </c>
      <c r="C24" s="445">
        <v>0</v>
      </c>
      <c r="D24" s="445">
        <v>0</v>
      </c>
      <c r="E24" s="445">
        <v>0</v>
      </c>
      <c r="I24" s="636"/>
      <c r="J24" s="636"/>
      <c r="K24" s="636"/>
    </row>
    <row r="25" spans="1:11">
      <c r="A25" s="444">
        <v>9</v>
      </c>
      <c r="B25" s="397" t="s">
        <v>740</v>
      </c>
      <c r="C25" s="446">
        <f>SUM(C26:C27)</f>
        <v>596891233.42999959</v>
      </c>
      <c r="D25" s="446">
        <f t="shared" ref="D25:E25" si="3">SUM(D26:D27)</f>
        <v>0</v>
      </c>
      <c r="E25" s="446">
        <f t="shared" si="3"/>
        <v>596891233.42999959</v>
      </c>
      <c r="I25" s="636"/>
      <c r="J25" s="636"/>
      <c r="K25" s="636"/>
    </row>
    <row r="26" spans="1:11">
      <c r="A26" s="444">
        <v>9.1</v>
      </c>
      <c r="B26" s="401" t="s">
        <v>741</v>
      </c>
      <c r="C26" s="445">
        <v>580970451.81999958</v>
      </c>
      <c r="D26" s="445">
        <v>0</v>
      </c>
      <c r="E26" s="445">
        <v>580970451.81999958</v>
      </c>
      <c r="I26" s="636"/>
      <c r="J26" s="636"/>
      <c r="K26" s="636"/>
    </row>
    <row r="27" spans="1:11">
      <c r="A27" s="444">
        <v>9.1999999999999993</v>
      </c>
      <c r="B27" s="401" t="s">
        <v>742</v>
      </c>
      <c r="C27" s="445">
        <v>15920781.609999999</v>
      </c>
      <c r="D27" s="445">
        <v>0</v>
      </c>
      <c r="E27" s="445">
        <v>15920781.609999999</v>
      </c>
      <c r="I27" s="636"/>
      <c r="J27" s="636"/>
      <c r="K27" s="636"/>
    </row>
    <row r="28" spans="1:11">
      <c r="A28" s="444">
        <v>10</v>
      </c>
      <c r="B28" s="397" t="s">
        <v>36</v>
      </c>
      <c r="C28" s="446">
        <f>SUM(C29:C30)</f>
        <v>352431386.59000003</v>
      </c>
      <c r="D28" s="446">
        <f t="shared" ref="D28:E28" si="4">SUM(D29:D30)</f>
        <v>352431386.59000003</v>
      </c>
      <c r="E28" s="446">
        <f t="shared" si="4"/>
        <v>0</v>
      </c>
      <c r="I28" s="636"/>
      <c r="J28" s="636"/>
      <c r="K28" s="636"/>
    </row>
    <row r="29" spans="1:11">
      <c r="A29" s="444">
        <v>10.1</v>
      </c>
      <c r="B29" s="401" t="s">
        <v>743</v>
      </c>
      <c r="C29" s="445">
        <v>27502089.170000002</v>
      </c>
      <c r="D29" s="445">
        <v>27502089.170000002</v>
      </c>
      <c r="E29" s="445">
        <v>0</v>
      </c>
      <c r="I29" s="636"/>
      <c r="J29" s="636"/>
      <c r="K29" s="636"/>
    </row>
    <row r="30" spans="1:11">
      <c r="A30" s="444">
        <v>10.199999999999999</v>
      </c>
      <c r="B30" s="401" t="s">
        <v>744</v>
      </c>
      <c r="C30" s="445">
        <v>324929297.42000002</v>
      </c>
      <c r="D30" s="445">
        <v>324929297.42000002</v>
      </c>
      <c r="E30" s="445">
        <v>0</v>
      </c>
      <c r="I30" s="636"/>
      <c r="J30" s="636"/>
      <c r="K30" s="636"/>
    </row>
    <row r="31" spans="1:11">
      <c r="A31" s="444">
        <v>11</v>
      </c>
      <c r="B31" s="397" t="s">
        <v>745</v>
      </c>
      <c r="C31" s="446">
        <f>SUM(C32:C33)</f>
        <v>4179080.48</v>
      </c>
      <c r="D31" s="446">
        <f t="shared" ref="D31:E31" si="5">SUM(D32:D33)</f>
        <v>0</v>
      </c>
      <c r="E31" s="446">
        <f t="shared" si="5"/>
        <v>4179080.48</v>
      </c>
      <c r="I31" s="636"/>
      <c r="J31" s="636"/>
      <c r="K31" s="636"/>
    </row>
    <row r="32" spans="1:11">
      <c r="A32" s="444">
        <v>11.1</v>
      </c>
      <c r="B32" s="401" t="s">
        <v>746</v>
      </c>
      <c r="C32" s="445">
        <v>4179080.48</v>
      </c>
      <c r="D32" s="445">
        <v>0</v>
      </c>
      <c r="E32" s="445">
        <v>4179080.48</v>
      </c>
      <c r="I32" s="636"/>
      <c r="J32" s="636"/>
      <c r="K32" s="636"/>
    </row>
    <row r="33" spans="1:11">
      <c r="A33" s="444">
        <v>11.2</v>
      </c>
      <c r="B33" s="401" t="s">
        <v>747</v>
      </c>
      <c r="C33" s="445">
        <v>0</v>
      </c>
      <c r="D33" s="445">
        <v>0</v>
      </c>
      <c r="E33" s="445">
        <v>0</v>
      </c>
      <c r="I33" s="636"/>
      <c r="J33" s="636"/>
      <c r="K33" s="636"/>
    </row>
    <row r="34" spans="1:11">
      <c r="A34" s="444">
        <v>13</v>
      </c>
      <c r="B34" s="397" t="s">
        <v>99</v>
      </c>
      <c r="C34" s="445">
        <v>579324553.27000022</v>
      </c>
      <c r="D34" s="445">
        <v>0</v>
      </c>
      <c r="E34" s="445">
        <v>579324553.27000022</v>
      </c>
      <c r="I34" s="636"/>
      <c r="J34" s="636"/>
      <c r="K34" s="636"/>
    </row>
    <row r="35" spans="1:11">
      <c r="A35" s="444">
        <v>13.1</v>
      </c>
      <c r="B35" s="402" t="s">
        <v>748</v>
      </c>
      <c r="C35" s="445">
        <v>286036098.88999993</v>
      </c>
      <c r="D35" s="445">
        <v>0</v>
      </c>
      <c r="E35" s="445">
        <v>286036098.88999993</v>
      </c>
      <c r="I35" s="636"/>
      <c r="J35" s="636"/>
      <c r="K35" s="636"/>
    </row>
    <row r="36" spans="1:11">
      <c r="A36" s="444">
        <v>13.2</v>
      </c>
      <c r="B36" s="402" t="s">
        <v>749</v>
      </c>
      <c r="C36" s="445">
        <v>0</v>
      </c>
      <c r="D36" s="445">
        <v>0</v>
      </c>
      <c r="E36" s="445">
        <v>0</v>
      </c>
      <c r="I36" s="636"/>
      <c r="J36" s="636"/>
      <c r="K36" s="636"/>
    </row>
    <row r="37" spans="1:11" ht="39.5" thickBot="1">
      <c r="A37" s="232"/>
      <c r="B37" s="233" t="s">
        <v>320</v>
      </c>
      <c r="C37" s="195">
        <f>SUM(C8,C12,C14,C15,C16,C20,C23,C24,C25,C28,C31,C34)</f>
        <v>31252489580.77</v>
      </c>
      <c r="D37" s="195">
        <f t="shared" ref="D37:E37" si="6">SUM(D8,D12,D14,D15,D16,D20,D23,D24,D25,D28,D31,D34)</f>
        <v>359996170.86000001</v>
      </c>
      <c r="E37" s="195">
        <f t="shared" si="6"/>
        <v>30892493409.91</v>
      </c>
      <c r="I37" s="636"/>
      <c r="J37" s="636"/>
      <c r="K37" s="636"/>
    </row>
    <row r="38" spans="1:11">
      <c r="A38"/>
      <c r="B38"/>
      <c r="C38"/>
      <c r="D38"/>
      <c r="E38"/>
    </row>
    <row r="39" spans="1:11">
      <c r="A39"/>
      <c r="B39"/>
      <c r="C39"/>
      <c r="D39"/>
      <c r="E39"/>
    </row>
    <row r="41" spans="1:11" s="2" customFormat="1">
      <c r="B41" s="34"/>
      <c r="F41"/>
      <c r="G41"/>
    </row>
    <row r="42" spans="1:11" s="2" customFormat="1">
      <c r="B42" s="35"/>
      <c r="F42"/>
      <c r="G42"/>
    </row>
    <row r="43" spans="1:11" s="2" customFormat="1">
      <c r="B43" s="34"/>
      <c r="F43"/>
      <c r="G43"/>
    </row>
    <row r="44" spans="1:11" s="2" customFormat="1">
      <c r="B44" s="34"/>
      <c r="F44"/>
      <c r="G44"/>
    </row>
    <row r="45" spans="1:11" s="2" customFormat="1">
      <c r="B45" s="34"/>
      <c r="F45"/>
      <c r="G45"/>
    </row>
    <row r="46" spans="1:11" s="2" customFormat="1">
      <c r="B46" s="34"/>
      <c r="F46"/>
      <c r="G46"/>
    </row>
    <row r="47" spans="1:11" s="2" customFormat="1">
      <c r="B47" s="34"/>
      <c r="F47"/>
      <c r="G47"/>
    </row>
    <row r="48" spans="1:11" s="2" customFormat="1">
      <c r="B48" s="35"/>
      <c r="F48"/>
      <c r="G48"/>
    </row>
    <row r="49" spans="2:7" s="2" customFormat="1">
      <c r="B49" s="35"/>
      <c r="F49"/>
      <c r="G49"/>
    </row>
    <row r="50" spans="2:7" s="2" customFormat="1">
      <c r="B50" s="35"/>
      <c r="F50"/>
      <c r="G50"/>
    </row>
    <row r="51" spans="2:7" s="2" customFormat="1">
      <c r="B51" s="35"/>
      <c r="F51"/>
      <c r="G51"/>
    </row>
    <row r="52" spans="2:7" s="2" customFormat="1">
      <c r="B52" s="35"/>
      <c r="F52"/>
      <c r="G52"/>
    </row>
    <row r="53" spans="2:7" s="2" customFormat="1">
      <c r="B53" s="35"/>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B5" sqref="B5"/>
    </sheetView>
  </sheetViews>
  <sheetFormatPr defaultRowHeight="14.5" outlineLevelRow="1"/>
  <cols>
    <col min="1" max="1" width="9.54296875" style="2" bestFit="1" customWidth="1"/>
    <col min="2" max="2" width="114.26953125" style="2" customWidth="1"/>
    <col min="3" max="3" width="18.81640625" customWidth="1"/>
    <col min="4" max="4" width="25.453125" customWidth="1"/>
    <col min="5" max="5" width="24.26953125" customWidth="1"/>
    <col min="6" max="6" width="24" customWidth="1"/>
    <col min="7" max="7" width="10" bestFit="1" customWidth="1"/>
    <col min="8" max="8" width="12" bestFit="1" customWidth="1"/>
    <col min="9" max="9" width="12.54296875" bestFit="1" customWidth="1"/>
  </cols>
  <sheetData>
    <row r="1" spans="1:6">
      <c r="A1" s="16" t="s">
        <v>108</v>
      </c>
      <c r="B1" s="15" t="str">
        <f>Info!C2</f>
        <v>სს თიბისი ბანკი</v>
      </c>
    </row>
    <row r="2" spans="1:6" s="20" customFormat="1" ht="15.75" customHeight="1">
      <c r="A2" s="20" t="s">
        <v>109</v>
      </c>
      <c r="B2" s="326">
        <f>'1. key ratios'!B2</f>
        <v>45382</v>
      </c>
      <c r="C2"/>
      <c r="D2"/>
      <c r="E2"/>
      <c r="F2"/>
    </row>
    <row r="3" spans="1:6" s="20" customFormat="1" ht="15.75" customHeight="1">
      <c r="C3"/>
      <c r="D3"/>
      <c r="E3"/>
      <c r="F3"/>
    </row>
    <row r="4" spans="1:6" s="20" customFormat="1" ht="26.5" thickBot="1">
      <c r="A4" s="20" t="s">
        <v>256</v>
      </c>
      <c r="B4" s="137" t="s">
        <v>171</v>
      </c>
      <c r="C4" s="131" t="s">
        <v>87</v>
      </c>
      <c r="D4"/>
      <c r="E4"/>
      <c r="F4"/>
    </row>
    <row r="5" spans="1:6">
      <c r="A5" s="132">
        <v>1</v>
      </c>
      <c r="B5" s="133" t="s">
        <v>727</v>
      </c>
      <c r="C5" s="169">
        <f>'7. LI1'!E37</f>
        <v>30892493409.91</v>
      </c>
    </row>
    <row r="6" spans="1:6" s="122" customFormat="1">
      <c r="A6" s="78">
        <v>2.1</v>
      </c>
      <c r="B6" s="139" t="s">
        <v>861</v>
      </c>
      <c r="C6" s="170">
        <v>3530476080.6899996</v>
      </c>
    </row>
    <row r="7" spans="1:6" s="4" customFormat="1" ht="26" outlineLevel="1">
      <c r="A7" s="138">
        <v>2.2000000000000002</v>
      </c>
      <c r="B7" s="134" t="s">
        <v>862</v>
      </c>
      <c r="C7" s="170">
        <v>4012844157.0356545</v>
      </c>
    </row>
    <row r="8" spans="1:6" s="4" customFormat="1" ht="26.5">
      <c r="A8" s="138">
        <v>3</v>
      </c>
      <c r="B8" s="135" t="s">
        <v>728</v>
      </c>
      <c r="C8" s="171">
        <f>SUM(C5:C7)</f>
        <v>38435813647.635651</v>
      </c>
    </row>
    <row r="9" spans="1:6" s="122" customFormat="1">
      <c r="A9" s="78">
        <v>4</v>
      </c>
      <c r="B9" s="142" t="s">
        <v>169</v>
      </c>
      <c r="C9" s="170">
        <v>0</v>
      </c>
    </row>
    <row r="10" spans="1:6" s="4" customFormat="1" outlineLevel="1">
      <c r="A10" s="138">
        <v>5.0999999999999996</v>
      </c>
      <c r="B10" s="134" t="s">
        <v>175</v>
      </c>
      <c r="C10" s="170">
        <v>-1897852184.0359993</v>
      </c>
    </row>
    <row r="11" spans="1:6" s="4" customFormat="1" ht="26" outlineLevel="1">
      <c r="A11" s="138">
        <v>5.2</v>
      </c>
      <c r="B11" s="134" t="s">
        <v>176</v>
      </c>
      <c r="C11" s="170">
        <v>-3848966903.1302576</v>
      </c>
    </row>
    <row r="12" spans="1:6" s="4" customFormat="1">
      <c r="A12" s="138">
        <v>6</v>
      </c>
      <c r="B12" s="140" t="s">
        <v>438</v>
      </c>
      <c r="C12" s="170">
        <v>0</v>
      </c>
    </row>
    <row r="13" spans="1:6" s="4" customFormat="1" ht="15" thickBot="1">
      <c r="A13" s="141">
        <v>7</v>
      </c>
      <c r="B13" s="136" t="s">
        <v>170</v>
      </c>
      <c r="C13" s="172">
        <f>SUM(C8:C12)</f>
        <v>32688994560.469398</v>
      </c>
    </row>
    <row r="15" spans="1:6" ht="26.5">
      <c r="B15" s="22" t="s">
        <v>439</v>
      </c>
    </row>
    <row r="17" spans="2:9" s="2" customFormat="1">
      <c r="B17" s="36"/>
      <c r="C17"/>
      <c r="D17"/>
      <c r="E17"/>
      <c r="F17"/>
      <c r="G17"/>
      <c r="H17"/>
      <c r="I17"/>
    </row>
    <row r="18" spans="2:9" s="2" customFormat="1">
      <c r="B18" s="33"/>
      <c r="C18"/>
      <c r="D18"/>
      <c r="E18"/>
      <c r="F18"/>
      <c r="G18"/>
      <c r="H18"/>
      <c r="I18"/>
    </row>
    <row r="19" spans="2:9" s="2" customFormat="1">
      <c r="B19" s="33"/>
      <c r="C19"/>
      <c r="D19"/>
      <c r="E19"/>
      <c r="F19"/>
      <c r="G19"/>
      <c r="H19"/>
      <c r="I19"/>
    </row>
    <row r="20" spans="2:9" s="2" customFormat="1">
      <c r="B20" s="35"/>
      <c r="C20"/>
      <c r="D20"/>
      <c r="E20"/>
      <c r="F20"/>
      <c r="G20"/>
      <c r="H20"/>
      <c r="I20"/>
    </row>
    <row r="21" spans="2:9" s="2" customFormat="1">
      <c r="B21" s="34"/>
      <c r="C21"/>
      <c r="D21"/>
      <c r="E21"/>
      <c r="F21"/>
      <c r="G21"/>
      <c r="H21"/>
      <c r="I21"/>
    </row>
    <row r="22" spans="2:9" s="2" customFormat="1">
      <c r="B22" s="35"/>
      <c r="C22"/>
      <c r="D22"/>
      <c r="E22"/>
      <c r="F22"/>
      <c r="G22"/>
      <c r="H22"/>
      <c r="I22"/>
    </row>
    <row r="23" spans="2:9" s="2" customFormat="1">
      <c r="B23" s="34"/>
      <c r="C23"/>
      <c r="D23"/>
      <c r="E23"/>
      <c r="F23"/>
      <c r="G23"/>
      <c r="H23"/>
      <c r="I23"/>
    </row>
    <row r="24" spans="2:9" s="2" customFormat="1">
      <c r="B24" s="34"/>
      <c r="C24"/>
      <c r="D24"/>
      <c r="E24"/>
      <c r="F24"/>
      <c r="G24"/>
      <c r="H24"/>
      <c r="I24"/>
    </row>
    <row r="25" spans="2:9" s="2" customFormat="1">
      <c r="B25" s="34"/>
      <c r="C25"/>
      <c r="D25"/>
      <c r="E25"/>
      <c r="F25"/>
      <c r="G25"/>
      <c r="H25"/>
      <c r="I25"/>
    </row>
    <row r="26" spans="2:9" s="2" customFormat="1">
      <c r="B26" s="34"/>
      <c r="C26"/>
      <c r="D26"/>
      <c r="E26"/>
      <c r="F26"/>
      <c r="G26"/>
      <c r="H26"/>
      <c r="I26"/>
    </row>
    <row r="27" spans="2:9" s="2" customFormat="1">
      <c r="B27" s="34"/>
      <c r="C27"/>
      <c r="D27"/>
      <c r="E27"/>
      <c r="F27"/>
      <c r="G27"/>
      <c r="H27"/>
      <c r="I27"/>
    </row>
    <row r="28" spans="2:9" s="2" customFormat="1">
      <c r="B28" s="35"/>
      <c r="C28"/>
      <c r="D28"/>
      <c r="E28"/>
      <c r="F28"/>
      <c r="G28"/>
      <c r="H28"/>
      <c r="I28"/>
    </row>
    <row r="29" spans="2:9" s="2" customFormat="1">
      <c r="B29" s="35"/>
      <c r="C29"/>
      <c r="D29"/>
      <c r="E29"/>
      <c r="F29"/>
      <c r="G29"/>
      <c r="H29"/>
      <c r="I29"/>
    </row>
    <row r="30" spans="2:9" s="2" customFormat="1">
      <c r="B30" s="35"/>
      <c r="C30"/>
      <c r="D30"/>
      <c r="E30"/>
      <c r="F30"/>
      <c r="G30"/>
      <c r="H30"/>
      <c r="I30"/>
    </row>
    <row r="31" spans="2:9" s="2" customFormat="1">
      <c r="B31" s="35"/>
      <c r="C31"/>
      <c r="D31"/>
      <c r="E31"/>
      <c r="F31"/>
      <c r="G31"/>
      <c r="H31"/>
      <c r="I31"/>
    </row>
    <row r="32" spans="2:9" s="2" customFormat="1">
      <c r="B32" s="35"/>
      <c r="C32"/>
      <c r="D32"/>
      <c r="E32"/>
      <c r="F32"/>
      <c r="G32"/>
      <c r="H32"/>
      <c r="I32"/>
    </row>
    <row r="33" spans="2:9" s="2" customFormat="1">
      <c r="B33" s="3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qgHVfJGOh1q7bAHkdO48J1/dxr77wyc+MyIZXcp4R50=</DigestValue>
    </Reference>
    <Reference Type="http://www.w3.org/2000/09/xmldsig#Object" URI="#idOfficeObject">
      <DigestMethod Algorithm="http://www.w3.org/2001/04/xmlenc#sha256"/>
      <DigestValue>Um20c6my1yDVr29iKg+yJyybcSMEODevb8/kmv169iU=</DigestValue>
    </Reference>
    <Reference Type="http://uri.etsi.org/01903#SignedProperties" URI="#idSignedProperties">
      <Transforms>
        <Transform Algorithm="http://www.w3.org/TR/2001/REC-xml-c14n-20010315"/>
      </Transforms>
      <DigestMethod Algorithm="http://www.w3.org/2001/04/xmlenc#sha256"/>
      <DigestValue>ixMKJrTA5SIeq8tJW1vimQM5LsSCVoKh344tpvwpSjw=</DigestValue>
    </Reference>
  </SignedInfo>
  <SignatureValue>S1/7z8Kjr4TdamRgODlAux7Qi6t4QiUSmW+gFvm4JWkU0kKgb8Y2b8dVgcJt28WbqGSA0NJYhVbt
b6P+TIrqiaW+bkTxEoUmBs5M62YF3Aloy+NVVg2BKtKBHF/DszzzNcQD4kBR3Cu8AL5Dwnpe3eNn
i0TdnuXDbRu3DhyyqDmRDkZgjaU6eAjRnGCSgYqCtx9lH7NkadWgZfTrHsJR/qdqL76L0+rFX5RL
f8w13zfVsrzSRwUoLG+5hMUf56cL4a/ezqWjfQjQzLqd66DYk8tgh3sfDWeb3nP66iXRwyLMDT5q
wJNUzj9AGb4hq/3uegIyWMW+k0bLwaHgam/XGw==</SignatureValue>
  <KeyInfo>
    <X509Data>
      <X509Certificate>MIIGOTCCBSGgAwIBAgIKK9XQkAADAAI5NTANBgkqhkiG9w0BAQsFADBKMRIwEAYKCZImiZPyLGQBGRYCZ2UxEzARBgoJkiaJk/IsZAEZFgNuYmcxHzAdBgNVBAMTFk5CRyBDbGFzcyAyIElOVCBTdWIgQ0EwHhcNMjMwNzExMDc0MDU4WhcNMjUwNzEwMDc0MDU4WjA3MRUwEwYDVQQKEwxKU0MgVEJDIEJBTksxHjAcBgNVBAMTFUJUQiAtIERhdmlkIEt1dGFsYWR6ZTCCASIwDQYJKoZIhvcNAQEBBQADggEPADCCAQoCggEBAOVZ6TIJ9e/sfVQdWzm9QGvvWhEAXIvWWZyKwyGboGlwxr5XTmq2rN5vmqiHKcMSwZqdzpt/PVRcUe+zOvlXb/PmyAU2K4j6t+NDAgjE2LQUFceUNuOLcOzNEItZWfR4dNv+CZ2EG6Tc+ip5vF8ZaLaY+R+GvwWNZKJWr9iRYG/3CBH/aD+QIpVdR7ZYIlb0UFw2UNhHaxd11iCVDUZNRRWkfJ6Msv8daT32HYe4Tvi4KyAb+5rLurjoilOIbIcCMOQK4NeqI3FeqSM8zVJrkvr0Qzma2fQyoOqyXGvfJiGa7ERLFckzzau1e7czhXTaiw+9w0ezSYRTRLFhHKDlAJkCAwEAAaOCAzIwggMuMDwGCSsGAQQBgjcVBwQvMC0GJSsGAQQBgjcVCOayYION9USGgZkJg7ihSoO+hHEEg8SRM4SDiF0CAWQCASMwHQYDVR0lBBYwFAYIKwYBBQUHAwIGCCsGAQUFBwMEMAsGA1UdDwQEAwIHgDAnBgkrBgEEAYI3FQoEGjAYMAoGCCsGAQUFBwMCMAoGCCsGAQUFBwMEMB0GA1UdDgQWBBQPoCZk++GwWnYnqp0qcYZA0lO68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ER7o+NNUf61NWytnlw/b2vM+wVnFDWJqaYo+ajMNgdNLB+N8dYieAPOsW1585QN3gT5Wv7/qPFkQT6GIBLXMwGa12vteDCc1dy+CtUQpXbzJ4T9a0dNy1oxbpjihnrcRDIH2QETSku9j+6fH6rkX74lizseg8iTgB8e5voZyJ97BMQnxiphYjs/0FOFQYVQD3Ks8Z2EdA5KMUIV+m3urbFVao22MZGsgaTZDh5XIlm5DJrlKCxIWEWe8wBEJ8oo2mJPu4cW8s8Ufkm6g0W9JW+kZZALDqX9cmE3LVf8G0icoTVleFkoz2VUXDq6JLcwzX8uSncloQ33T+crvEPEL/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m6JPcv6yrMJala2VVqBXg+xZJBcmc4VeEq5OIHlR5Vg=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AB5nD+wd9CsWwusZpmkIPeZGW3aWkrW1VtEEEa1PuI0=</DigestValue>
      </Reference>
      <Reference URI="/xl/styles.xml?ContentType=application/vnd.openxmlformats-officedocument.spreadsheetml.styles+xml">
        <DigestMethod Algorithm="http://www.w3.org/2001/04/xmlenc#sha256"/>
        <DigestValue>Vn0RhcW43/LkUwM0HGofEXcEA8YvlW10xBH2rW2xbcs=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NZqXJ0j6qb93Z01w1YaHxdYwchiteVsU5oMhT5VrE9M=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d3/KWN6K1Z42wFE8x19uQNbUEW7/7Ic6L5v8yhxorfM=</DigestValue>
      </Reference>
      <Reference URI="/xl/worksheets/sheet10.xml?ContentType=application/vnd.openxmlformats-officedocument.spreadsheetml.worksheet+xml">
        <DigestMethod Algorithm="http://www.w3.org/2001/04/xmlenc#sha256"/>
        <DigestValue>rWb5Rpt6Ic4O4vEieujsUF9X0pEGF9OgSCxovqlbwSs=</DigestValue>
      </Reference>
      <Reference URI="/xl/worksheets/sheet11.xml?ContentType=application/vnd.openxmlformats-officedocument.spreadsheetml.worksheet+xml">
        <DigestMethod Algorithm="http://www.w3.org/2001/04/xmlenc#sha256"/>
        <DigestValue>wGFzqOptzRlB9WelffYFXIwEY920lOSUfcQ0Bn3Aqhw=</DigestValue>
      </Reference>
      <Reference URI="/xl/worksheets/sheet12.xml?ContentType=application/vnd.openxmlformats-officedocument.spreadsheetml.worksheet+xml">
        <DigestMethod Algorithm="http://www.w3.org/2001/04/xmlenc#sha256"/>
        <DigestValue>E2GnSEviFZXtuEP6p5QR6cUBs2xodrijZrOdLYrL8pA=</DigestValue>
      </Reference>
      <Reference URI="/xl/worksheets/sheet13.xml?ContentType=application/vnd.openxmlformats-officedocument.spreadsheetml.worksheet+xml">
        <DigestMethod Algorithm="http://www.w3.org/2001/04/xmlenc#sha256"/>
        <DigestValue>BN+B1P50wAxjS0vG+oa9sYmZDEMO2M6sBn+ExPx0njY=</DigestValue>
      </Reference>
      <Reference URI="/xl/worksheets/sheet14.xml?ContentType=application/vnd.openxmlformats-officedocument.spreadsheetml.worksheet+xml">
        <DigestMethod Algorithm="http://www.w3.org/2001/04/xmlenc#sha256"/>
        <DigestValue>zvf06kMvWn2FclhUNieCMH92+5F58qrpJOw4zkDoJSw=</DigestValue>
      </Reference>
      <Reference URI="/xl/worksheets/sheet15.xml?ContentType=application/vnd.openxmlformats-officedocument.spreadsheetml.worksheet+xml">
        <DigestMethod Algorithm="http://www.w3.org/2001/04/xmlenc#sha256"/>
        <DigestValue>TECz+STgghbnw2/v3LAezCptPHpZG6ZT1G5DbW1d3wQ=</DigestValue>
      </Reference>
      <Reference URI="/xl/worksheets/sheet16.xml?ContentType=application/vnd.openxmlformats-officedocument.spreadsheetml.worksheet+xml">
        <DigestMethod Algorithm="http://www.w3.org/2001/04/xmlenc#sha256"/>
        <DigestValue>uJNc04FqhM6hCDv/b/fbQ6O372lZGjaH86KVoZuhwj8=</DigestValue>
      </Reference>
      <Reference URI="/xl/worksheets/sheet17.xml?ContentType=application/vnd.openxmlformats-officedocument.spreadsheetml.worksheet+xml">
        <DigestMethod Algorithm="http://www.w3.org/2001/04/xmlenc#sha256"/>
        <DigestValue>7ljlcE9N0X8L0U5vsa2yn8C0hsW1l+IXsP+dzcsfCRE=</DigestValue>
      </Reference>
      <Reference URI="/xl/worksheets/sheet18.xml?ContentType=application/vnd.openxmlformats-officedocument.spreadsheetml.worksheet+xml">
        <DigestMethod Algorithm="http://www.w3.org/2001/04/xmlenc#sha256"/>
        <DigestValue>zDoJHy5wFZrdLudkMB2XKdxZadlSljAZf6qLM9/5j7A=</DigestValue>
      </Reference>
      <Reference URI="/xl/worksheets/sheet19.xml?ContentType=application/vnd.openxmlformats-officedocument.spreadsheetml.worksheet+xml">
        <DigestMethod Algorithm="http://www.w3.org/2001/04/xmlenc#sha256"/>
        <DigestValue>HDXUoBH6gu7JZcrxop/+kPtpvwO5GSZASaI/z/BSPik=</DigestValue>
      </Reference>
      <Reference URI="/xl/worksheets/sheet2.xml?ContentType=application/vnd.openxmlformats-officedocument.spreadsheetml.worksheet+xml">
        <DigestMethod Algorithm="http://www.w3.org/2001/04/xmlenc#sha256"/>
        <DigestValue>1iWH1FckG3P+oPj5l8pzhLgncprxOIyKZBoe15YHrVg=</DigestValue>
      </Reference>
      <Reference URI="/xl/worksheets/sheet20.xml?ContentType=application/vnd.openxmlformats-officedocument.spreadsheetml.worksheet+xml">
        <DigestMethod Algorithm="http://www.w3.org/2001/04/xmlenc#sha256"/>
        <DigestValue>2AaBxwIzZ5j7oY0HusxRmGZPDtrkFFoKpxt+Bwd8UgM=</DigestValue>
      </Reference>
      <Reference URI="/xl/worksheets/sheet21.xml?ContentType=application/vnd.openxmlformats-officedocument.spreadsheetml.worksheet+xml">
        <DigestMethod Algorithm="http://www.w3.org/2001/04/xmlenc#sha256"/>
        <DigestValue>X9K0LOJq/xl6EcgDmDdp8zFO0QbT9OHGW2bbx/dTSqo=</DigestValue>
      </Reference>
      <Reference URI="/xl/worksheets/sheet22.xml?ContentType=application/vnd.openxmlformats-officedocument.spreadsheetml.worksheet+xml">
        <DigestMethod Algorithm="http://www.w3.org/2001/04/xmlenc#sha256"/>
        <DigestValue>rAk9G9YKeksPgvGy9FcEwjZhYAPPt9ybZutOue95wqo=</DigestValue>
      </Reference>
      <Reference URI="/xl/worksheets/sheet23.xml?ContentType=application/vnd.openxmlformats-officedocument.spreadsheetml.worksheet+xml">
        <DigestMethod Algorithm="http://www.w3.org/2001/04/xmlenc#sha256"/>
        <DigestValue>rKEKmGXJZ+jQROypWx3mxR+94JwTY5Z8+o51GSsMQqs=</DigestValue>
      </Reference>
      <Reference URI="/xl/worksheets/sheet24.xml?ContentType=application/vnd.openxmlformats-officedocument.spreadsheetml.worksheet+xml">
        <DigestMethod Algorithm="http://www.w3.org/2001/04/xmlenc#sha256"/>
        <DigestValue>9E0v4dR/FuMnGuG2Dsk4buAu6ZEfA5zbVMlHT+Tt7Yo=</DigestValue>
      </Reference>
      <Reference URI="/xl/worksheets/sheet25.xml?ContentType=application/vnd.openxmlformats-officedocument.spreadsheetml.worksheet+xml">
        <DigestMethod Algorithm="http://www.w3.org/2001/04/xmlenc#sha256"/>
        <DigestValue>Lxx4resgI7Hz8x1AD0VGFX1uGrva/VAgQT4NK7v72dc=</DigestValue>
      </Reference>
      <Reference URI="/xl/worksheets/sheet26.xml?ContentType=application/vnd.openxmlformats-officedocument.spreadsheetml.worksheet+xml">
        <DigestMethod Algorithm="http://www.w3.org/2001/04/xmlenc#sha256"/>
        <DigestValue>uGwEg5clhojJmKJs5UnEhsGsm62KkR/Gw5hBIOtYIKU=</DigestValue>
      </Reference>
      <Reference URI="/xl/worksheets/sheet27.xml?ContentType=application/vnd.openxmlformats-officedocument.spreadsheetml.worksheet+xml">
        <DigestMethod Algorithm="http://www.w3.org/2001/04/xmlenc#sha256"/>
        <DigestValue>+wxULTcDQWB36k1j0SRUASINpbC41FkuHzCvbbyImvk=</DigestValue>
      </Reference>
      <Reference URI="/xl/worksheets/sheet28.xml?ContentType=application/vnd.openxmlformats-officedocument.spreadsheetml.worksheet+xml">
        <DigestMethod Algorithm="http://www.w3.org/2001/04/xmlenc#sha256"/>
        <DigestValue>I50OtxzI0U17RcE0Fb2Abu54AVwgJ5V84qGQqj23WvQ=</DigestValue>
      </Reference>
      <Reference URI="/xl/worksheets/sheet29.xml?ContentType=application/vnd.openxmlformats-officedocument.spreadsheetml.worksheet+xml">
        <DigestMethod Algorithm="http://www.w3.org/2001/04/xmlenc#sha256"/>
        <DigestValue>m1uUJ4MKtoKbfxSWx4032niHuzq7NB7JiJ8RNmzDlWo=</DigestValue>
      </Reference>
      <Reference URI="/xl/worksheets/sheet3.xml?ContentType=application/vnd.openxmlformats-officedocument.spreadsheetml.worksheet+xml">
        <DigestMethod Algorithm="http://www.w3.org/2001/04/xmlenc#sha256"/>
        <DigestValue>8br/aSw0/fqwVhXU6H1K1k9D6moRM1idiqgtUUHbh/g=</DigestValue>
      </Reference>
      <Reference URI="/xl/worksheets/sheet30.xml?ContentType=application/vnd.openxmlformats-officedocument.spreadsheetml.worksheet+xml">
        <DigestMethod Algorithm="http://www.w3.org/2001/04/xmlenc#sha256"/>
        <DigestValue>BTUxc5HrD4mKDjfR6LHcyBF6wjUNQlaoSL8RThthsIg=</DigestValue>
      </Reference>
      <Reference URI="/xl/worksheets/sheet4.xml?ContentType=application/vnd.openxmlformats-officedocument.spreadsheetml.worksheet+xml">
        <DigestMethod Algorithm="http://www.w3.org/2001/04/xmlenc#sha256"/>
        <DigestValue>7DK1MxLyOOlcszQeshrz9vYmhH4XDKegn7ZZ0lJEgsg=</DigestValue>
      </Reference>
      <Reference URI="/xl/worksheets/sheet5.xml?ContentType=application/vnd.openxmlformats-officedocument.spreadsheetml.worksheet+xml">
        <DigestMethod Algorithm="http://www.w3.org/2001/04/xmlenc#sha256"/>
        <DigestValue>JWd68w+jSIgPH9ewct7mka0MV4jyQfQW81D5P41WyDY=</DigestValue>
      </Reference>
      <Reference URI="/xl/worksheets/sheet6.xml?ContentType=application/vnd.openxmlformats-officedocument.spreadsheetml.worksheet+xml">
        <DigestMethod Algorithm="http://www.w3.org/2001/04/xmlenc#sha256"/>
        <DigestValue>fABKlCodx5YuUhd7cQ7EIIexeH9/z35jy25teWLyqpw=</DigestValue>
      </Reference>
      <Reference URI="/xl/worksheets/sheet7.xml?ContentType=application/vnd.openxmlformats-officedocument.spreadsheetml.worksheet+xml">
        <DigestMethod Algorithm="http://www.w3.org/2001/04/xmlenc#sha256"/>
        <DigestValue>P3aqVBwYY3xmWfdxtZmuhG/W264tSH3b8n2V7UH/vCs=</DigestValue>
      </Reference>
      <Reference URI="/xl/worksheets/sheet8.xml?ContentType=application/vnd.openxmlformats-officedocument.spreadsheetml.worksheet+xml">
        <DigestMethod Algorithm="http://www.w3.org/2001/04/xmlenc#sha256"/>
        <DigestValue>YG1/zgg4S4iCMbESNNfnIqEt3qXrlclKiJd7sk43IDA=</DigestValue>
      </Reference>
      <Reference URI="/xl/worksheets/sheet9.xml?ContentType=application/vnd.openxmlformats-officedocument.spreadsheetml.worksheet+xml">
        <DigestMethod Algorithm="http://www.w3.org/2001/04/xmlenc#sha256"/>
        <DigestValue>gfLMsheI5cgdqJC+SVAeu7aEkefQQQcvbmCI+Z629dI=</DigestValue>
      </Reference>
    </Manifest>
    <SignatureProperties>
      <SignatureProperty Id="idSignatureTime" Target="#idPackageSignature">
        <mdssi:SignatureTime xmlns:mdssi="http://schemas.openxmlformats.org/package/2006/digital-signature">
          <mdssi:Format>YYYY-MM-DDThh:mm:ssTZD</mdssi:Format>
          <mdssi:Value>2024-04-30T17:52:33Z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16.0.17531/26</OfficeVersion>
          <ApplicationVersion>16.0.17531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2024-04-30T17:52:33Z</xd:SigningTime>
          <xd:SigningCertificate>
            <xd:Cert>
              <xd:CertDigest>
                <DigestMethod Algorithm="http://www.w3.org/2001/04/xmlenc#sha256"/>
                <DigestValue>YinObVsrOTzfNrP5g5jiVa1xNrTwmUi6iTHRKsB+r3E=</DigestValue>
              </xd:CertDigest>
              <xd:IssuerSerial>
                <X509IssuerName>CN=NBG Class 2 INT Sub CA, DC=nbg, DC=ge</X509IssuerName>
                <X509SerialNumber>207005943763064299075893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+DTdSjVTSwVklkIs0FaYEYnAO85E3SKBt1tmQZhN0Wc=</DigestValue>
    </Reference>
    <Reference Type="http://www.w3.org/2000/09/xmldsig#Object" URI="#idOfficeObject">
      <DigestMethod Algorithm="http://www.w3.org/2001/04/xmlenc#sha256"/>
      <DigestValue>Um20c6my1yDVr29iKg+yJyybcSMEODevb8/kmv169iU=</DigestValue>
    </Reference>
    <Reference Type="http://uri.etsi.org/01903#SignedProperties" URI="#idSignedProperties">
      <Transforms>
        <Transform Algorithm="http://www.w3.org/TR/2001/REC-xml-c14n-20010315"/>
      </Transforms>
      <DigestMethod Algorithm="http://www.w3.org/2001/04/xmlenc#sha256"/>
      <DigestValue>P/KOCHRKrmW0kArdMZP3SESiJxeDHNolNplF7HXjiH0=</DigestValue>
    </Reference>
  </SignedInfo>
  <SignatureValue>tIGRMLwB8i6+H8G2RmsNAyaNnIi2a37+U6tr8ONefxITdylj5wCmi94HV7dr/vgf/3eDVIu0CL78
ALNwDBjSYnoWlJZL3e3YF6FmJmYCujmRVu2NILHThOwITye/NXlQ4tIuXHNg/s2sMCm5VPMZq8g/
EwG+KhdVhuEGnJ2e8LaUffAFJTjZVnUfvWkUmdEKeMoxM72NMXKxIxPxEMuLhplC6IYTSmxmm3gf
QbX7NuD8u+LOohwoNoiR8HnKWnjPXeY2n9oC6nvOjvauqKFRsk573jrSgb22u3bpLvviYIn/TGRc
29Xsyf4wtPrX0qLfmcTMjOIai3cXSn+6qE4IYA==</SignatureValue>
  <KeyInfo>
    <X509Data>
      <X509Certificate>MIIGPjCCBSagAwIBAgIKK9kZwAADAAI5NjANBgkqhkiG9w0BAQsFADBKMRIwEAYKCZImiZPyLGQBGRYCZ2UxEzARBgoJkiaJk/IsZAEZFgNuYmcxHzAdBgNVBAMTFk5CRyBDbGFzcyAyIElOVCBTdWIgQ0EwHhcNMjMwNzExMDc0NDM0WhcNMjUwNzEwMDc0NDM0WjA8MRUwEwYDVQQKEwxKU0MgVEJDIEJBTksxIzAhBgNVBAMTGkJUQiAtIFZsYWRpbWVyIEtvY2hpc2h2aWxpMIIBIjANBgkqhkiG9w0BAQEFAAOCAQ8AMIIBCgKCAQEA3bSCUNeZF+3AOXq3xUOISiEmkwO2uHKeoVbAqgokAubPFsioOok2h9rIEiWBIdutbG7t+bUUIgvSH+uf+NyFgLmI2cC4hlAvIPClbUVmG5nfg/kbYn7MbRytJqbKAc+EZlX6Nx8d/OC+pOifb2SCWWXWp3o5O+ITFnSoM1YEGAwd+TENx4GTiIS5k+Cxf5AD1kYSB/uNL3+GSFmm5SsizTjvqGcCzYuPywgr94mj4X/FNwNGPx+yzoSixovy2NP3CCYooaZxAcafM6IvIU11GJEgTa1HcoiMwsHvtgMaWV5XSpfZ77nTuKsBEV6CxiVrvBZVuStz+PapHdfCBbwodQIDAQABo4IDMjCCAy4wPAYJKwYBBAGCNxUHBC8wLQYlKwYBBAGCNxUI5rJgg431RIaBmQmDuKFKg76EcQSDxJEzhIOIXQIBZAIBIzAdBgNVHSUEFjAUBggrBgEFBQcDAgYIKwYBBQUHAwQwCwYDVR0PBAQDAgeAMCcGCSsGAQQBgjcVCgQaMBgwCgYIKwYBBQUHAwIwCgYIKwYBBQUHAwQwHQYDVR0OBBYEFPZltTUrpTK10CulANkSv9hQ5xf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pM2JYNurHxj+gaHM1x9oQ8ux8O/S/6isxz855TqU0hM5q24bDtOPED7qQtE0Fnkt1lrPlanZHPKwIb6EtIfnM5MVqqGx+/gqRUTDIr1SOVfUOcQbdM9GDBuNl1Z6EEnDulgD0VZ6C8c/2j96yjVVq+ncHe/Ci8nTLb+cQAOGsk9q4xMcC3EgbBwFBlhbXo6rTsBOuOAEgi3g9sucfJaTZGhRLZmSxcXzK77Bc7cOFOLp9TGiR6KhlkIXGPjUgRSbD+8tXnZwXiiRkQiBWftWnIgZsxpymnUxdmr3HHCUvv+dUDuDcMZ9jk+kWlq983sM4w4ax7jlntEQY7rS7iY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1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m6JPcv6yrMJala2VVqBXg+xZJBcmc4VeEq5OIHlR5Vg=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AB5nD+wd9CsWwusZpmkIPeZGW3aWkrW1VtEEEa1PuI0=</DigestValue>
      </Reference>
      <Reference URI="/xl/styles.xml?ContentType=application/vnd.openxmlformats-officedocument.spreadsheetml.styles+xml">
        <DigestMethod Algorithm="http://www.w3.org/2001/04/xmlenc#sha256"/>
        <DigestValue>Vn0RhcW43/LkUwM0HGofEXcEA8YvlW10xBH2rW2xbcs=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NZqXJ0j6qb93Z01w1YaHxdYwchiteVsU5oMhT5VrE9M=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d3/KWN6K1Z42wFE8x19uQNbUEW7/7Ic6L5v8yhxorfM=</DigestValue>
      </Reference>
      <Reference URI="/xl/worksheets/sheet10.xml?ContentType=application/vnd.openxmlformats-officedocument.spreadsheetml.worksheet+xml">
        <DigestMethod Algorithm="http://www.w3.org/2001/04/xmlenc#sha256"/>
        <DigestValue>rWb5Rpt6Ic4O4vEieujsUF9X0pEGF9OgSCxovqlbwSs=</DigestValue>
      </Reference>
      <Reference URI="/xl/worksheets/sheet11.xml?ContentType=application/vnd.openxmlformats-officedocument.spreadsheetml.worksheet+xml">
        <DigestMethod Algorithm="http://www.w3.org/2001/04/xmlenc#sha256"/>
        <DigestValue>wGFzqOptzRlB9WelffYFXIwEY920lOSUfcQ0Bn3Aqhw=</DigestValue>
      </Reference>
      <Reference URI="/xl/worksheets/sheet12.xml?ContentType=application/vnd.openxmlformats-officedocument.spreadsheetml.worksheet+xml">
        <DigestMethod Algorithm="http://www.w3.org/2001/04/xmlenc#sha256"/>
        <DigestValue>E2GnSEviFZXtuEP6p5QR6cUBs2xodrijZrOdLYrL8pA=</DigestValue>
      </Reference>
      <Reference URI="/xl/worksheets/sheet13.xml?ContentType=application/vnd.openxmlformats-officedocument.spreadsheetml.worksheet+xml">
        <DigestMethod Algorithm="http://www.w3.org/2001/04/xmlenc#sha256"/>
        <DigestValue>BN+B1P50wAxjS0vG+oa9sYmZDEMO2M6sBn+ExPx0njY=</DigestValue>
      </Reference>
      <Reference URI="/xl/worksheets/sheet14.xml?ContentType=application/vnd.openxmlformats-officedocument.spreadsheetml.worksheet+xml">
        <DigestMethod Algorithm="http://www.w3.org/2001/04/xmlenc#sha256"/>
        <DigestValue>zvf06kMvWn2FclhUNieCMH92+5F58qrpJOw4zkDoJSw=</DigestValue>
      </Reference>
      <Reference URI="/xl/worksheets/sheet15.xml?ContentType=application/vnd.openxmlformats-officedocument.spreadsheetml.worksheet+xml">
        <DigestMethod Algorithm="http://www.w3.org/2001/04/xmlenc#sha256"/>
        <DigestValue>TECz+STgghbnw2/v3LAezCptPHpZG6ZT1G5DbW1d3wQ=</DigestValue>
      </Reference>
      <Reference URI="/xl/worksheets/sheet16.xml?ContentType=application/vnd.openxmlformats-officedocument.spreadsheetml.worksheet+xml">
        <DigestMethod Algorithm="http://www.w3.org/2001/04/xmlenc#sha256"/>
        <DigestValue>uJNc04FqhM6hCDv/b/fbQ6O372lZGjaH86KVoZuhwj8=</DigestValue>
      </Reference>
      <Reference URI="/xl/worksheets/sheet17.xml?ContentType=application/vnd.openxmlformats-officedocument.spreadsheetml.worksheet+xml">
        <DigestMethod Algorithm="http://www.w3.org/2001/04/xmlenc#sha256"/>
        <DigestValue>7ljlcE9N0X8L0U5vsa2yn8C0hsW1l+IXsP+dzcsfCRE=</DigestValue>
      </Reference>
      <Reference URI="/xl/worksheets/sheet18.xml?ContentType=application/vnd.openxmlformats-officedocument.spreadsheetml.worksheet+xml">
        <DigestMethod Algorithm="http://www.w3.org/2001/04/xmlenc#sha256"/>
        <DigestValue>zDoJHy5wFZrdLudkMB2XKdxZadlSljAZf6qLM9/5j7A=</DigestValue>
      </Reference>
      <Reference URI="/xl/worksheets/sheet19.xml?ContentType=application/vnd.openxmlformats-officedocument.spreadsheetml.worksheet+xml">
        <DigestMethod Algorithm="http://www.w3.org/2001/04/xmlenc#sha256"/>
        <DigestValue>HDXUoBH6gu7JZcrxop/+kPtpvwO5GSZASaI/z/BSPik=</DigestValue>
      </Reference>
      <Reference URI="/xl/worksheets/sheet2.xml?ContentType=application/vnd.openxmlformats-officedocument.spreadsheetml.worksheet+xml">
        <DigestMethod Algorithm="http://www.w3.org/2001/04/xmlenc#sha256"/>
        <DigestValue>1iWH1FckG3P+oPj5l8pzhLgncprxOIyKZBoe15YHrVg=</DigestValue>
      </Reference>
      <Reference URI="/xl/worksheets/sheet20.xml?ContentType=application/vnd.openxmlformats-officedocument.spreadsheetml.worksheet+xml">
        <DigestMethod Algorithm="http://www.w3.org/2001/04/xmlenc#sha256"/>
        <DigestValue>2AaBxwIzZ5j7oY0HusxRmGZPDtrkFFoKpxt+Bwd8UgM=</DigestValue>
      </Reference>
      <Reference URI="/xl/worksheets/sheet21.xml?ContentType=application/vnd.openxmlformats-officedocument.spreadsheetml.worksheet+xml">
        <DigestMethod Algorithm="http://www.w3.org/2001/04/xmlenc#sha256"/>
        <DigestValue>X9K0LOJq/xl6EcgDmDdp8zFO0QbT9OHGW2bbx/dTSqo=</DigestValue>
      </Reference>
      <Reference URI="/xl/worksheets/sheet22.xml?ContentType=application/vnd.openxmlformats-officedocument.spreadsheetml.worksheet+xml">
        <DigestMethod Algorithm="http://www.w3.org/2001/04/xmlenc#sha256"/>
        <DigestValue>rAk9G9YKeksPgvGy9FcEwjZhYAPPt9ybZutOue95wqo=</DigestValue>
      </Reference>
      <Reference URI="/xl/worksheets/sheet23.xml?ContentType=application/vnd.openxmlformats-officedocument.spreadsheetml.worksheet+xml">
        <DigestMethod Algorithm="http://www.w3.org/2001/04/xmlenc#sha256"/>
        <DigestValue>rKEKmGXJZ+jQROypWx3mxR+94JwTY5Z8+o51GSsMQqs=</DigestValue>
      </Reference>
      <Reference URI="/xl/worksheets/sheet24.xml?ContentType=application/vnd.openxmlformats-officedocument.spreadsheetml.worksheet+xml">
        <DigestMethod Algorithm="http://www.w3.org/2001/04/xmlenc#sha256"/>
        <DigestValue>9E0v4dR/FuMnGuG2Dsk4buAu6ZEfA5zbVMlHT+Tt7Yo=</DigestValue>
      </Reference>
      <Reference URI="/xl/worksheets/sheet25.xml?ContentType=application/vnd.openxmlformats-officedocument.spreadsheetml.worksheet+xml">
        <DigestMethod Algorithm="http://www.w3.org/2001/04/xmlenc#sha256"/>
        <DigestValue>Lxx4resgI7Hz8x1AD0VGFX1uGrva/VAgQT4NK7v72dc=</DigestValue>
      </Reference>
      <Reference URI="/xl/worksheets/sheet26.xml?ContentType=application/vnd.openxmlformats-officedocument.spreadsheetml.worksheet+xml">
        <DigestMethod Algorithm="http://www.w3.org/2001/04/xmlenc#sha256"/>
        <DigestValue>uGwEg5clhojJmKJs5UnEhsGsm62KkR/Gw5hBIOtYIKU=</DigestValue>
      </Reference>
      <Reference URI="/xl/worksheets/sheet27.xml?ContentType=application/vnd.openxmlformats-officedocument.spreadsheetml.worksheet+xml">
        <DigestMethod Algorithm="http://www.w3.org/2001/04/xmlenc#sha256"/>
        <DigestValue>+wxULTcDQWB36k1j0SRUASINpbC41FkuHzCvbbyImvk=</DigestValue>
      </Reference>
      <Reference URI="/xl/worksheets/sheet28.xml?ContentType=application/vnd.openxmlformats-officedocument.spreadsheetml.worksheet+xml">
        <DigestMethod Algorithm="http://www.w3.org/2001/04/xmlenc#sha256"/>
        <DigestValue>I50OtxzI0U17RcE0Fb2Abu54AVwgJ5V84qGQqj23WvQ=</DigestValue>
      </Reference>
      <Reference URI="/xl/worksheets/sheet29.xml?ContentType=application/vnd.openxmlformats-officedocument.spreadsheetml.worksheet+xml">
        <DigestMethod Algorithm="http://www.w3.org/2001/04/xmlenc#sha256"/>
        <DigestValue>m1uUJ4MKtoKbfxSWx4032niHuzq7NB7JiJ8RNmzDlWo=</DigestValue>
      </Reference>
      <Reference URI="/xl/worksheets/sheet3.xml?ContentType=application/vnd.openxmlformats-officedocument.spreadsheetml.worksheet+xml">
        <DigestMethod Algorithm="http://www.w3.org/2001/04/xmlenc#sha256"/>
        <DigestValue>8br/aSw0/fqwVhXU6H1K1k9D6moRM1idiqgtUUHbh/g=</DigestValue>
      </Reference>
      <Reference URI="/xl/worksheets/sheet30.xml?ContentType=application/vnd.openxmlformats-officedocument.spreadsheetml.worksheet+xml">
        <DigestMethod Algorithm="http://www.w3.org/2001/04/xmlenc#sha256"/>
        <DigestValue>BTUxc5HrD4mKDjfR6LHcyBF6wjUNQlaoSL8RThthsIg=</DigestValue>
      </Reference>
      <Reference URI="/xl/worksheets/sheet4.xml?ContentType=application/vnd.openxmlformats-officedocument.spreadsheetml.worksheet+xml">
        <DigestMethod Algorithm="http://www.w3.org/2001/04/xmlenc#sha256"/>
        <DigestValue>7DK1MxLyOOlcszQeshrz9vYmhH4XDKegn7ZZ0lJEgsg=</DigestValue>
      </Reference>
      <Reference URI="/xl/worksheets/sheet5.xml?ContentType=application/vnd.openxmlformats-officedocument.spreadsheetml.worksheet+xml">
        <DigestMethod Algorithm="http://www.w3.org/2001/04/xmlenc#sha256"/>
        <DigestValue>JWd68w+jSIgPH9ewct7mka0MV4jyQfQW81D5P41WyDY=</DigestValue>
      </Reference>
      <Reference URI="/xl/worksheets/sheet6.xml?ContentType=application/vnd.openxmlformats-officedocument.spreadsheetml.worksheet+xml">
        <DigestMethod Algorithm="http://www.w3.org/2001/04/xmlenc#sha256"/>
        <DigestValue>fABKlCodx5YuUhd7cQ7EIIexeH9/z35jy25teWLyqpw=</DigestValue>
      </Reference>
      <Reference URI="/xl/worksheets/sheet7.xml?ContentType=application/vnd.openxmlformats-officedocument.spreadsheetml.worksheet+xml">
        <DigestMethod Algorithm="http://www.w3.org/2001/04/xmlenc#sha256"/>
        <DigestValue>P3aqVBwYY3xmWfdxtZmuhG/W264tSH3b8n2V7UH/vCs=</DigestValue>
      </Reference>
      <Reference URI="/xl/worksheets/sheet8.xml?ContentType=application/vnd.openxmlformats-officedocument.spreadsheetml.worksheet+xml">
        <DigestMethod Algorithm="http://www.w3.org/2001/04/xmlenc#sha256"/>
        <DigestValue>YG1/zgg4S4iCMbESNNfnIqEt3qXrlclKiJd7sk43IDA=</DigestValue>
      </Reference>
      <Reference URI="/xl/worksheets/sheet9.xml?ContentType=application/vnd.openxmlformats-officedocument.spreadsheetml.worksheet+xml">
        <DigestMethod Algorithm="http://www.w3.org/2001/04/xmlenc#sha256"/>
        <DigestValue>gfLMsheI5cgdqJC+SVAeu7aEkefQQQcvbmCI+Z629dI=</DigestValue>
      </Reference>
    </Manifest>
    <SignatureProperties>
      <SignatureProperty Id="idSignatureTime" Target="#idPackageSignature">
        <mdssi:SignatureTime xmlns:mdssi="http://schemas.openxmlformats.org/package/2006/digital-signature">
          <mdssi:Format>YYYY-MM-DDThh:mm:ssTZD</mdssi:Format>
          <mdssi:Value>2024-04-30T17:54:08Z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16.0.17531/26</OfficeVersion>
          <ApplicationVersion>16.0.17531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2024-04-30T17:54:08Z</xd:SigningTime>
          <xd:SigningCertificate>
            <xd:Cert>
              <xd:CertDigest>
                <DigestMethod Algorithm="http://www.w3.org/2001/04/xmlenc#sha256"/>
                <DigestValue>YaUMn4B27ovw0mUbvOo97fR6yyrtMbi+yALjyxBAKcc=</DigestValue>
              </xd:CertDigest>
              <xd:IssuerSerial>
                <X509IssuerName>CN=NBG Class 2 INT Sub CA, DC=nbg, DC=ge</X509IssuerName>
                <X509SerialNumber>207066557710449078581558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5328034826CD4882477D0D5A9E055F" ma:contentTypeVersion="10" ma:contentTypeDescription="Create a new document." ma:contentTypeScope="" ma:versionID="51181da21e017ca835e05032958730c0">
  <xsd:schema xmlns:xsd="http://www.w3.org/2001/XMLSchema" xmlns:xs="http://www.w3.org/2001/XMLSchema" xmlns:p="http://schemas.microsoft.com/office/2006/metadata/properties" xmlns:ns2="ec3469e5-aab8-4975-9fe1-62e62bd0dd80" xmlns:ns3="65220a8a-aa18-4551-bd81-99025109b754" targetNamespace="http://schemas.microsoft.com/office/2006/metadata/properties" ma:root="true" ma:fieldsID="7f4dad0ac038054926c4c4faeef440b1" ns2:_="" ns3:_="">
    <xsd:import namespace="ec3469e5-aab8-4975-9fe1-62e62bd0dd80"/>
    <xsd:import namespace="65220a8a-aa18-4551-bd81-99025109b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3469e5-aab8-4975-9fe1-62e62bd0dd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0aa51f3-13c3-4d78-a57d-c6bfcd83b4e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20a8a-aa18-4551-bd81-99025109b75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de044b6-cd12-4987-b6c5-ac9b7f9e1c1d}" ma:internalName="TaxCatchAll" ma:showField="CatchAllData" ma:web="65220a8a-aa18-4551-bd81-99025109b7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d="http://www.w3.org/2001/XMLSchema" xmlns:xsi="http://www.w3.org/2001/XMLSchema-instance" xmlns="http://www.boldonjames.com/2008/01/sie/internal/label" sislVersion="0" policy="5ab027e3-97f5-4f2b-b242-189f84f1bffe" origin="userSelected"/>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A255846F-E6AA-4FED-AEDA-73797259DD18}">
  <ds:schemaRefs>
    <ds:schemaRef ds:uri="http://schemas.microsoft.com/sharepoint/v3/contenttype/forms"/>
  </ds:schemaRefs>
</ds:datastoreItem>
</file>

<file path=customXml/itemProps2.xml><?xml version="1.0" encoding="utf-8"?>
<ds:datastoreItem xmlns:ds="http://schemas.openxmlformats.org/officeDocument/2006/customXml" ds:itemID="{B775D82A-1338-4491-8068-7F26D6F1B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3469e5-aab8-4975-9fe1-62e62bd0dd80"/>
    <ds:schemaRef ds:uri="65220a8a-aa18-4551-bd81-99025109b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2024-04-30T17:12:13Z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